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regiozona.sharepoint.com/sites/RZ/Sdilene dokumenty/02/02_VZ/MMR/2016_134/2021/ZPŘ_Těrlicko_H/01_ZD/"/>
    </mc:Choice>
  </mc:AlternateContent>
  <xr:revisionPtr revIDLastSave="2" documentId="11_1A14F112494B7501C6642DD2973A4D083F96DB84" xr6:coauthVersionLast="46" xr6:coauthVersionMax="46" xr10:uidLastSave="{27526D1A-8DFC-42F6-A619-921028E5DCBA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SO 00 - Vedlejší a ostatn..." sheetId="2" r:id="rId2"/>
    <sheet name="SO 01 - Fotbalové trénink..." sheetId="3" r:id="rId3"/>
    <sheet name="SO 02 - Pumptracková dráha" sheetId="4" r:id="rId4"/>
    <sheet name="Pokyny pro vyplnění" sheetId="5" r:id="rId5"/>
  </sheets>
  <definedNames>
    <definedName name="_xlnm._FilterDatabase" localSheetId="1" hidden="1">'SO 00 - Vedlejší a ostatn...'!$C$82:$K$99</definedName>
    <definedName name="_xlnm._FilterDatabase" localSheetId="2" hidden="1">'SO 01 - Fotbalové trénink...'!$C$102:$K$475</definedName>
    <definedName name="_xlnm._FilterDatabase" localSheetId="3" hidden="1">'SO 02 - Pumptracková dráha'!$C$89:$K$116</definedName>
    <definedName name="_xlnm.Print_Titles" localSheetId="0">'Rekapitulace stavby'!$52:$52</definedName>
    <definedName name="_xlnm.Print_Titles" localSheetId="1">'SO 00 - Vedlejší a ostatn...'!$82:$82</definedName>
    <definedName name="_xlnm.Print_Titles" localSheetId="2">'SO 01 - Fotbalové trénink...'!$102:$102</definedName>
    <definedName name="_xlnm.Print_Titles" localSheetId="3">'SO 02 - Pumptracková dráha'!$89:$89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1">'SO 00 - Vedlejší a ostatn...'!$C$4:$J$39,'SO 00 - Vedlejší a ostatn...'!$C$45:$J$64,'SO 00 - Vedlejší a ostatn...'!$C$70:$K$99</definedName>
    <definedName name="_xlnm.Print_Area" localSheetId="2">'SO 01 - Fotbalové trénink...'!$C$4:$J$39,'SO 01 - Fotbalové trénink...'!$C$45:$J$84,'SO 01 - Fotbalové trénink...'!$C$90:$K$475</definedName>
    <definedName name="_xlnm.Print_Area" localSheetId="3">'SO 02 - Pumptracková dráha'!$C$4:$J$39,'SO 02 - Pumptracková dráha'!$C$45:$J$71,'SO 02 - Pumptracková dráha'!$C$77:$K$116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57" i="1"/>
  <c r="J35" i="4"/>
  <c r="AX57" i="1" s="1"/>
  <c r="BI116" i="4"/>
  <c r="BH116" i="4"/>
  <c r="BG116" i="4"/>
  <c r="BF116" i="4"/>
  <c r="T116" i="4"/>
  <c r="R116" i="4"/>
  <c r="P116" i="4"/>
  <c r="BI115" i="4"/>
  <c r="BH115" i="4"/>
  <c r="BG115" i="4"/>
  <c r="BF115" i="4"/>
  <c r="T115" i="4"/>
  <c r="R115" i="4"/>
  <c r="P115" i="4"/>
  <c r="BI113" i="4"/>
  <c r="BH113" i="4"/>
  <c r="BG113" i="4"/>
  <c r="BF113" i="4"/>
  <c r="T113" i="4"/>
  <c r="R113" i="4"/>
  <c r="P113" i="4"/>
  <c r="BI112" i="4"/>
  <c r="BH112" i="4"/>
  <c r="BG112" i="4"/>
  <c r="BF112" i="4"/>
  <c r="T112" i="4"/>
  <c r="R112" i="4"/>
  <c r="P112" i="4"/>
  <c r="BI109" i="4"/>
  <c r="BH109" i="4"/>
  <c r="BG109" i="4"/>
  <c r="BF109" i="4"/>
  <c r="T109" i="4"/>
  <c r="R109" i="4"/>
  <c r="P109" i="4"/>
  <c r="BI108" i="4"/>
  <c r="BH108" i="4"/>
  <c r="BG108" i="4"/>
  <c r="BF108" i="4"/>
  <c r="T108" i="4"/>
  <c r="R108" i="4"/>
  <c r="P108" i="4"/>
  <c r="BI105" i="4"/>
  <c r="BH105" i="4"/>
  <c r="BG105" i="4"/>
  <c r="BF105" i="4"/>
  <c r="T105" i="4"/>
  <c r="T104" i="4" s="1"/>
  <c r="T103" i="4" s="1"/>
  <c r="R105" i="4"/>
  <c r="R104" i="4"/>
  <c r="R103" i="4" s="1"/>
  <c r="P105" i="4"/>
  <c r="P104" i="4"/>
  <c r="P103" i="4"/>
  <c r="BI102" i="4"/>
  <c r="BH102" i="4"/>
  <c r="BG102" i="4"/>
  <c r="BF102" i="4"/>
  <c r="T102" i="4"/>
  <c r="R102" i="4"/>
  <c r="P102" i="4"/>
  <c r="BI101" i="4"/>
  <c r="BH101" i="4"/>
  <c r="BG101" i="4"/>
  <c r="BF101" i="4"/>
  <c r="T101" i="4"/>
  <c r="R101" i="4"/>
  <c r="P101" i="4"/>
  <c r="BI100" i="4"/>
  <c r="BH100" i="4"/>
  <c r="BG100" i="4"/>
  <c r="BF100" i="4"/>
  <c r="T100" i="4"/>
  <c r="R100" i="4"/>
  <c r="P100" i="4"/>
  <c r="BI98" i="4"/>
  <c r="BH98" i="4"/>
  <c r="BG98" i="4"/>
  <c r="BF98" i="4"/>
  <c r="T98" i="4"/>
  <c r="R98" i="4"/>
  <c r="P98" i="4"/>
  <c r="BI97" i="4"/>
  <c r="BH97" i="4"/>
  <c r="BG97" i="4"/>
  <c r="BF97" i="4"/>
  <c r="T97" i="4"/>
  <c r="R97" i="4"/>
  <c r="P97" i="4"/>
  <c r="BI96" i="4"/>
  <c r="BH96" i="4"/>
  <c r="BG96" i="4"/>
  <c r="BF96" i="4"/>
  <c r="T96" i="4"/>
  <c r="R96" i="4"/>
  <c r="P96" i="4"/>
  <c r="BI95" i="4"/>
  <c r="BH95" i="4"/>
  <c r="BG95" i="4"/>
  <c r="BF95" i="4"/>
  <c r="T95" i="4"/>
  <c r="R95" i="4"/>
  <c r="P95" i="4"/>
  <c r="BI94" i="4"/>
  <c r="BH94" i="4"/>
  <c r="BG94" i="4"/>
  <c r="BF94" i="4"/>
  <c r="T94" i="4"/>
  <c r="R94" i="4"/>
  <c r="P94" i="4"/>
  <c r="J87" i="4"/>
  <c r="J86" i="4"/>
  <c r="F86" i="4"/>
  <c r="F84" i="4"/>
  <c r="E82" i="4"/>
  <c r="J55" i="4"/>
  <c r="J54" i="4"/>
  <c r="F54" i="4"/>
  <c r="F52" i="4"/>
  <c r="E50" i="4"/>
  <c r="J18" i="4"/>
  <c r="E18" i="4"/>
  <c r="F87" i="4" s="1"/>
  <c r="J17" i="4"/>
  <c r="J12" i="4"/>
  <c r="J52" i="4" s="1"/>
  <c r="E7" i="4"/>
  <c r="E80" i="4" s="1"/>
  <c r="J37" i="3"/>
  <c r="J36" i="3"/>
  <c r="AY56" i="1" s="1"/>
  <c r="J35" i="3"/>
  <c r="AX56" i="1"/>
  <c r="BI475" i="3"/>
  <c r="BH475" i="3"/>
  <c r="BG475" i="3"/>
  <c r="BF475" i="3"/>
  <c r="T475" i="3"/>
  <c r="R475" i="3"/>
  <c r="P475" i="3"/>
  <c r="BI474" i="3"/>
  <c r="BH474" i="3"/>
  <c r="BG474" i="3"/>
  <c r="BF474" i="3"/>
  <c r="T474" i="3"/>
  <c r="R474" i="3"/>
  <c r="P474" i="3"/>
  <c r="BI473" i="3"/>
  <c r="BH473" i="3"/>
  <c r="BG473" i="3"/>
  <c r="BF473" i="3"/>
  <c r="T473" i="3"/>
  <c r="R473" i="3"/>
  <c r="P473" i="3"/>
  <c r="BI472" i="3"/>
  <c r="BH472" i="3"/>
  <c r="BG472" i="3"/>
  <c r="BF472" i="3"/>
  <c r="T472" i="3"/>
  <c r="R472" i="3"/>
  <c r="P472" i="3"/>
  <c r="BI469" i="3"/>
  <c r="BH469" i="3"/>
  <c r="BG469" i="3"/>
  <c r="BF469" i="3"/>
  <c r="T469" i="3"/>
  <c r="R469" i="3"/>
  <c r="P469" i="3"/>
  <c r="BI466" i="3"/>
  <c r="BH466" i="3"/>
  <c r="BG466" i="3"/>
  <c r="BF466" i="3"/>
  <c r="T466" i="3"/>
  <c r="R466" i="3"/>
  <c r="P466" i="3"/>
  <c r="BI463" i="3"/>
  <c r="BH463" i="3"/>
  <c r="BG463" i="3"/>
  <c r="BF463" i="3"/>
  <c r="T463" i="3"/>
  <c r="R463" i="3"/>
  <c r="P463" i="3"/>
  <c r="BI458" i="3"/>
  <c r="BH458" i="3"/>
  <c r="BG458" i="3"/>
  <c r="BF458" i="3"/>
  <c r="T458" i="3"/>
  <c r="R458" i="3"/>
  <c r="P458" i="3"/>
  <c r="BI452" i="3"/>
  <c r="BH452" i="3"/>
  <c r="BG452" i="3"/>
  <c r="BF452" i="3"/>
  <c r="T452" i="3"/>
  <c r="R452" i="3"/>
  <c r="P452" i="3"/>
  <c r="BI449" i="3"/>
  <c r="BH449" i="3"/>
  <c r="BG449" i="3"/>
  <c r="BF449" i="3"/>
  <c r="T449" i="3"/>
  <c r="R449" i="3"/>
  <c r="P449" i="3"/>
  <c r="BI446" i="3"/>
  <c r="BH446" i="3"/>
  <c r="BG446" i="3"/>
  <c r="BF446" i="3"/>
  <c r="T446" i="3"/>
  <c r="R446" i="3"/>
  <c r="P446" i="3"/>
  <c r="BI439" i="3"/>
  <c r="BH439" i="3"/>
  <c r="BG439" i="3"/>
  <c r="BF439" i="3"/>
  <c r="T439" i="3"/>
  <c r="R439" i="3"/>
  <c r="P439" i="3"/>
  <c r="BI436" i="3"/>
  <c r="BH436" i="3"/>
  <c r="BG436" i="3"/>
  <c r="BF436" i="3"/>
  <c r="T436" i="3"/>
  <c r="R436" i="3"/>
  <c r="P436" i="3"/>
  <c r="BI433" i="3"/>
  <c r="BH433" i="3"/>
  <c r="BG433" i="3"/>
  <c r="BF433" i="3"/>
  <c r="T433" i="3"/>
  <c r="T432" i="3" s="1"/>
  <c r="R433" i="3"/>
  <c r="R432" i="3" s="1"/>
  <c r="P433" i="3"/>
  <c r="P432" i="3"/>
  <c r="BI428" i="3"/>
  <c r="BH428" i="3"/>
  <c r="BG428" i="3"/>
  <c r="BF428" i="3"/>
  <c r="T428" i="3"/>
  <c r="R428" i="3"/>
  <c r="P428" i="3"/>
  <c r="BI423" i="3"/>
  <c r="BH423" i="3"/>
  <c r="BG423" i="3"/>
  <c r="BF423" i="3"/>
  <c r="T423" i="3"/>
  <c r="R423" i="3"/>
  <c r="P423" i="3"/>
  <c r="BI422" i="3"/>
  <c r="BH422" i="3"/>
  <c r="BG422" i="3"/>
  <c r="BF422" i="3"/>
  <c r="T422" i="3"/>
  <c r="R422" i="3"/>
  <c r="P422" i="3"/>
  <c r="BI420" i="3"/>
  <c r="BH420" i="3"/>
  <c r="BG420" i="3"/>
  <c r="BF420" i="3"/>
  <c r="T420" i="3"/>
  <c r="R420" i="3"/>
  <c r="P420" i="3"/>
  <c r="BI417" i="3"/>
  <c r="BH417" i="3"/>
  <c r="BG417" i="3"/>
  <c r="BF417" i="3"/>
  <c r="T417" i="3"/>
  <c r="R417" i="3"/>
  <c r="P417" i="3"/>
  <c r="BI414" i="3"/>
  <c r="BH414" i="3"/>
  <c r="BG414" i="3"/>
  <c r="BF414" i="3"/>
  <c r="T414" i="3"/>
  <c r="R414" i="3"/>
  <c r="P414" i="3"/>
  <c r="BI413" i="3"/>
  <c r="BH413" i="3"/>
  <c r="BG413" i="3"/>
  <c r="BF413" i="3"/>
  <c r="T413" i="3"/>
  <c r="R413" i="3"/>
  <c r="P413" i="3"/>
  <c r="BI412" i="3"/>
  <c r="BH412" i="3"/>
  <c r="BG412" i="3"/>
  <c r="BF412" i="3"/>
  <c r="T412" i="3"/>
  <c r="R412" i="3"/>
  <c r="P412" i="3"/>
  <c r="BI411" i="3"/>
  <c r="BH411" i="3"/>
  <c r="BG411" i="3"/>
  <c r="BF411" i="3"/>
  <c r="T411" i="3"/>
  <c r="R411" i="3"/>
  <c r="P411" i="3"/>
  <c r="BI407" i="3"/>
  <c r="BH407" i="3"/>
  <c r="BG407" i="3"/>
  <c r="BF407" i="3"/>
  <c r="T407" i="3"/>
  <c r="T406" i="3" s="1"/>
  <c r="R407" i="3"/>
  <c r="R406" i="3"/>
  <c r="P407" i="3"/>
  <c r="P406" i="3" s="1"/>
  <c r="BI404" i="3"/>
  <c r="BH404" i="3"/>
  <c r="BG404" i="3"/>
  <c r="BF404" i="3"/>
  <c r="T404" i="3"/>
  <c r="T403" i="3"/>
  <c r="R404" i="3"/>
  <c r="R403" i="3" s="1"/>
  <c r="P404" i="3"/>
  <c r="P403" i="3"/>
  <c r="BI398" i="3"/>
  <c r="BH398" i="3"/>
  <c r="BG398" i="3"/>
  <c r="BF398" i="3"/>
  <c r="T398" i="3"/>
  <c r="R398" i="3"/>
  <c r="P398" i="3"/>
  <c r="BI395" i="3"/>
  <c r="BH395" i="3"/>
  <c r="BG395" i="3"/>
  <c r="BF395" i="3"/>
  <c r="T395" i="3"/>
  <c r="R395" i="3"/>
  <c r="P395" i="3"/>
  <c r="BI390" i="3"/>
  <c r="BH390" i="3"/>
  <c r="BG390" i="3"/>
  <c r="BF390" i="3"/>
  <c r="T390" i="3"/>
  <c r="R390" i="3"/>
  <c r="P390" i="3"/>
  <c r="BI387" i="3"/>
  <c r="BH387" i="3"/>
  <c r="BG387" i="3"/>
  <c r="BF387" i="3"/>
  <c r="T387" i="3"/>
  <c r="R387" i="3"/>
  <c r="P387" i="3"/>
  <c r="BI382" i="3"/>
  <c r="BH382" i="3"/>
  <c r="BG382" i="3"/>
  <c r="BF382" i="3"/>
  <c r="T382" i="3"/>
  <c r="R382" i="3"/>
  <c r="P382" i="3"/>
  <c r="BI378" i="3"/>
  <c r="BH378" i="3"/>
  <c r="BG378" i="3"/>
  <c r="BF378" i="3"/>
  <c r="T378" i="3"/>
  <c r="R378" i="3"/>
  <c r="P378" i="3"/>
  <c r="BI374" i="3"/>
  <c r="BH374" i="3"/>
  <c r="BG374" i="3"/>
  <c r="BF374" i="3"/>
  <c r="T374" i="3"/>
  <c r="R374" i="3"/>
  <c r="P374" i="3"/>
  <c r="BI371" i="3"/>
  <c r="BH371" i="3"/>
  <c r="BG371" i="3"/>
  <c r="BF371" i="3"/>
  <c r="T371" i="3"/>
  <c r="R371" i="3"/>
  <c r="P371" i="3"/>
  <c r="BI368" i="3"/>
  <c r="BH368" i="3"/>
  <c r="BG368" i="3"/>
  <c r="BF368" i="3"/>
  <c r="T368" i="3"/>
  <c r="R368" i="3"/>
  <c r="P368" i="3"/>
  <c r="BI364" i="3"/>
  <c r="BH364" i="3"/>
  <c r="BG364" i="3"/>
  <c r="BF364" i="3"/>
  <c r="T364" i="3"/>
  <c r="R364" i="3"/>
  <c r="P364" i="3"/>
  <c r="BI361" i="3"/>
  <c r="BH361" i="3"/>
  <c r="BG361" i="3"/>
  <c r="BF361" i="3"/>
  <c r="T361" i="3"/>
  <c r="R361" i="3"/>
  <c r="P361" i="3"/>
  <c r="BI357" i="3"/>
  <c r="BH357" i="3"/>
  <c r="BG357" i="3"/>
  <c r="BF357" i="3"/>
  <c r="T357" i="3"/>
  <c r="R357" i="3"/>
  <c r="P357" i="3"/>
  <c r="BI354" i="3"/>
  <c r="BH354" i="3"/>
  <c r="BG354" i="3"/>
  <c r="BF354" i="3"/>
  <c r="T354" i="3"/>
  <c r="R354" i="3"/>
  <c r="P354" i="3"/>
  <c r="BI350" i="3"/>
  <c r="BH350" i="3"/>
  <c r="BG350" i="3"/>
  <c r="BF350" i="3"/>
  <c r="T350" i="3"/>
  <c r="R350" i="3"/>
  <c r="P350" i="3"/>
  <c r="BI345" i="3"/>
  <c r="BH345" i="3"/>
  <c r="BG345" i="3"/>
  <c r="BF345" i="3"/>
  <c r="T345" i="3"/>
  <c r="T344" i="3"/>
  <c r="T343" i="3" s="1"/>
  <c r="R345" i="3"/>
  <c r="R344" i="3" s="1"/>
  <c r="R343" i="3" s="1"/>
  <c r="P345" i="3"/>
  <c r="P344" i="3" s="1"/>
  <c r="P343" i="3" s="1"/>
  <c r="BI336" i="3"/>
  <c r="BH336" i="3"/>
  <c r="BG336" i="3"/>
  <c r="BF336" i="3"/>
  <c r="T336" i="3"/>
  <c r="R336" i="3"/>
  <c r="P336" i="3"/>
  <c r="BI329" i="3"/>
  <c r="BH329" i="3"/>
  <c r="BG329" i="3"/>
  <c r="BF329" i="3"/>
  <c r="T329" i="3"/>
  <c r="R329" i="3"/>
  <c r="P329" i="3"/>
  <c r="BI324" i="3"/>
  <c r="BH324" i="3"/>
  <c r="BG324" i="3"/>
  <c r="BF324" i="3"/>
  <c r="T324" i="3"/>
  <c r="R324" i="3"/>
  <c r="P324" i="3"/>
  <c r="BI321" i="3"/>
  <c r="BH321" i="3"/>
  <c r="BG321" i="3"/>
  <c r="BF321" i="3"/>
  <c r="T321" i="3"/>
  <c r="R321" i="3"/>
  <c r="P321" i="3"/>
  <c r="BI318" i="3"/>
  <c r="BH318" i="3"/>
  <c r="BG318" i="3"/>
  <c r="BF318" i="3"/>
  <c r="T318" i="3"/>
  <c r="R318" i="3"/>
  <c r="P318" i="3"/>
  <c r="BI315" i="3"/>
  <c r="BH315" i="3"/>
  <c r="BG315" i="3"/>
  <c r="BF315" i="3"/>
  <c r="T315" i="3"/>
  <c r="R315" i="3"/>
  <c r="P315" i="3"/>
  <c r="BI308" i="3"/>
  <c r="BH308" i="3"/>
  <c r="BG308" i="3"/>
  <c r="BF308" i="3"/>
  <c r="T308" i="3"/>
  <c r="R308" i="3"/>
  <c r="P308" i="3"/>
  <c r="BI301" i="3"/>
  <c r="BH301" i="3"/>
  <c r="BG301" i="3"/>
  <c r="BF301" i="3"/>
  <c r="T301" i="3"/>
  <c r="R301" i="3"/>
  <c r="P301" i="3"/>
  <c r="BI294" i="3"/>
  <c r="BH294" i="3"/>
  <c r="BG294" i="3"/>
  <c r="BF294" i="3"/>
  <c r="T294" i="3"/>
  <c r="R294" i="3"/>
  <c r="P294" i="3"/>
  <c r="BI289" i="3"/>
  <c r="BH289" i="3"/>
  <c r="BG289" i="3"/>
  <c r="BF289" i="3"/>
  <c r="T289" i="3"/>
  <c r="R289" i="3"/>
  <c r="P289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61" i="3"/>
  <c r="BH261" i="3"/>
  <c r="BG261" i="3"/>
  <c r="BF261" i="3"/>
  <c r="T261" i="3"/>
  <c r="R261" i="3"/>
  <c r="P261" i="3"/>
  <c r="BI257" i="3"/>
  <c r="BH257" i="3"/>
  <c r="BG257" i="3"/>
  <c r="BF257" i="3"/>
  <c r="T257" i="3"/>
  <c r="R257" i="3"/>
  <c r="P257" i="3"/>
  <c r="BI233" i="3"/>
  <c r="BH233" i="3"/>
  <c r="BG233" i="3"/>
  <c r="BF233" i="3"/>
  <c r="T233" i="3"/>
  <c r="R233" i="3"/>
  <c r="P233" i="3"/>
  <c r="BI209" i="3"/>
  <c r="BH209" i="3"/>
  <c r="BG209" i="3"/>
  <c r="BF209" i="3"/>
  <c r="T209" i="3"/>
  <c r="R209" i="3"/>
  <c r="P209" i="3"/>
  <c r="BI204" i="3"/>
  <c r="BH204" i="3"/>
  <c r="BG204" i="3"/>
  <c r="BF204" i="3"/>
  <c r="T204" i="3"/>
  <c r="R204" i="3"/>
  <c r="P204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1" i="3"/>
  <c r="BH191" i="3"/>
  <c r="BG191" i="3"/>
  <c r="BF191" i="3"/>
  <c r="T191" i="3"/>
  <c r="R191" i="3"/>
  <c r="P191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R185" i="3"/>
  <c r="P185" i="3"/>
  <c r="BI181" i="3"/>
  <c r="BH181" i="3"/>
  <c r="BG181" i="3"/>
  <c r="BF181" i="3"/>
  <c r="T181" i="3"/>
  <c r="R181" i="3"/>
  <c r="P181" i="3"/>
  <c r="BI178" i="3"/>
  <c r="BH178" i="3"/>
  <c r="BG178" i="3"/>
  <c r="BF178" i="3"/>
  <c r="T178" i="3"/>
  <c r="R178" i="3"/>
  <c r="P178" i="3"/>
  <c r="BI174" i="3"/>
  <c r="BH174" i="3"/>
  <c r="BG174" i="3"/>
  <c r="BF174" i="3"/>
  <c r="T174" i="3"/>
  <c r="R174" i="3"/>
  <c r="P174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3" i="3"/>
  <c r="BH163" i="3"/>
  <c r="BG163" i="3"/>
  <c r="BF163" i="3"/>
  <c r="T163" i="3"/>
  <c r="R163" i="3"/>
  <c r="P163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48" i="3"/>
  <c r="BH148" i="3"/>
  <c r="BG148" i="3"/>
  <c r="BF148" i="3"/>
  <c r="T148" i="3"/>
  <c r="R148" i="3"/>
  <c r="P148" i="3"/>
  <c r="BI141" i="3"/>
  <c r="BH141" i="3"/>
  <c r="BG141" i="3"/>
  <c r="BF141" i="3"/>
  <c r="T141" i="3"/>
  <c r="R141" i="3"/>
  <c r="P141" i="3"/>
  <c r="BI133" i="3"/>
  <c r="BH133" i="3"/>
  <c r="BG133" i="3"/>
  <c r="BF133" i="3"/>
  <c r="T133" i="3"/>
  <c r="T106" i="3"/>
  <c r="R133" i="3"/>
  <c r="P133" i="3"/>
  <c r="BI107" i="3"/>
  <c r="BH107" i="3"/>
  <c r="BG107" i="3"/>
  <c r="BF107" i="3"/>
  <c r="T107" i="3"/>
  <c r="R107" i="3"/>
  <c r="R106" i="3" s="1"/>
  <c r="P107" i="3"/>
  <c r="P106" i="3" s="1"/>
  <c r="J100" i="3"/>
  <c r="J99" i="3"/>
  <c r="F99" i="3"/>
  <c r="F97" i="3"/>
  <c r="E95" i="3"/>
  <c r="J55" i="3"/>
  <c r="J54" i="3"/>
  <c r="F54" i="3"/>
  <c r="F52" i="3"/>
  <c r="E50" i="3"/>
  <c r="J18" i="3"/>
  <c r="E18" i="3"/>
  <c r="F100" i="3"/>
  <c r="J17" i="3"/>
  <c r="J12" i="3"/>
  <c r="J97" i="3"/>
  <c r="E7" i="3"/>
  <c r="E93" i="3" s="1"/>
  <c r="J37" i="2"/>
  <c r="J36" i="2"/>
  <c r="AY55" i="1"/>
  <c r="J35" i="2"/>
  <c r="AX55" i="1"/>
  <c r="BI99" i="2"/>
  <c r="BH99" i="2"/>
  <c r="BG99" i="2"/>
  <c r="BF99" i="2"/>
  <c r="T99" i="2"/>
  <c r="R99" i="2"/>
  <c r="P99" i="2"/>
  <c r="BI96" i="2"/>
  <c r="BH96" i="2"/>
  <c r="BG96" i="2"/>
  <c r="BF96" i="2"/>
  <c r="T96" i="2"/>
  <c r="R96" i="2"/>
  <c r="P96" i="2"/>
  <c r="BI94" i="2"/>
  <c r="BH94" i="2"/>
  <c r="BG94" i="2"/>
  <c r="BF94" i="2"/>
  <c r="T94" i="2"/>
  <c r="R94" i="2"/>
  <c r="P94" i="2"/>
  <c r="BI93" i="2"/>
  <c r="BH93" i="2"/>
  <c r="BG93" i="2"/>
  <c r="BF93" i="2"/>
  <c r="T93" i="2"/>
  <c r="R93" i="2"/>
  <c r="P93" i="2"/>
  <c r="BI92" i="2"/>
  <c r="BH92" i="2"/>
  <c r="BG92" i="2"/>
  <c r="BF92" i="2"/>
  <c r="T92" i="2"/>
  <c r="R92" i="2"/>
  <c r="P92" i="2"/>
  <c r="BI91" i="2"/>
  <c r="BH91" i="2"/>
  <c r="BG91" i="2"/>
  <c r="BF91" i="2"/>
  <c r="T91" i="2"/>
  <c r="R91" i="2"/>
  <c r="P91" i="2"/>
  <c r="BI90" i="2"/>
  <c r="BH90" i="2"/>
  <c r="BG90" i="2"/>
  <c r="BF90" i="2"/>
  <c r="T90" i="2"/>
  <c r="R90" i="2"/>
  <c r="P90" i="2"/>
  <c r="BI88" i="2"/>
  <c r="BH88" i="2"/>
  <c r="BG88" i="2"/>
  <c r="BF88" i="2"/>
  <c r="T88" i="2"/>
  <c r="R88" i="2"/>
  <c r="P88" i="2"/>
  <c r="BI87" i="2"/>
  <c r="BH87" i="2"/>
  <c r="BG87" i="2"/>
  <c r="BF87" i="2"/>
  <c r="T87" i="2"/>
  <c r="R87" i="2"/>
  <c r="P87" i="2"/>
  <c r="BI86" i="2"/>
  <c r="BH86" i="2"/>
  <c r="BG86" i="2"/>
  <c r="BF86" i="2"/>
  <c r="T86" i="2"/>
  <c r="R86" i="2"/>
  <c r="P86" i="2"/>
  <c r="J80" i="2"/>
  <c r="J79" i="2"/>
  <c r="F79" i="2"/>
  <c r="F77" i="2"/>
  <c r="E75" i="2"/>
  <c r="J55" i="2"/>
  <c r="J54" i="2"/>
  <c r="F54" i="2"/>
  <c r="F52" i="2"/>
  <c r="E50" i="2"/>
  <c r="J18" i="2"/>
  <c r="E18" i="2"/>
  <c r="F80" i="2" s="1"/>
  <c r="J17" i="2"/>
  <c r="J12" i="2"/>
  <c r="J52" i="2"/>
  <c r="E7" i="2"/>
  <c r="E73" i="2" s="1"/>
  <c r="L50" i="1"/>
  <c r="AM50" i="1"/>
  <c r="AM49" i="1"/>
  <c r="L49" i="1"/>
  <c r="AM47" i="1"/>
  <c r="L47" i="1"/>
  <c r="L45" i="1"/>
  <c r="L44" i="1"/>
  <c r="BK95" i="4"/>
  <c r="BK449" i="3"/>
  <c r="BK433" i="3"/>
  <c r="BK420" i="3"/>
  <c r="BK395" i="3"/>
  <c r="BK374" i="3"/>
  <c r="BK361" i="3"/>
  <c r="BK350" i="3"/>
  <c r="BK329" i="3"/>
  <c r="J315" i="3"/>
  <c r="J294" i="3"/>
  <c r="BK283" i="3"/>
  <c r="J209" i="3"/>
  <c r="J198" i="3"/>
  <c r="J178" i="3"/>
  <c r="J174" i="3"/>
  <c r="J99" i="2"/>
  <c r="J92" i="2"/>
  <c r="J87" i="2"/>
  <c r="BK105" i="4"/>
  <c r="BK96" i="4"/>
  <c r="J475" i="3"/>
  <c r="BK469" i="3"/>
  <c r="J436" i="3"/>
  <c r="J414" i="3"/>
  <c r="J374" i="3"/>
  <c r="J283" i="3"/>
  <c r="BK191" i="3"/>
  <c r="J163" i="3"/>
  <c r="BK91" i="2"/>
  <c r="J112" i="4"/>
  <c r="J101" i="4"/>
  <c r="BK472" i="3"/>
  <c r="J446" i="3"/>
  <c r="BK414" i="3"/>
  <c r="J413" i="3"/>
  <c r="BK382" i="3"/>
  <c r="BK357" i="3"/>
  <c r="BK321" i="3"/>
  <c r="BK289" i="3"/>
  <c r="J191" i="3"/>
  <c r="J96" i="2"/>
  <c r="J90" i="2"/>
  <c r="J113" i="4"/>
  <c r="J98" i="4"/>
  <c r="J469" i="3"/>
  <c r="BK428" i="3"/>
  <c r="BK417" i="3"/>
  <c r="BK407" i="3"/>
  <c r="BK387" i="3"/>
  <c r="J354" i="3"/>
  <c r="J261" i="3"/>
  <c r="BK178" i="3"/>
  <c r="BK163" i="3"/>
  <c r="BK141" i="3"/>
  <c r="BK99" i="2"/>
  <c r="J102" i="4"/>
  <c r="BK474" i="3"/>
  <c r="J466" i="3"/>
  <c r="J433" i="3"/>
  <c r="BK404" i="3"/>
  <c r="J257" i="3"/>
  <c r="BK188" i="3"/>
  <c r="J141" i="3"/>
  <c r="AS54" i="1"/>
  <c r="J387" i="3"/>
  <c r="J350" i="3"/>
  <c r="BK324" i="3"/>
  <c r="J308" i="3"/>
  <c r="BK198" i="3"/>
  <c r="J158" i="3"/>
  <c r="J93" i="2"/>
  <c r="J86" i="2"/>
  <c r="BK102" i="4"/>
  <c r="J95" i="4"/>
  <c r="J439" i="3"/>
  <c r="BK413" i="3"/>
  <c r="J404" i="3"/>
  <c r="BK390" i="3"/>
  <c r="J378" i="3"/>
  <c r="BK336" i="3"/>
  <c r="BK209" i="3"/>
  <c r="J171" i="3"/>
  <c r="BK148" i="3"/>
  <c r="BK96" i="2"/>
  <c r="BK116" i="4"/>
  <c r="J109" i="4"/>
  <c r="J105" i="4"/>
  <c r="J474" i="3"/>
  <c r="J458" i="3"/>
  <c r="BK446" i="3"/>
  <c r="J428" i="3"/>
  <c r="J417" i="3"/>
  <c r="J390" i="3"/>
  <c r="BK368" i="3"/>
  <c r="BK354" i="3"/>
  <c r="J336" i="3"/>
  <c r="BK318" i="3"/>
  <c r="BK301" i="3"/>
  <c r="J289" i="3"/>
  <c r="BK261" i="3"/>
  <c r="BK204" i="3"/>
  <c r="BK185" i="3"/>
  <c r="J107" i="3"/>
  <c r="BK93" i="2"/>
  <c r="J88" i="2"/>
  <c r="BK115" i="4"/>
  <c r="J97" i="4"/>
  <c r="BK475" i="3"/>
  <c r="J472" i="3"/>
  <c r="J452" i="3"/>
  <c r="BK423" i="3"/>
  <c r="BK378" i="3"/>
  <c r="BK286" i="3"/>
  <c r="BK201" i="3"/>
  <c r="BK171" i="3"/>
  <c r="BK92" i="2"/>
  <c r="J116" i="4"/>
  <c r="BK101" i="4"/>
  <c r="J473" i="3"/>
  <c r="BK458" i="3"/>
  <c r="BK422" i="3"/>
  <c r="J407" i="3"/>
  <c r="J371" i="3"/>
  <c r="BK345" i="3"/>
  <c r="J318" i="3"/>
  <c r="BK294" i="3"/>
  <c r="J185" i="3"/>
  <c r="J148" i="3"/>
  <c r="BK88" i="2"/>
  <c r="J115" i="4"/>
  <c r="J100" i="4"/>
  <c r="J94" i="4"/>
  <c r="J423" i="3"/>
  <c r="BK412" i="3"/>
  <c r="J398" i="3"/>
  <c r="J382" i="3"/>
  <c r="J357" i="3"/>
  <c r="BK315" i="3"/>
  <c r="J188" i="3"/>
  <c r="J168" i="3"/>
  <c r="BK155" i="3"/>
  <c r="J133" i="3"/>
  <c r="BK113" i="4"/>
  <c r="BK112" i="4"/>
  <c r="BK108" i="4"/>
  <c r="BK98" i="4"/>
  <c r="BK466" i="3"/>
  <c r="BK452" i="3"/>
  <c r="BK439" i="3"/>
  <c r="J422" i="3"/>
  <c r="J411" i="3"/>
  <c r="BK371" i="3"/>
  <c r="BK364" i="3"/>
  <c r="J345" i="3"/>
  <c r="J321" i="3"/>
  <c r="J301" i="3"/>
  <c r="J286" i="3"/>
  <c r="BK257" i="3"/>
  <c r="J201" i="3"/>
  <c r="BK181" i="3"/>
  <c r="BK133" i="3"/>
  <c r="BK94" i="2"/>
  <c r="J91" i="2"/>
  <c r="BK86" i="2"/>
  <c r="BK100" i="4"/>
  <c r="BK94" i="4"/>
  <c r="BK473" i="3"/>
  <c r="J449" i="3"/>
  <c r="J412" i="3"/>
  <c r="J364" i="3"/>
  <c r="J233" i="3"/>
  <c r="J181" i="3"/>
  <c r="J155" i="3"/>
  <c r="BK90" i="2"/>
  <c r="J108" i="4"/>
  <c r="J96" i="4"/>
  <c r="BK463" i="3"/>
  <c r="BK436" i="3"/>
  <c r="BK398" i="3"/>
  <c r="J368" i="3"/>
  <c r="J329" i="3"/>
  <c r="BK308" i="3"/>
  <c r="BK233" i="3"/>
  <c r="BK168" i="3"/>
  <c r="J94" i="2"/>
  <c r="BK87" i="2"/>
  <c r="BK109" i="4"/>
  <c r="BK97" i="4"/>
  <c r="J463" i="3"/>
  <c r="J420" i="3"/>
  <c r="BK411" i="3"/>
  <c r="J395" i="3"/>
  <c r="J361" i="3"/>
  <c r="J324" i="3"/>
  <c r="J204" i="3"/>
  <c r="BK174" i="3"/>
  <c r="BK158" i="3"/>
  <c r="BK107" i="3"/>
  <c r="E48" i="4" l="1"/>
  <c r="P85" i="2"/>
  <c r="R89" i="2"/>
  <c r="T95" i="2"/>
  <c r="T140" i="3"/>
  <c r="T167" i="3"/>
  <c r="P177" i="3"/>
  <c r="P208" i="3"/>
  <c r="R293" i="3"/>
  <c r="R349" i="3"/>
  <c r="T386" i="3"/>
  <c r="T394" i="3"/>
  <c r="R410" i="3"/>
  <c r="R405" i="3"/>
  <c r="R416" i="3"/>
  <c r="R415" i="3"/>
  <c r="R435" i="3"/>
  <c r="R434" i="3" s="1"/>
  <c r="BK93" i="4"/>
  <c r="J93" i="4"/>
  <c r="J62" i="4" s="1"/>
  <c r="P114" i="4"/>
  <c r="BK85" i="2"/>
  <c r="J85" i="2" s="1"/>
  <c r="J61" i="2" s="1"/>
  <c r="T85" i="2"/>
  <c r="T89" i="2"/>
  <c r="P95" i="2"/>
  <c r="P140" i="3"/>
  <c r="P167" i="3"/>
  <c r="P105" i="3" s="1"/>
  <c r="R177" i="3"/>
  <c r="T208" i="3"/>
  <c r="T293" i="3"/>
  <c r="BK349" i="3"/>
  <c r="J349" i="3"/>
  <c r="J72" i="3" s="1"/>
  <c r="R386" i="3"/>
  <c r="P394" i="3"/>
  <c r="BK410" i="3"/>
  <c r="J410" i="3" s="1"/>
  <c r="J78" i="3" s="1"/>
  <c r="BK416" i="3"/>
  <c r="BK415" i="3"/>
  <c r="J415" i="3" s="1"/>
  <c r="J79" i="3" s="1"/>
  <c r="T435" i="3"/>
  <c r="T434" i="3"/>
  <c r="P93" i="4"/>
  <c r="R93" i="4"/>
  <c r="T93" i="4"/>
  <c r="P107" i="4"/>
  <c r="P106" i="4" s="1"/>
  <c r="T107" i="4"/>
  <c r="T106" i="4"/>
  <c r="BK114" i="4"/>
  <c r="J114" i="4" s="1"/>
  <c r="J70" i="4" s="1"/>
  <c r="BK89" i="2"/>
  <c r="J89" i="2"/>
  <c r="J62" i="2" s="1"/>
  <c r="BK95" i="2"/>
  <c r="J95" i="2"/>
  <c r="J63" i="2"/>
  <c r="R140" i="3"/>
  <c r="BK177" i="3"/>
  <c r="J177" i="3" s="1"/>
  <c r="J65" i="3" s="1"/>
  <c r="BK208" i="3"/>
  <c r="J208" i="3" s="1"/>
  <c r="J67" i="3" s="1"/>
  <c r="BK293" i="3"/>
  <c r="J293" i="3" s="1"/>
  <c r="J68" i="3" s="1"/>
  <c r="T349" i="3"/>
  <c r="T348" i="3"/>
  <c r="P386" i="3"/>
  <c r="R394" i="3"/>
  <c r="T410" i="3"/>
  <c r="T405" i="3"/>
  <c r="P416" i="3"/>
  <c r="P415" i="3" s="1"/>
  <c r="P435" i="3"/>
  <c r="P434" i="3"/>
  <c r="BK99" i="4"/>
  <c r="J99" i="4" s="1"/>
  <c r="J63" i="4" s="1"/>
  <c r="P99" i="4"/>
  <c r="R99" i="4"/>
  <c r="T99" i="4"/>
  <c r="BK111" i="4"/>
  <c r="J111" i="4"/>
  <c r="J69" i="4" s="1"/>
  <c r="P111" i="4"/>
  <c r="P110" i="4"/>
  <c r="R111" i="4"/>
  <c r="T111" i="4"/>
  <c r="R114" i="4"/>
  <c r="R85" i="2"/>
  <c r="P89" i="2"/>
  <c r="R95" i="2"/>
  <c r="R84" i="2" s="1"/>
  <c r="R83" i="2" s="1"/>
  <c r="BK140" i="3"/>
  <c r="J140" i="3" s="1"/>
  <c r="J63" i="3" s="1"/>
  <c r="BK167" i="3"/>
  <c r="J167" i="3"/>
  <c r="J64" i="3" s="1"/>
  <c r="R167" i="3"/>
  <c r="T177" i="3"/>
  <c r="R208" i="3"/>
  <c r="R207" i="3" s="1"/>
  <c r="P293" i="3"/>
  <c r="P349" i="3"/>
  <c r="P348" i="3"/>
  <c r="BK386" i="3"/>
  <c r="J386" i="3" s="1"/>
  <c r="J73" i="3" s="1"/>
  <c r="BK394" i="3"/>
  <c r="J394" i="3" s="1"/>
  <c r="J74" i="3" s="1"/>
  <c r="P410" i="3"/>
  <c r="P405" i="3"/>
  <c r="T416" i="3"/>
  <c r="T415" i="3" s="1"/>
  <c r="BK435" i="3"/>
  <c r="J435" i="3"/>
  <c r="J83" i="3" s="1"/>
  <c r="BK107" i="4"/>
  <c r="J107" i="4" s="1"/>
  <c r="J67" i="4" s="1"/>
  <c r="R107" i="4"/>
  <c r="R106" i="4" s="1"/>
  <c r="T114" i="4"/>
  <c r="J77" i="2"/>
  <c r="BE87" i="2"/>
  <c r="BE90" i="2"/>
  <c r="BE93" i="2"/>
  <c r="BE99" i="2"/>
  <c r="J52" i="3"/>
  <c r="F55" i="3"/>
  <c r="BE181" i="3"/>
  <c r="BE233" i="3"/>
  <c r="BE257" i="3"/>
  <c r="BE329" i="3"/>
  <c r="BE336" i="3"/>
  <c r="BE350" i="3"/>
  <c r="BE361" i="3"/>
  <c r="BE364" i="3"/>
  <c r="BE371" i="3"/>
  <c r="BE414" i="3"/>
  <c r="BE436" i="3"/>
  <c r="BE446" i="3"/>
  <c r="BE452" i="3"/>
  <c r="BK344" i="3"/>
  <c r="J344" i="3" s="1"/>
  <c r="J70" i="3" s="1"/>
  <c r="BK406" i="3"/>
  <c r="BK405" i="3"/>
  <c r="J405" i="3" s="1"/>
  <c r="J76" i="3" s="1"/>
  <c r="F55" i="4"/>
  <c r="J84" i="4"/>
  <c r="BE100" i="4"/>
  <c r="BE105" i="4"/>
  <c r="BE112" i="4"/>
  <c r="E48" i="2"/>
  <c r="F55" i="2"/>
  <c r="BE86" i="2"/>
  <c r="BE91" i="2"/>
  <c r="E48" i="3"/>
  <c r="BE133" i="3"/>
  <c r="BE185" i="3"/>
  <c r="BE198" i="3"/>
  <c r="BE201" i="3"/>
  <c r="BE261" i="3"/>
  <c r="BE283" i="3"/>
  <c r="BE294" i="3"/>
  <c r="BE301" i="3"/>
  <c r="BE308" i="3"/>
  <c r="BE315" i="3"/>
  <c r="BE321" i="3"/>
  <c r="BE345" i="3"/>
  <c r="BE354" i="3"/>
  <c r="BE374" i="3"/>
  <c r="BE390" i="3"/>
  <c r="BE411" i="3"/>
  <c r="BE412" i="3"/>
  <c r="BE423" i="3"/>
  <c r="BE428" i="3"/>
  <c r="BE433" i="3"/>
  <c r="BE449" i="3"/>
  <c r="BE466" i="3"/>
  <c r="BK403" i="3"/>
  <c r="J403" i="3"/>
  <c r="J75" i="3" s="1"/>
  <c r="BK432" i="3"/>
  <c r="J432" i="3"/>
  <c r="J81" i="3"/>
  <c r="BE94" i="4"/>
  <c r="BE97" i="4"/>
  <c r="BE108" i="4"/>
  <c r="BE109" i="4"/>
  <c r="BE113" i="4"/>
  <c r="BE88" i="2"/>
  <c r="BE94" i="2"/>
  <c r="BE96" i="2"/>
  <c r="BE107" i="3"/>
  <c r="BE141" i="3"/>
  <c r="BE171" i="3"/>
  <c r="BE174" i="3"/>
  <c r="BE178" i="3"/>
  <c r="BE191" i="3"/>
  <c r="BE204" i="3"/>
  <c r="BE209" i="3"/>
  <c r="BE286" i="3"/>
  <c r="BE289" i="3"/>
  <c r="BE368" i="3"/>
  <c r="BE382" i="3"/>
  <c r="BE387" i="3"/>
  <c r="BE395" i="3"/>
  <c r="BE407" i="3"/>
  <c r="BE413" i="3"/>
  <c r="BE417" i="3"/>
  <c r="BE420" i="3"/>
  <c r="BE439" i="3"/>
  <c r="BE463" i="3"/>
  <c r="BE474" i="3"/>
  <c r="BE475" i="3"/>
  <c r="BE115" i="4"/>
  <c r="BK104" i="4"/>
  <c r="J104" i="4" s="1"/>
  <c r="J65" i="4" s="1"/>
  <c r="BE92" i="2"/>
  <c r="BE148" i="3"/>
  <c r="BE155" i="3"/>
  <c r="BE158" i="3"/>
  <c r="BE163" i="3"/>
  <c r="BE168" i="3"/>
  <c r="BE188" i="3"/>
  <c r="BE318" i="3"/>
  <c r="BE324" i="3"/>
  <c r="BE357" i="3"/>
  <c r="BE378" i="3"/>
  <c r="BE398" i="3"/>
  <c r="BE404" i="3"/>
  <c r="BE422" i="3"/>
  <c r="BE458" i="3"/>
  <c r="BE469" i="3"/>
  <c r="BE472" i="3"/>
  <c r="BE473" i="3"/>
  <c r="BK106" i="3"/>
  <c r="J106" i="3" s="1"/>
  <c r="J62" i="3" s="1"/>
  <c r="BE95" i="4"/>
  <c r="BE96" i="4"/>
  <c r="BE98" i="4"/>
  <c r="BE101" i="4"/>
  <c r="BE102" i="4"/>
  <c r="BE116" i="4"/>
  <c r="J34" i="3"/>
  <c r="AW56" i="1" s="1"/>
  <c r="F36" i="3"/>
  <c r="BC56" i="1" s="1"/>
  <c r="F34" i="2"/>
  <c r="BA55" i="1" s="1"/>
  <c r="F37" i="2"/>
  <c r="BD55" i="1" s="1"/>
  <c r="F35" i="2"/>
  <c r="BB55" i="1" s="1"/>
  <c r="F35" i="3"/>
  <c r="BB56" i="1" s="1"/>
  <c r="F36" i="4"/>
  <c r="BC57" i="1" s="1"/>
  <c r="F37" i="4"/>
  <c r="BD57" i="1" s="1"/>
  <c r="F34" i="3"/>
  <c r="BA56" i="1" s="1"/>
  <c r="J34" i="4"/>
  <c r="AW57" i="1" s="1"/>
  <c r="F35" i="4"/>
  <c r="BB57" i="1" s="1"/>
  <c r="J34" i="2"/>
  <c r="AW55" i="1" s="1"/>
  <c r="F34" i="4"/>
  <c r="BA57" i="1" s="1"/>
  <c r="F37" i="3"/>
  <c r="BD56" i="1" s="1"/>
  <c r="F36" i="2"/>
  <c r="BC55" i="1" s="1"/>
  <c r="R105" i="3" l="1"/>
  <c r="T105" i="3"/>
  <c r="T104" i="3" s="1"/>
  <c r="T103" i="3" s="1"/>
  <c r="T84" i="2"/>
  <c r="T83" i="2" s="1"/>
  <c r="R348" i="3"/>
  <c r="R104" i="3"/>
  <c r="R103" i="3" s="1"/>
  <c r="T207" i="3"/>
  <c r="P207" i="3"/>
  <c r="P104" i="3" s="1"/>
  <c r="P103" i="3" s="1"/>
  <c r="AU56" i="1" s="1"/>
  <c r="P84" i="2"/>
  <c r="P83" i="2"/>
  <c r="AU55" i="1" s="1"/>
  <c r="T110" i="4"/>
  <c r="R92" i="4"/>
  <c r="R110" i="4"/>
  <c r="T92" i="4"/>
  <c r="T91" i="4"/>
  <c r="T90" i="4" s="1"/>
  <c r="P92" i="4"/>
  <c r="P91" i="4" s="1"/>
  <c r="P90" i="4" s="1"/>
  <c r="AU57" i="1" s="1"/>
  <c r="BK92" i="4"/>
  <c r="J92" i="4"/>
  <c r="J61" i="4"/>
  <c r="BK105" i="3"/>
  <c r="BK207" i="3"/>
  <c r="J207" i="3" s="1"/>
  <c r="J66" i="3" s="1"/>
  <c r="BK348" i="3"/>
  <c r="J348" i="3" s="1"/>
  <c r="J71" i="3" s="1"/>
  <c r="J406" i="3"/>
  <c r="J77" i="3" s="1"/>
  <c r="J416" i="3"/>
  <c r="J80" i="3" s="1"/>
  <c r="BK434" i="3"/>
  <c r="J434" i="3"/>
  <c r="J82" i="3" s="1"/>
  <c r="BK103" i="4"/>
  <c r="J103" i="4"/>
  <c r="J64" i="4"/>
  <c r="BK106" i="4"/>
  <c r="J106" i="4" s="1"/>
  <c r="J66" i="4" s="1"/>
  <c r="BK84" i="2"/>
  <c r="J84" i="2" s="1"/>
  <c r="J60" i="2" s="1"/>
  <c r="BK343" i="3"/>
  <c r="J343" i="3"/>
  <c r="J69" i="3"/>
  <c r="BK110" i="4"/>
  <c r="J110" i="4"/>
  <c r="J68" i="4"/>
  <c r="F33" i="3"/>
  <c r="AZ56" i="1" s="1"/>
  <c r="BD54" i="1"/>
  <c r="W33" i="1" s="1"/>
  <c r="BC54" i="1"/>
  <c r="W32" i="1" s="1"/>
  <c r="F33" i="2"/>
  <c r="AZ55" i="1" s="1"/>
  <c r="BB54" i="1"/>
  <c r="W31" i="1" s="1"/>
  <c r="J33" i="4"/>
  <c r="AV57" i="1" s="1"/>
  <c r="AT57" i="1" s="1"/>
  <c r="J33" i="3"/>
  <c r="AV56" i="1" s="1"/>
  <c r="AT56" i="1" s="1"/>
  <c r="F33" i="4"/>
  <c r="AZ57" i="1" s="1"/>
  <c r="BA54" i="1"/>
  <c r="AW54" i="1" s="1"/>
  <c r="AK30" i="1" s="1"/>
  <c r="J33" i="2"/>
  <c r="AV55" i="1" s="1"/>
  <c r="AT55" i="1" s="1"/>
  <c r="BK104" i="3" l="1"/>
  <c r="BK103" i="3" s="1"/>
  <c r="J103" i="3" s="1"/>
  <c r="J59" i="3" s="1"/>
  <c r="R91" i="4"/>
  <c r="R90" i="4"/>
  <c r="J105" i="3"/>
  <c r="J61" i="3"/>
  <c r="BK91" i="4"/>
  <c r="J91" i="4" s="1"/>
  <c r="J60" i="4" s="1"/>
  <c r="BK83" i="2"/>
  <c r="J83" i="2" s="1"/>
  <c r="J59" i="2" s="1"/>
  <c r="AY54" i="1"/>
  <c r="AU54" i="1"/>
  <c r="AZ54" i="1"/>
  <c r="W29" i="1" s="1"/>
  <c r="AX54" i="1"/>
  <c r="W30" i="1"/>
  <c r="J104" i="3" l="1"/>
  <c r="J60" i="3"/>
  <c r="BK90" i="4"/>
  <c r="J90" i="4"/>
  <c r="J59" i="4" s="1"/>
  <c r="AV54" i="1"/>
  <c r="AK29" i="1" s="1"/>
  <c r="J30" i="3"/>
  <c r="AG56" i="1" s="1"/>
  <c r="AN56" i="1" s="1"/>
  <c r="J30" i="2"/>
  <c r="AG55" i="1" s="1"/>
  <c r="AN55" i="1" s="1"/>
  <c r="J39" i="2" l="1"/>
  <c r="J39" i="3"/>
  <c r="J30" i="4"/>
  <c r="AG57" i="1" s="1"/>
  <c r="AN57" i="1" s="1"/>
  <c r="AT54" i="1"/>
  <c r="J39" i="4" l="1"/>
  <c r="AG54" i="1"/>
  <c r="AN54" i="1"/>
  <c r="AK26" i="1" l="1"/>
  <c r="AK35" i="1"/>
</calcChain>
</file>

<file path=xl/sharedStrings.xml><?xml version="1.0" encoding="utf-8"?>
<sst xmlns="http://schemas.openxmlformats.org/spreadsheetml/2006/main" count="5287" uniqueCount="952">
  <si>
    <t>Export Komplet</t>
  </si>
  <si>
    <t>VZ</t>
  </si>
  <si>
    <t>2.0</t>
  </si>
  <si>
    <t>ZAMOK</t>
  </si>
  <si>
    <t>False</t>
  </si>
  <si>
    <t>{af7c0fb1-e2a0-4581-b53f-fefb25eda2b5}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</si>
  <si>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</si>
  <si>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</si>
  <si>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</si>
  <si>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</si>
  <si>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</si>
  <si>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</si>
  <si>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</si>
  <si>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</si>
  <si>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CF-20-10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</si>
  <si>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</si>
  <si>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</si>
  <si>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Multifunkční sportoviště Těrlicko</t>
  </si>
  <si>
    <t>KSO:</t>
  </si>
  <si>
    <t/>
  </si>
  <si>
    <t>CC-CZ:</t>
  </si>
  <si>
    <t>Místo:</t>
  </si>
  <si>
    <t>Těrlicko</t>
  </si>
  <si>
    <t>Datum:</t>
  </si>
  <si>
    <t>9. 8. 2020</t>
  </si>
  <si>
    <t>Zadavatel:</t>
  </si>
  <si>
    <t>IČ:</t>
  </si>
  <si>
    <t>00297666</t>
  </si>
  <si>
    <t>Obec Těrlicko</t>
  </si>
  <si>
    <t>DIČ:</t>
  </si>
  <si>
    <t>CZ00297666</t>
  </si>
  <si>
    <t>Uchazeč:</t>
  </si>
  <si>
    <t>Vyplň údaj</t>
  </si>
  <si>
    <t>Projektant:</t>
  </si>
  <si>
    <t>29372372</t>
  </si>
  <si>
    <t>CleverFox s.r.o.</t>
  </si>
  <si>
    <t>True</t>
  </si>
  <si>
    <t>Zpracovatel:</t>
  </si>
  <si>
    <t>Marek Pala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</si>
  <si>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</si>
  <si>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</si>
  <si>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</si>
  <si>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</si>
  <si>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</si>
  <si>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</si>
  <si>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</si>
  <si>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</si>
  <si>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</si>
  <si>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</si>
  <si>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</si>
  <si>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</si>
  <si>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</si>
  <si>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</si>
  <si>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</si>
  <si>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</si>
  <si>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</si>
  <si>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</si>
  <si>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</si>
  <si>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</si>
  <si>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</si>
  <si>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</si>
  <si>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</si>
  <si>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</si>
  <si>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</si>
  <si>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</si>
  <si>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</si>
  <si>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</si>
  <si>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</si>
  <si>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</si>
  <si>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</si>
  <si>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</si>
  <si>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</si>
  <si>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</si>
  <si>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</si>
  <si>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</si>
  <si>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</si>
  <si>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</si>
  <si>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</si>
  <si>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</si>
  <si>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</si>
  <si>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</si>
  <si>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a ostatní náklady</t>
  </si>
  <si>
    <t>STA</t>
  </si>
  <si>
    <t>1</t>
  </si>
  <si>
    <t>{e4aeca43-1d61-49ec-a9a8-a535ac3572f9}</t>
  </si>
  <si>
    <t>2</t>
  </si>
  <si>
    <t>SO 01</t>
  </si>
  <si>
    <t>Fotbalové tréninkové hřiště</t>
  </si>
  <si>
    <t>{5298f5af-3a01-4fac-995b-cdc2a780ce97}</t>
  </si>
  <si>
    <t>SO 02</t>
  </si>
  <si>
    <t>Pumptracková dráha</t>
  </si>
  <si>
    <t>{9b9f2436-eb3b-4af0-bec5-b7101cd91ab3}</t>
  </si>
  <si>
    <t>KRYCÍ LIST SOUPISU PRACÍ</t>
  </si>
  <si>
    <t>Objekt:</t>
  </si>
  <si>
    <t>SO 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</si>
  <si>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</si>
  <si>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</si>
  <si>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</si>
  <si>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</si>
  <si>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</si>
  <si>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</si>
  <si>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</si>
  <si>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</si>
  <si>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</si>
  <si>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</si>
  <si>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</si>
  <si>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</si>
  <si>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</si>
  <si>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</si>
  <si>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</si>
  <si>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</si>
  <si>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</si>
  <si>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</si>
  <si>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</si>
  <si>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</si>
  <si>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</si>
  <si>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</si>
  <si>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</si>
  <si>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</si>
  <si>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</si>
  <si>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</si>
  <si>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</si>
  <si>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</si>
  <si>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</si>
  <si>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</si>
  <si>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</si>
  <si>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CS ÚRS 2018 01</t>
  </si>
  <si>
    <t>1024</t>
  </si>
  <si>
    <t>-122835730</t>
  </si>
  <si>
    <t>012303000</t>
  </si>
  <si>
    <t>Geodetické práce po výstavbě</t>
  </si>
  <si>
    <t>693475285</t>
  </si>
  <si>
    <t>3</t>
  </si>
  <si>
    <t>013254000</t>
  </si>
  <si>
    <t>Dokumentace skutečného provedení stavby</t>
  </si>
  <si>
    <t>86573990</t>
  </si>
  <si>
    <t>VRN3</t>
  </si>
  <si>
    <t>Zařízení staveniště</t>
  </si>
  <si>
    <t>4</t>
  </si>
  <si>
    <t>032103000</t>
  </si>
  <si>
    <t>Náklady na stavební buňky</t>
  </si>
  <si>
    <t>CS ÚRS 2020 01</t>
  </si>
  <si>
    <t>1351897579</t>
  </si>
  <si>
    <t>032903000</t>
  </si>
  <si>
    <t>Náklady na provoz a údržbu vybavení staveniště</t>
  </si>
  <si>
    <t>82054046</t>
  </si>
  <si>
    <t>6</t>
  </si>
  <si>
    <t>033203000</t>
  </si>
  <si>
    <t>Energie pro zařízení staveniště</t>
  </si>
  <si>
    <t>-1351974665</t>
  </si>
  <si>
    <t>7</t>
  </si>
  <si>
    <t>034103000</t>
  </si>
  <si>
    <t>Oplocení staveniště</t>
  </si>
  <si>
    <t>130723345</t>
  </si>
  <si>
    <t>8</t>
  </si>
  <si>
    <t>039103000</t>
  </si>
  <si>
    <t>Rozebrání, bourání a odvoz zařízení staveniště</t>
  </si>
  <si>
    <t>395910946</t>
  </si>
  <si>
    <t>VRN4</t>
  </si>
  <si>
    <t>Inženýrská činnost</t>
  </si>
  <si>
    <t>9</t>
  </si>
  <si>
    <t>043194000</t>
  </si>
  <si>
    <t>Ostatní zkoušky</t>
  </si>
  <si>
    <t>-1414554375</t>
  </si>
  <si>
    <t>VV</t>
  </si>
  <si>
    <t>Statická zatěžovací zkouška (3x pláň, 3x konstrukce)</t>
  </si>
  <si>
    <t>3+3</t>
  </si>
  <si>
    <t>10</t>
  </si>
  <si>
    <t>045303000</t>
  </si>
  <si>
    <t>Koordinační činnost</t>
  </si>
  <si>
    <t>-572191629</t>
  </si>
  <si>
    <t>SO 01 - Fotbalové tréninkové hřiště</t>
  </si>
  <si>
    <t>HSV - Práce a dodávky HSV</t>
  </si>
  <si>
    <t xml:space="preserve">    1 - Zemní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</si>
  <si>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</si>
  <si>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</si>
  <si>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</si>
  <si>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</si>
  <si>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</si>
  <si>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</si>
  <si>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</si>
  <si>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4 - Vodorovné konstrukce</t>
  </si>
  <si>
    <t xml:space="preserve">      45 - Podkladní a vedlejší konstrukce kromě vozovek a železničního svršku</t>
  </si>
  <si>
    <t xml:space="preserve">    5 - Komunikace pozemní</t>
  </si>
  <si>
    <t xml:space="preserve">      56 - Podkladní vrstvy komunikací, letišť a ploch</t>
  </si>
  <si>
    <t xml:space="preserve">      59 - Kryty pozemních komunikací, letišť a ploch dlážděné</t>
  </si>
  <si>
    <t xml:space="preserve">      591 - Sportovní povrchy</t>
  </si>
  <si>
    <t xml:space="preserve">      592 - Sportovní vybavení</t>
  </si>
  <si>
    <t xml:space="preserve">    8 - Trubní vedení</t>
  </si>
  <si>
    <t xml:space="preserve">      87 - Potrubí z trub plastických a skleněných</t>
  </si>
  <si>
    <t xml:space="preserve">      89 - Ostatní konstrukce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</si>
  <si>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</si>
  <si>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</si>
  <si>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99 - Přesun hmot a manipulace se sutí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</si>
  <si>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</si>
  <si>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</si>
  <si>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</si>
  <si>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</si>
  <si>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</si>
  <si>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13</t>
  </si>
  <si>
    <t>Zemní práce - hloubené vykopávky</t>
  </si>
  <si>
    <t>132354104</t>
  </si>
  <si>
    <t>Hloubení zapažených rýh šířky do 800 mm strojně s urovnáním dna do předepsaného profilu a spádu v hornině třídy těžitelnosti II skupiny 4 přes 100 m3</t>
  </si>
  <si>
    <t>m3</t>
  </si>
  <si>
    <t>-547532433</t>
  </si>
  <si>
    <t>Svodné potrubí</t>
  </si>
  <si>
    <t>74,000*0,600*(0,400+74,000*0,005/2)</t>
  </si>
  <si>
    <t>Sběrné potrubí</t>
  </si>
  <si>
    <t>55,000*0,400*(0,400+74,000*0,005/2)</t>
  </si>
  <si>
    <t>53,000*0,400*(0,400+70,500*0,005/2)</t>
  </si>
  <si>
    <t>46,000*0,400*(0,400+62,500*0,005/2)</t>
  </si>
  <si>
    <t>40,000*0,400*(0,400+54,300*0,005/2)</t>
  </si>
  <si>
    <t>34,000*0,400*(0,400+46,000*0,005/2)</t>
  </si>
  <si>
    <t>28,000*0,400*(0,400+38,000*0,005/2)</t>
  </si>
  <si>
    <t>22,000*0,400*(0,400+30,000*0,005/2)</t>
  </si>
  <si>
    <t>16,000*0,400*(0,400+21,500*0,005/2)</t>
  </si>
  <si>
    <t>10,000*0,400*(0,400+13,500*0,005/2)</t>
  </si>
  <si>
    <t>4,000*0,400*(0,400+5,300*0,005/2)</t>
  </si>
  <si>
    <t>47,700*0,400*(0,400+70,800*0,005/2)</t>
  </si>
  <si>
    <t>42,700*0,400*(0,400+63,300*0,005/2)</t>
  </si>
  <si>
    <t>37,700*0,400*(0,400+55,800*0,005/2)</t>
  </si>
  <si>
    <t>32,700*0,400*(0,400+48,500*0,005/2)</t>
  </si>
  <si>
    <t>27,700*0,400*(0,400+41,300*0,005/2)</t>
  </si>
  <si>
    <t>22,800*0,400*(0,400+33,800*0,005/2)</t>
  </si>
  <si>
    <t>17,700*0,400*(0,400+26,300*0,005/2)</t>
  </si>
  <si>
    <t>12,700*0,400*(0,400+19,000*0,005/2)</t>
  </si>
  <si>
    <t>7,700*0,400*(0,400+11,500*0,005/2)</t>
  </si>
  <si>
    <t>2,700*0,400*(0,400+5,300*0,005/2)</t>
  </si>
  <si>
    <t>Kanalizace</t>
  </si>
  <si>
    <t>20,000*0,800*(1,200+20,000*0,01/2)</t>
  </si>
  <si>
    <t>133351102</t>
  </si>
  <si>
    <t>Hloubení nezapažených šachet strojně v hornině třídy těžitelnosti II skupiny 4 přes 20 do 50 m3</t>
  </si>
  <si>
    <t>19923394</t>
  </si>
  <si>
    <t>Patky branek</t>
  </si>
  <si>
    <t>0,500*0,500*0,700*8</t>
  </si>
  <si>
    <t>Patky oplocení v. 4,0 m</t>
  </si>
  <si>
    <t>0,600*0,600*0,700*38</t>
  </si>
  <si>
    <t>Patky oplocení v. 6,0 m</t>
  </si>
  <si>
    <t>0,800*0,600*0,700*38</t>
  </si>
  <si>
    <t>16</t>
  </si>
  <si>
    <t>Zemní práce - přemístění výkopku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</si>
  <si>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</si>
  <si>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</si>
  <si>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-1179557767</t>
  </si>
  <si>
    <t>Dle pol. 132 35 4104</t>
  </si>
  <si>
    <t>165,527</t>
  </si>
  <si>
    <t>Dle pol. 133 35 1102</t>
  </si>
  <si>
    <t>23,744</t>
  </si>
  <si>
    <t>Dle pol. 174 15 1101</t>
  </si>
  <si>
    <t>11,200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</si>
  <si>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</si>
  <si>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</si>
  <si>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10552263</t>
  </si>
  <si>
    <t>-11,200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</si>
  <si>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</si>
  <si>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</si>
  <si>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552885544</t>
  </si>
  <si>
    <t>Dle pol. 162 75 1117</t>
  </si>
  <si>
    <t>178,071</t>
  </si>
  <si>
    <t>167151111</t>
  </si>
  <si>
    <t>Nakládání, skládání a překládání neulehlého výkopku nebo sypaniny strojně nakládání, množství přes 100 m3, z hornin třídy těžitelnosti I, skupiny 1 až 3</t>
  </si>
  <si>
    <t>-404285739</t>
  </si>
  <si>
    <t>171201231</t>
  </si>
  <si>
    <t>Poplatek za uložení stavebního odpadu na recyklační skládce (skládkovné) zeminy a kamení zatříděného do Katalogu odpadů pod kódem 17 05 04</t>
  </si>
  <si>
    <t>t</t>
  </si>
  <si>
    <t>1298630627</t>
  </si>
  <si>
    <t>předpokládá se hmotnost 1,6 t/m3</t>
  </si>
  <si>
    <t>178,071*1,6</t>
  </si>
  <si>
    <t>17</t>
  </si>
  <si>
    <t>Zemní práce - konstrukce ze zemin</t>
  </si>
  <si>
    <t>174151101</t>
  </si>
  <si>
    <t>Zásyp sypaninou z jakékoliv horniny strojně s uložením výkopku ve vrstvách se zhutněním jam, šachet, rýh nebo kolem objektů v těchto vykopávkách</t>
  </si>
  <si>
    <t>-798068903</t>
  </si>
  <si>
    <t>20,000*0,800*(0,600+20,000*0,01/2)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</si>
  <si>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</si>
  <si>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</si>
  <si>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1464307196</t>
  </si>
  <si>
    <t>20,000*0,800*0,500</t>
  </si>
  <si>
    <t>M</t>
  </si>
  <si>
    <t>58331200</t>
  </si>
  <si>
    <t>štěrkopísek netříděný zásypový</t>
  </si>
  <si>
    <t>-1822740972</t>
  </si>
  <si>
    <t>Dle pol. 175 11 1101</t>
  </si>
  <si>
    <t>8,000*1,760</t>
  </si>
  <si>
    <t>18</t>
  </si>
  <si>
    <t>Zemní práce - povrchové úpravy terénu</t>
  </si>
  <si>
    <t>11</t>
  </si>
  <si>
    <t>181351005</t>
  </si>
  <si>
    <t>Rozprostření a urovnání ornice v rovině nebo ve svahu sklonu do 1:5 strojně při souvislé ploše do 100 m2, tl. vrstvy přes 250 do 300 mm</t>
  </si>
  <si>
    <t>m2</t>
  </si>
  <si>
    <t>-1201552339</t>
  </si>
  <si>
    <t>Úprava okolí hřiště</t>
  </si>
  <si>
    <t>(55,000+0,080+1,500+54,000+0,080+1,500+0,080+1,500)*2*1,500</t>
  </si>
  <si>
    <t>12</t>
  </si>
  <si>
    <t>10364101</t>
  </si>
  <si>
    <t>zemina pro terénní úpravy -  ornice</t>
  </si>
  <si>
    <t>156545353</t>
  </si>
  <si>
    <t>Dle pol. 181 35 1005</t>
  </si>
  <si>
    <t>341,220*0,300/2</t>
  </si>
  <si>
    <t>51,183*1,5 'Přepočtené koeficientem množství</t>
  </si>
  <si>
    <t>181411131</t>
  </si>
  <si>
    <t>Založení trávníku na půdě předem připravené plochy do 1000 m2 výsevem včetně utažení parkového v rovině nebo na svahu do 1:5</t>
  </si>
  <si>
    <t>-639867910</t>
  </si>
  <si>
    <t>341,220</t>
  </si>
  <si>
    <t>14</t>
  </si>
  <si>
    <t>00572410</t>
  </si>
  <si>
    <t>osivo směs travní parková</t>
  </si>
  <si>
    <t>kg</t>
  </si>
  <si>
    <t>1405105715</t>
  </si>
  <si>
    <t>341,220*0,030</t>
  </si>
  <si>
    <t>181951114</t>
  </si>
  <si>
    <t>Úprava pláně vyrovnáním výškových rozdílů strojně v hornině třídy těžitelnosti II, skupiny 4 a 5 se zhutněním</t>
  </si>
  <si>
    <t>841300751</t>
  </si>
  <si>
    <t>Dlažba</t>
  </si>
  <si>
    <t>55,000*1,500</t>
  </si>
  <si>
    <t>Fotbalové hřiště</t>
  </si>
  <si>
    <t>55,000*54,000</t>
  </si>
  <si>
    <t>Mlatová cesta</t>
  </si>
  <si>
    <t>186,500</t>
  </si>
  <si>
    <t>183403153</t>
  </si>
  <si>
    <t>Obdělání půdy hrabáním v rovině nebo na svahu do 1:5</t>
  </si>
  <si>
    <t>1052641899</t>
  </si>
  <si>
    <t>184802111</t>
  </si>
  <si>
    <t>Chemické odplevelení půdy před založením kultury, trávníku nebo zpevněných ploch o výměře jednotlivě přes 20 m2 v rovině nebo na svahu do 1:5 postřikem na široko</t>
  </si>
  <si>
    <t>779982838</t>
  </si>
  <si>
    <t>185803111</t>
  </si>
  <si>
    <t>Ošetření trávníku jednorázové v rovině nebo na svahu do 1:5</t>
  </si>
  <si>
    <t>1026015501</t>
  </si>
  <si>
    <t>Zakládání</t>
  </si>
  <si>
    <t>Zakládání - úprava podloží a základové spáry, zlepšování vlastností hornin</t>
  </si>
  <si>
    <t>19</t>
  </si>
  <si>
    <t>211531111</t>
  </si>
  <si>
    <t>Výplň kamenivem do rýh odvodňovacích žeber nebo trativodů bez zhutnění, s úpravou povrchu výplně kamenivem hrubým drceným frakce 16 až 63 mm</t>
  </si>
  <si>
    <t>-1865170826</t>
  </si>
  <si>
    <t>74,000*0,600*(0,300+74,000*0,005/2)</t>
  </si>
  <si>
    <t>55,000*0,400*(0,300+74,000*0,005/2)</t>
  </si>
  <si>
    <t>53,000*0,400*(0,300+70,500*0,005/2)</t>
  </si>
  <si>
    <t>46,000*0,400*(0,300+62,500*0,005/2)</t>
  </si>
  <si>
    <t>40,000*0,400*(0,300+54,300*0,005/2)</t>
  </si>
  <si>
    <t>34,000*0,400*(0,300+46,000*0,005/2)</t>
  </si>
  <si>
    <t>28,000*0,400*(0,300+38,000*0,005/2)</t>
  </si>
  <si>
    <t>22,000*0,400*(0,300+30,000*0,005/2)</t>
  </si>
  <si>
    <t>16,000*0,400*(0,300+21,500*0,005/2)</t>
  </si>
  <si>
    <t>10,000*0,400*(0,300+13,500*0,005/2)</t>
  </si>
  <si>
    <t>4,000*0,400*(0,300+5,300*0,005/2)</t>
  </si>
  <si>
    <t>47,700*0,400*(0,300+70,800*0,005/2)</t>
  </si>
  <si>
    <t>42,700*0,400*(0,300+63,300*0,005/2)</t>
  </si>
  <si>
    <t>37,700*0,400*(0,300+55,800*0,005/2)</t>
  </si>
  <si>
    <t>32,700*0,400*(0,300+48,500*0,005/2)</t>
  </si>
  <si>
    <t>27,700*0,400*(0,300+41,300*0,005/2)</t>
  </si>
  <si>
    <t>22,800*0,400*(0,300+33,800*0,005/2)</t>
  </si>
  <si>
    <t>17,700*0,400*(0,300+26,300*0,005/2)</t>
  </si>
  <si>
    <t>12,700*0,400*(0,300+19,000*0,005/2)</t>
  </si>
  <si>
    <t>7,700*0,400*(0,300+11,500*0,005/2)</t>
  </si>
  <si>
    <t>2,700*0,400*(0,300+5,300*0,005/2)</t>
  </si>
  <si>
    <t>20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</si>
  <si>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</si>
  <si>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</si>
  <si>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368921323</t>
  </si>
  <si>
    <t>74,000*(0,600+0,400+74,000*0,005/2)*2</t>
  </si>
  <si>
    <t>55,000*(0,400+0,400+74,000*0,005/2)*2</t>
  </si>
  <si>
    <t>53,000*(0,400+0,400+70,500*0,005/2)*2</t>
  </si>
  <si>
    <t>46,000*(0,400+0,400+62,500*0,005/2)*2</t>
  </si>
  <si>
    <t>40,000*(0,400+0,400+54,300*0,005/2)*2</t>
  </si>
  <si>
    <t>34,000*(0,400+0,400+46,000*0,005/2)*2</t>
  </si>
  <si>
    <t>28,000*(0,400+0,400+38,000*0,005/2)*2</t>
  </si>
  <si>
    <t>22,000*(0,400+0,400+30,000*0,005/2)*2</t>
  </si>
  <si>
    <t>16,000*(0,400+0,400+21,500*0,005/2)*2</t>
  </si>
  <si>
    <t>10,000*(0,400+0,400+13,500*0,005/2)*2</t>
  </si>
  <si>
    <t>4,000*(0,400+0,400+5,300*0,005/2)*2</t>
  </si>
  <si>
    <t>47,700*(0,400+0,400+70,800*0,005/2)*2</t>
  </si>
  <si>
    <t>42,700*(0,400+0,400+63,300*0,005/2)*2</t>
  </si>
  <si>
    <t>37,700*(0,400+0,400+55,800*0,005/2)*2</t>
  </si>
  <si>
    <t>32,700*(0,400+0,400+48,500*0,005/2)*2</t>
  </si>
  <si>
    <t>27,700*(0,400+0,400+41,300*0,005/2)*2</t>
  </si>
  <si>
    <t>22,800*(0,400+0,400+33,800*0,005/2)*2</t>
  </si>
  <si>
    <t>17,700*(0,400+0,400+26,300*0,005/2)*2</t>
  </si>
  <si>
    <t>12,700*(0,400+0,400+19,000*0,005/2)*2</t>
  </si>
  <si>
    <t>7,700*(0,400+0,400+11,500*0,005/2)*2</t>
  </si>
  <si>
    <t>2,700*(0,400+0,400+5,300*0,005/2)*2</t>
  </si>
  <si>
    <t>69311068</t>
  </si>
  <si>
    <t>geotextilie netkaná separační, ochranná, filtrační, drenážní PP 300g/m2</t>
  </si>
  <si>
    <t>137914555</t>
  </si>
  <si>
    <t>Dle pol. 211 97 1121</t>
  </si>
  <si>
    <t>1217,221</t>
  </si>
  <si>
    <t>1217,221*1,15 'Přepočtené koeficientem množství</t>
  </si>
  <si>
    <t>22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</si>
  <si>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</si>
  <si>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</si>
  <si>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m</t>
  </si>
  <si>
    <t>-1027621185</t>
  </si>
  <si>
    <t>55,000</t>
  </si>
  <si>
    <t>53,000</t>
  </si>
  <si>
    <t>46,000</t>
  </si>
  <si>
    <t>40,000</t>
  </si>
  <si>
    <t>34,000</t>
  </si>
  <si>
    <t>28,000</t>
  </si>
  <si>
    <t>22,000</t>
  </si>
  <si>
    <t>16,000</t>
  </si>
  <si>
    <t>10,000</t>
  </si>
  <si>
    <t>4,000</t>
  </si>
  <si>
    <t>47,700</t>
  </si>
  <si>
    <t>42,700</t>
  </si>
  <si>
    <t>37,700</t>
  </si>
  <si>
    <t>32,700</t>
  </si>
  <si>
    <t>27,700</t>
  </si>
  <si>
    <t>22,800</t>
  </si>
  <si>
    <t>17,700</t>
  </si>
  <si>
    <t>12,700</t>
  </si>
  <si>
    <t>7,700</t>
  </si>
  <si>
    <t>2,700</t>
  </si>
  <si>
    <t>23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</si>
  <si>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</si>
  <si>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</si>
  <si>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300648180</t>
  </si>
  <si>
    <t>74,000</t>
  </si>
  <si>
    <t>24</t>
  </si>
  <si>
    <t>213141111</t>
  </si>
  <si>
    <t>Zřízení vrstvy z geotextilie filtrační, separační, odvodňovací, ochranné, výztužné nebo protierozní v rovině nebo ve sklonu do 1:5, šířky do 3 m</t>
  </si>
  <si>
    <t>-821540666</t>
  </si>
  <si>
    <t>25</t>
  </si>
  <si>
    <t>69311070</t>
  </si>
  <si>
    <t>geotextilie netkaná separační, ochranná, filtrační, drenážní PP 400g/m2</t>
  </si>
  <si>
    <t>1148338499</t>
  </si>
  <si>
    <t>Dle pol. 213 14 1111</t>
  </si>
  <si>
    <t>2970,000</t>
  </si>
  <si>
    <t>2970*1,15 'Přepočtené koeficientem množství</t>
  </si>
  <si>
    <t>27</t>
  </si>
  <si>
    <t>Zakládání - základy</t>
  </si>
  <si>
    <t>26</t>
  </si>
  <si>
    <t>271532212</t>
  </si>
  <si>
    <t>Podsyp pod základové konstrukce se zhutněním a urovnáním povrchu z kameniva hrubého, frakce 16 - 32 mm</t>
  </si>
  <si>
    <t>-1631857205</t>
  </si>
  <si>
    <t>0,500*0,500*0,100*8</t>
  </si>
  <si>
    <t>0,600*0,600*0,100*37</t>
  </si>
  <si>
    <t>0,800*0,600*0,100*38</t>
  </si>
  <si>
    <t>275322511</t>
  </si>
  <si>
    <t>Základy z betonu železového (bez výztuže) patky z betonu se zvýšenými nároky na prostředí tř. C 25/30</t>
  </si>
  <si>
    <t>1119715768</t>
  </si>
  <si>
    <t>0,500*0,500*0,950*8</t>
  </si>
  <si>
    <t>0,600*0,600*0,800*37</t>
  </si>
  <si>
    <t>0,800*0,600*0,800*38</t>
  </si>
  <si>
    <t>28</t>
  </si>
  <si>
    <t>275351121</t>
  </si>
  <si>
    <t>Bednění základů patek zřízení</t>
  </si>
  <si>
    <t>-1623946314</t>
  </si>
  <si>
    <t>0,500*0,400*4*8</t>
  </si>
  <si>
    <t>0,600*0,400*4*37</t>
  </si>
  <si>
    <t>0,800*0,400*4*38</t>
  </si>
  <si>
    <t>29</t>
  </si>
  <si>
    <t>275351122</t>
  </si>
  <si>
    <t>Bednění základů patek odstranění</t>
  </si>
  <si>
    <t>-1694468726</t>
  </si>
  <si>
    <t>Dle pol. 275 35 1121</t>
  </si>
  <si>
    <t>90,560</t>
  </si>
  <si>
    <t>30</t>
  </si>
  <si>
    <t>275353102</t>
  </si>
  <si>
    <t>Bednění kotevních otvorů a prostupů v základových konstrukcích v patkách včetně polohového zajištění a odbednění, popř. ztraceného bednění z pletiva apod. průřezu do 0,01 m2, hl. přes 0,25 do 0,50 m</t>
  </si>
  <si>
    <t>kus</t>
  </si>
  <si>
    <t>524631495</t>
  </si>
  <si>
    <t>31</t>
  </si>
  <si>
    <t>275353121</t>
  </si>
  <si>
    <t>Bednění kotevních otvorů a prostupů v základových konstrukcích v patkách včetně polohového zajištění a odbednění, popř. ztraceného bednění z pletiva apod. průřezu přes 0,02 do 0,05 m2, hl. do 0,50 m</t>
  </si>
  <si>
    <t>177911996</t>
  </si>
  <si>
    <t>32</t>
  </si>
  <si>
    <t>275353122</t>
  </si>
  <si>
    <t>Bednění kotevních otvorů a prostupů v základových konstrukcích v patkách včetně polohového zajištění a odbednění, popř. ztraceného bednění z pletiva apod. průřezu přes 0,02 do 0,05 m2, hl. přes 0,50 do 1,00 m</t>
  </si>
  <si>
    <t>-496458352</t>
  </si>
  <si>
    <t>37</t>
  </si>
  <si>
    <t>38</t>
  </si>
  <si>
    <t>33</t>
  </si>
  <si>
    <t>275XC0101</t>
  </si>
  <si>
    <t>Vyrovnávací násyp z kameniva v montážních otvorech</t>
  </si>
  <si>
    <t>1423224573</t>
  </si>
  <si>
    <t>0,050*0,100*8</t>
  </si>
  <si>
    <t>0,050*0,100*37</t>
  </si>
  <si>
    <t>0,050*0,100*38</t>
  </si>
  <si>
    <t>34</t>
  </si>
  <si>
    <t>275XC0102</t>
  </si>
  <si>
    <t>Zálivka montážních otvoru betonem</t>
  </si>
  <si>
    <t>928052876</t>
  </si>
  <si>
    <t>0,050*0,500*8</t>
  </si>
  <si>
    <t>0,050*1,000*37</t>
  </si>
  <si>
    <t>0,050*1,000*38</t>
  </si>
  <si>
    <t>Vodorovné konstrukce</t>
  </si>
  <si>
    <t>45</t>
  </si>
  <si>
    <t>Podkladní a vedlejší konstrukce kromě vozovek a železničního svršku</t>
  </si>
  <si>
    <t>35</t>
  </si>
  <si>
    <t>451572111</t>
  </si>
  <si>
    <t>Lože pod potrubí, stoky a drobné objekty v otevřeném výkopu z kameniva drobného těženého 0 až 4 mm</t>
  </si>
  <si>
    <t>-1586406104</t>
  </si>
  <si>
    <t>20,000*0,800*0,100</t>
  </si>
  <si>
    <t>Komunikace pozemní</t>
  </si>
  <si>
    <t>56</t>
  </si>
  <si>
    <t>Podkladní vrstvy komunikací, letišť a ploch</t>
  </si>
  <si>
    <t>36</t>
  </si>
  <si>
    <t>564720111</t>
  </si>
  <si>
    <t>Podklad nebo kryt z kameniva hrubého drceného vel. 16-32 mm s rozprostřením a zhutněním, po zhutnění tl. 80 mm</t>
  </si>
  <si>
    <t>-92654026</t>
  </si>
  <si>
    <t>Skladba fotbalového hřiště</t>
  </si>
  <si>
    <t>Hutněné drcené kamenivo fr. 16-32 mm tl. 80 mm</t>
  </si>
  <si>
    <t>564730111</t>
  </si>
  <si>
    <t>Podklad nebo kryt z kameniva hrubého drceného vel. 16-32 mm s rozprostřením a zhutněním, po zhutnění tl. 100 mm</t>
  </si>
  <si>
    <t>-611422845</t>
  </si>
  <si>
    <t>Skladba dlažby</t>
  </si>
  <si>
    <t>564751112</t>
  </si>
  <si>
    <t>Podklad nebo kryt z kameniva hrubého drceného vel. 32-63 mm s rozprostřením a zhutněním, po zhutnění tl. 160 mm</t>
  </si>
  <si>
    <t>-1600151333</t>
  </si>
  <si>
    <t>Hutněné drcené kamenivo fr. 32-63 mm tl. 160 mm</t>
  </si>
  <si>
    <t>39</t>
  </si>
  <si>
    <t>564761111</t>
  </si>
  <si>
    <t>Podklad nebo kryt z kameniva hrubého drceného vel. 32-63 mm s rozprostřením a zhutněním, po zhutnění tl. 200 mm</t>
  </si>
  <si>
    <t>-745564594</t>
  </si>
  <si>
    <t>Skladba mlatové cesty</t>
  </si>
  <si>
    <t>40</t>
  </si>
  <si>
    <t>564841113</t>
  </si>
  <si>
    <t>Podklad ze štěrkodrti ŠD s rozprostřením a zhutněním, po zhutnění tl. 140 mm</t>
  </si>
  <si>
    <t>-1294192649</t>
  </si>
  <si>
    <t>Hutněné drcené kamenivo fr. 0-32 mm tl. 140 mm</t>
  </si>
  <si>
    <t>41</t>
  </si>
  <si>
    <t>564851111</t>
  </si>
  <si>
    <t>Podklad ze štěrkodrti ŠD s rozprostřením a zhutněním, po zhutnění tl. 150 mm</t>
  </si>
  <si>
    <t>-910283936</t>
  </si>
  <si>
    <t>42</t>
  </si>
  <si>
    <t>564932111</t>
  </si>
  <si>
    <t>Podklad z mechanicky zpevněného kameniva MZK (minerální beton) s rozprostřením a s hutněním, po zhutnění tl. 100 mm</t>
  </si>
  <si>
    <t>684769070</t>
  </si>
  <si>
    <t>43</t>
  </si>
  <si>
    <t>571904111</t>
  </si>
  <si>
    <t>Posyp podkladu nebo krytu s rozprostřením a zhutněním kamenivem drceným nebo těženým, v množství přes 15 do 20 kg/m2</t>
  </si>
  <si>
    <t>-2137560037</t>
  </si>
  <si>
    <t>HDK fr. 0-4 mm (zakalovací vrstva) tl. 10 mm</t>
  </si>
  <si>
    <t>44</t>
  </si>
  <si>
    <t>571907111</t>
  </si>
  <si>
    <t>Posyp podkladu nebo krytu s rozprostřením a zhutněním kamenivem drceným nebo těženým, v množství přes 30 do 35 kg/m2</t>
  </si>
  <si>
    <t>946019872</t>
  </si>
  <si>
    <t>HDK fr. 4-8 mm tl. 20 mm</t>
  </si>
  <si>
    <t>571907118</t>
  </si>
  <si>
    <t>Posyp podkladu nebo krytu s rozprostřením a zhutněním kamenivem drceným nebo těženým, v množství přes 65 do 70 kg/m2</t>
  </si>
  <si>
    <t>1229463388</t>
  </si>
  <si>
    <t>Hutněné drcené kamenivo fr. 8-16 mm tl. 40 mm</t>
  </si>
  <si>
    <t>59</t>
  </si>
  <si>
    <t>Kryty pozemních komunikací, letišť a ploch dlážděné</t>
  </si>
  <si>
    <t>46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</si>
  <si>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</si>
  <si>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</si>
  <si>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-158524830</t>
  </si>
  <si>
    <t>47</t>
  </si>
  <si>
    <t>59245018</t>
  </si>
  <si>
    <t>dlažba tvar obdélník betonová 200x100x60mm přírodní</t>
  </si>
  <si>
    <t>-1350092407</t>
  </si>
  <si>
    <t>Dle pol. 596 21 1112</t>
  </si>
  <si>
    <t>82,500</t>
  </si>
  <si>
    <t>82,5*1,1 'Přepočtené koeficientem množství</t>
  </si>
  <si>
    <t>591</t>
  </si>
  <si>
    <t>Sportovní povrchy</t>
  </si>
  <si>
    <t>48</t>
  </si>
  <si>
    <t>591XC0101</t>
  </si>
  <si>
    <t>Dodávka a montáž sportovního povrchu typu umělý trávník 3. generace, zásyp křemičitým pískem a gumovým granulátem, dva druhy vlasu z PE, výška vlasu 58 mm, podkladová textílie PP, zátěr latex, kompletní specifikace v TZ</t>
  </si>
  <si>
    <t>613342345</t>
  </si>
  <si>
    <t>49</t>
  </si>
  <si>
    <t>591XC0201</t>
  </si>
  <si>
    <t>Dodávka a montáž lajnování š. 80-100 mm, vřezávané lajny</t>
  </si>
  <si>
    <t>-2051299400</t>
  </si>
  <si>
    <t>(53,000+55,000)*2+14,000*2+7,000*4</t>
  </si>
  <si>
    <t>(40,000+30,000)*2</t>
  </si>
  <si>
    <t>(30,000+20,000)*2</t>
  </si>
  <si>
    <t>592</t>
  </si>
  <si>
    <t>Sportovní vybavení</t>
  </si>
  <si>
    <t>50</t>
  </si>
  <si>
    <t>592XC0401</t>
  </si>
  <si>
    <t>Dodávka a montáž branky 2 x5 m, Al profil ovál 108/100 ELOX horní rám sítě, kotvení do základu</t>
  </si>
  <si>
    <t>ks</t>
  </si>
  <si>
    <t>2135650505</t>
  </si>
  <si>
    <t>Trubní vedení</t>
  </si>
  <si>
    <t>87</t>
  </si>
  <si>
    <t>Potrubí z trub plastických a skleněných</t>
  </si>
  <si>
    <t>51</t>
  </si>
  <si>
    <t>871355221</t>
  </si>
  <si>
    <t>Kanalizační potrubí z tvrdého PVC v otevřeném výkopu ve sklonu do 20 %, hladkého plnostěnného jednovrstvého, tuhost třídy SN 8 DN 200</t>
  </si>
  <si>
    <t>-708297326</t>
  </si>
  <si>
    <t>20,000</t>
  </si>
  <si>
    <t>89</t>
  </si>
  <si>
    <t>Ostatní konstrukce</t>
  </si>
  <si>
    <t>52</t>
  </si>
  <si>
    <t>894812201</t>
  </si>
  <si>
    <t>Revizní a čistící šachta z polypropylenu PP pro hladké trouby DN 425 šachtové dno (DN šachty / DN trubního vedení) DN 425/150 průtočné</t>
  </si>
  <si>
    <t>1887156865</t>
  </si>
  <si>
    <t>53</t>
  </si>
  <si>
    <t>894812231</t>
  </si>
  <si>
    <t>Revizní a čistící šachta z polypropylenu PP pro hladké trouby DN 425 roura šachtová korugovaná bez hrdla, světlé hloubky 1500 mm</t>
  </si>
  <si>
    <t>1095495954</t>
  </si>
  <si>
    <t>54</t>
  </si>
  <si>
    <t>894812249</t>
  </si>
  <si>
    <t>Revizní a čistící šachta z polypropylenu PP pro hladké trouby DN 425 roura šachtová korugovaná Příplatek k cenám 2231 - 2242 za uříznutí šachtové roury</t>
  </si>
  <si>
    <t>1885775735</t>
  </si>
  <si>
    <t>55</t>
  </si>
  <si>
    <t>894812257</t>
  </si>
  <si>
    <t>Revizní a čistící šachta z polypropylenu PP pro hladké trouby DN 425 poklop plastový (pro třídu zatížení) pochůzí (A15)</t>
  </si>
  <si>
    <t>-1880441435</t>
  </si>
  <si>
    <t>Ostatní konstrukce a práce, bourání</t>
  </si>
  <si>
    <t>91</t>
  </si>
  <si>
    <t>Doplňující konstrukce a práce pozemních komunikací, letišť a ploch</t>
  </si>
  <si>
    <t>910XC0101</t>
  </si>
  <si>
    <t>Osazení skryté obruby z pozinkovaného plechu do betonové lože</t>
  </si>
  <si>
    <t>-1536617038</t>
  </si>
  <si>
    <t>mlatová cesta</t>
  </si>
  <si>
    <t>138,000</t>
  </si>
  <si>
    <t>57</t>
  </si>
  <si>
    <t>13515112</t>
  </si>
  <si>
    <t>ocel široká jakost S235JR 200x6mm</t>
  </si>
  <si>
    <t>-1334197017</t>
  </si>
  <si>
    <t>138,000*0,200*0,006*7,850</t>
  </si>
  <si>
    <t>58</t>
  </si>
  <si>
    <t>910XC0102</t>
  </si>
  <si>
    <t>Přirážka za potinkování ocelové obruby</t>
  </si>
  <si>
    <t>-1451177655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</si>
  <si>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</si>
  <si>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</si>
  <si>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553111618</t>
  </si>
  <si>
    <t>(55,080+54,080)*2</t>
  </si>
  <si>
    <t>1,580*2+55,000</t>
  </si>
  <si>
    <t>60</t>
  </si>
  <si>
    <t>59217017</t>
  </si>
  <si>
    <t>obrubník betonový chodníkový 1000x100x250mm</t>
  </si>
  <si>
    <t>1782373493</t>
  </si>
  <si>
    <t>Dle pol. 916 23 1213</t>
  </si>
  <si>
    <t>276,480</t>
  </si>
  <si>
    <t>276,48*1,05 'Přepočtené koeficientem množství</t>
  </si>
  <si>
    <t>99</t>
  </si>
  <si>
    <t>Přesun hmot a manipulace se sutí</t>
  </si>
  <si>
    <t>61</t>
  </si>
  <si>
    <t>998222012</t>
  </si>
  <si>
    <t>Přesun hmot pro tělovýchovné plochy dopravní vzdálenost do 200 m</t>
  </si>
  <si>
    <t>1931551539</t>
  </si>
  <si>
    <t>PSV</t>
  </si>
  <si>
    <t>Práce a dodávky PSV</t>
  </si>
  <si>
    <t>767</t>
  </si>
  <si>
    <t>Konstrukce zámečnické</t>
  </si>
  <si>
    <t>62</t>
  </si>
  <si>
    <t>76703R101</t>
  </si>
  <si>
    <t>Přírážka za pozinkování ocelových výrobků</t>
  </si>
  <si>
    <t>1275664743</t>
  </si>
  <si>
    <t>Dle pol. 737 99 5113</t>
  </si>
  <si>
    <t>4009,000</t>
  </si>
  <si>
    <t>63</t>
  </si>
  <si>
    <t>767995113</t>
  </si>
  <si>
    <t>Montáž ostatních atypických zámečnických konstrukcí hmotnosti přes 10 do 20 kg</t>
  </si>
  <si>
    <t>-1104610539</t>
  </si>
  <si>
    <t>Součet hmotností materiálů</t>
  </si>
  <si>
    <t>2168,000</t>
  </si>
  <si>
    <t>136,000</t>
  </si>
  <si>
    <t>919,000</t>
  </si>
  <si>
    <t>364,000</t>
  </si>
  <si>
    <t>422,000</t>
  </si>
  <si>
    <t>64</t>
  </si>
  <si>
    <t>767M0100</t>
  </si>
  <si>
    <t>trubka konstrukční ocelová 89x4 mm</t>
  </si>
  <si>
    <t>1060418951</t>
  </si>
  <si>
    <t>Sloupy oplocení v. 6,0 m</t>
  </si>
  <si>
    <t>6,800*38</t>
  </si>
  <si>
    <t>65</t>
  </si>
  <si>
    <t>767M0101</t>
  </si>
  <si>
    <t>trubka konstrukční ocelová 76x4 mm</t>
  </si>
  <si>
    <t>572893595</t>
  </si>
  <si>
    <t>Sloupy oplocení v. 4,0 m</t>
  </si>
  <si>
    <t>4,800*4</t>
  </si>
  <si>
    <t>66</t>
  </si>
  <si>
    <t>767M0102</t>
  </si>
  <si>
    <t>trubka konstrukční ocelová 76x3 mm</t>
  </si>
  <si>
    <t>-1137790026</t>
  </si>
  <si>
    <t>4,800*32</t>
  </si>
  <si>
    <t>2,800*2</t>
  </si>
  <si>
    <t>Horní spojnice</t>
  </si>
  <si>
    <t>2,750+1,250+3,000+3,000+1,000</t>
  </si>
  <si>
    <t>67</t>
  </si>
  <si>
    <t>767M0103</t>
  </si>
  <si>
    <t>trubka konstrukční ocelová 60x3 mm</t>
  </si>
  <si>
    <t>-1489648737</t>
  </si>
  <si>
    <t>Vzpěry oplocení v. 4,0 m</t>
  </si>
  <si>
    <t>4,400*8</t>
  </si>
  <si>
    <t>Vzpěryoplocení v. 6,0 m</t>
  </si>
  <si>
    <t>6,400*8</t>
  </si>
  <si>
    <t>68</t>
  </si>
  <si>
    <t>767M0104</t>
  </si>
  <si>
    <t>trubka konstrukční ocelová 57x3 mm</t>
  </si>
  <si>
    <t>1480735060</t>
  </si>
  <si>
    <t>Horní ztužení</t>
  </si>
  <si>
    <t>55,000+54,000</t>
  </si>
  <si>
    <t>69</t>
  </si>
  <si>
    <t>MAT03001</t>
  </si>
  <si>
    <t>spojovací a nespecifikovaný  materiál</t>
  </si>
  <si>
    <t>326462289</t>
  </si>
  <si>
    <t>4009,000*8/100</t>
  </si>
  <si>
    <t>70</t>
  </si>
  <si>
    <t>767XC0102</t>
  </si>
  <si>
    <t>Dodávka a montáž sportovního pletiva PE, typ uzlové, oko 45/45, příze 2,8 mm, včetně lana, napínacích mechanismů a ok</t>
  </si>
  <si>
    <t>-539622835</t>
  </si>
  <si>
    <t>(55,000+54,000)*4,000</t>
  </si>
  <si>
    <t>(55,000+54,000)*6,000</t>
  </si>
  <si>
    <t>71</t>
  </si>
  <si>
    <t>767XC0201</t>
  </si>
  <si>
    <t>Dodávka a montáž kovové 2-kř. brány 275x250 cm, vč. povrchové úpravy, pantů, kování, zástrčí a zámku</t>
  </si>
  <si>
    <t>-617291021</t>
  </si>
  <si>
    <t>72</t>
  </si>
  <si>
    <t>767XC0203</t>
  </si>
  <si>
    <t>Dodávka a montáž kovové 1-kř. brány 125x200 cm, vč. povrchové úpravy, pantů, kování a zámku</t>
  </si>
  <si>
    <t>-632286208</t>
  </si>
  <si>
    <t>73</t>
  </si>
  <si>
    <t>767XC0204</t>
  </si>
  <si>
    <t>Dodávka a montáž kovové 1-kř. brány 100x200 cm, vč. povrchové úpravy, pantů, kování a zámku</t>
  </si>
  <si>
    <t>857809074</t>
  </si>
  <si>
    <t>74</t>
  </si>
  <si>
    <t>998767101</t>
  </si>
  <si>
    <t>Přesun hmot pro zámečnické konstrukce stanovený z hmotnosti přesunovaného materiálu vodorovná dopravní vzdálenost do 50 m v objektech výšky do 6 m</t>
  </si>
  <si>
    <t>785137842</t>
  </si>
  <si>
    <t>SO 02 - Pumptracková dráha</t>
  </si>
  <si>
    <t xml:space="preserve">      57 - Kryty pozemních komunikací letišť a ploch z kameniva nebo živičné</t>
  </si>
  <si>
    <t xml:space="preserve">      93 - Různé dokončovací konstrukce a práce inženýrských staveb</t>
  </si>
  <si>
    <t>170XC0101</t>
  </si>
  <si>
    <t>Dodávka zeminy pro modelaci trati, hlinitopísčitá zemina</t>
  </si>
  <si>
    <t>1989831212</t>
  </si>
  <si>
    <t>170XC0102</t>
  </si>
  <si>
    <t>Modelace základu trati</t>
  </si>
  <si>
    <t>-1906092817</t>
  </si>
  <si>
    <t>170XC0103</t>
  </si>
  <si>
    <t>Dodávka štěrkové vrstvy</t>
  </si>
  <si>
    <t>291275366</t>
  </si>
  <si>
    <t>170XC0104</t>
  </si>
  <si>
    <t>Finální modelace povrchu podkladu vrstvy štěrkodrti</t>
  </si>
  <si>
    <t>-1963009062</t>
  </si>
  <si>
    <t>170XC0105</t>
  </si>
  <si>
    <t>Hutnění konstrukčních vrstev</t>
  </si>
  <si>
    <t>-578210352</t>
  </si>
  <si>
    <t>180XC0101</t>
  </si>
  <si>
    <t>Hutnění povrchu vibrační deskou</t>
  </si>
  <si>
    <t>2030592119</t>
  </si>
  <si>
    <t>180XC0102</t>
  </si>
  <si>
    <t>Zatravnění - rovná plocha, založení trávníku včetně přípravy podkladu</t>
  </si>
  <si>
    <t>-1948251052</t>
  </si>
  <si>
    <t>180XC0103</t>
  </si>
  <si>
    <t>Zatravnění - šikmé části dráhy, založení trávníku včetně přípravy podkladu</t>
  </si>
  <si>
    <t>-971225526</t>
  </si>
  <si>
    <t>210XC0101</t>
  </si>
  <si>
    <t xml:space="preserve">Vsakovací plocha - jámy zasypané říčním štěrkem (kačírkem) do úrovně terénu hl. 0,20 m až 0,30 m </t>
  </si>
  <si>
    <t>682285440</t>
  </si>
  <si>
    <t>Kryty pozemních komunikací letišť a ploch z kameniva nebo živičné</t>
  </si>
  <si>
    <t>570XC0101</t>
  </si>
  <si>
    <t>Pokládka asfaltové vrstvy na terénní nerovnosti (boule), asfaltový beton tl. 6 - 10 cm (ACO 8CH), včetně dodávky materiálu a hutnění</t>
  </si>
  <si>
    <t>1145389502</t>
  </si>
  <si>
    <t>570XC0102</t>
  </si>
  <si>
    <t>Dodávka a montáž směrovacího značení, nástřikem</t>
  </si>
  <si>
    <t>-1758738767</t>
  </si>
  <si>
    <t>100XC0109</t>
  </si>
  <si>
    <t>Dodávka a montáž parkové překážky radius, technický standard definován v PD</t>
  </si>
  <si>
    <t>-582597525</t>
  </si>
  <si>
    <t>100XC0110</t>
  </si>
  <si>
    <t>Dodávka a montáž parkové překážky wallride, technický standard definován v PD</t>
  </si>
  <si>
    <t>1861696695</t>
  </si>
  <si>
    <t>93</t>
  </si>
  <si>
    <t>Různé dokončovací konstrukce a práce inženýrských staveb</t>
  </si>
  <si>
    <t>100XC0115</t>
  </si>
  <si>
    <t>Dodávka a montáž stojanu kol</t>
  </si>
  <si>
    <t>1961845421</t>
  </si>
  <si>
    <t>100XC0117</t>
  </si>
  <si>
    <t>Dodávka a montáž provozního řádu - cedule včetně stojanu (ocelový nerezový rám jackl 20x30 s oboustraně potištěnou tabulkou vel. 1200 x 1000 mm, konstrukce zabetonována, deska sendvičového typu PE jádro a hkrytí z hliníkových plechů 3mm, oboustranný barevný potisk)</t>
  </si>
  <si>
    <t>1290939141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</si>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</sst>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1" fillId="2" borderId="20" xfId="0" applyFont="1" applyFill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166" fontId="21" fillId="0" borderId="22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8" fillId="0" borderId="3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38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opLeftCell="A2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8" t="s">
        <v>14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2"/>
      <c r="AQ5" s="22"/>
      <c r="AR5" s="20"/>
      <c r="BE5" s="315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0" t="s">
        <v>17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2"/>
      <c r="AQ6" s="22"/>
      <c r="AR6" s="20"/>
      <c r="BE6" s="316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16"/>
      <c r="BS7" s="17" t="s">
        <v>6</v>
      </c>
    </row>
    <row r="8" spans="1:74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16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6"/>
      <c r="BS9" s="17" t="s">
        <v>6</v>
      </c>
    </row>
    <row r="10" spans="1:74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6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6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6"/>
      <c r="BS12" s="17" t="s">
        <v>6</v>
      </c>
    </row>
    <row r="13" spans="1:74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16"/>
      <c r="BS13" s="17" t="s">
        <v>6</v>
      </c>
    </row>
    <row r="14" spans="1:74" ht="12.75">
      <c r="B14" s="21"/>
      <c r="C14" s="22"/>
      <c r="D14" s="22"/>
      <c r="E14" s="321" t="s">
        <v>32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16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6"/>
      <c r="BS15" s="17" t="s">
        <v>4</v>
      </c>
    </row>
    <row r="16" spans="1:74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6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6"/>
      <c r="BS17" s="17" t="s">
        <v>36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6"/>
      <c r="BS18" s="17" t="s">
        <v>6</v>
      </c>
    </row>
    <row r="19" spans="1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6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6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6"/>
    </row>
    <row r="22" spans="1:71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6"/>
    </row>
    <row r="23" spans="1:71" s="1" customFormat="1" ht="47.25" customHeight="1">
      <c r="B23" s="21"/>
      <c r="C23" s="22"/>
      <c r="D23" s="22"/>
      <c r="E23" s="323" t="s">
        <v>40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22"/>
      <c r="AP23" s="22"/>
      <c r="AQ23" s="22"/>
      <c r="AR23" s="20"/>
      <c r="BE23" s="316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6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6"/>
    </row>
    <row r="26" spans="1:71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4">
        <f>ROUND(AG54,2)</f>
        <v>0</v>
      </c>
      <c r="AL26" s="325"/>
      <c r="AM26" s="325"/>
      <c r="AN26" s="325"/>
      <c r="AO26" s="325"/>
      <c r="AP26" s="36"/>
      <c r="AQ26" s="36"/>
      <c r="AR26" s="39"/>
      <c r="BE26" s="316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6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6" t="s">
        <v>42</v>
      </c>
      <c r="M28" s="326"/>
      <c r="N28" s="326"/>
      <c r="O28" s="326"/>
      <c r="P28" s="326"/>
      <c r="Q28" s="36"/>
      <c r="R28" s="36"/>
      <c r="S28" s="36"/>
      <c r="T28" s="36"/>
      <c r="U28" s="36"/>
      <c r="V28" s="36"/>
      <c r="W28" s="326" t="s">
        <v>43</v>
      </c>
      <c r="X28" s="326"/>
      <c r="Y28" s="326"/>
      <c r="Z28" s="326"/>
      <c r="AA28" s="326"/>
      <c r="AB28" s="326"/>
      <c r="AC28" s="326"/>
      <c r="AD28" s="326"/>
      <c r="AE28" s="326"/>
      <c r="AF28" s="36"/>
      <c r="AG28" s="36"/>
      <c r="AH28" s="36"/>
      <c r="AI28" s="36"/>
      <c r="AJ28" s="36"/>
      <c r="AK28" s="326" t="s">
        <v>44</v>
      </c>
      <c r="AL28" s="326"/>
      <c r="AM28" s="326"/>
      <c r="AN28" s="326"/>
      <c r="AO28" s="326"/>
      <c r="AP28" s="36"/>
      <c r="AQ28" s="36"/>
      <c r="AR28" s="39"/>
      <c r="BE28" s="316"/>
    </row>
    <row r="29" spans="1:71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29">
        <v>0.21</v>
      </c>
      <c r="M29" s="328"/>
      <c r="N29" s="328"/>
      <c r="O29" s="328"/>
      <c r="P29" s="328"/>
      <c r="Q29" s="41"/>
      <c r="R29" s="41"/>
      <c r="S29" s="41"/>
      <c r="T29" s="41"/>
      <c r="U29" s="41"/>
      <c r="V29" s="41"/>
      <c r="W29" s="327">
        <f>ROUND(AZ54, 2)</f>
        <v>0</v>
      </c>
      <c r="X29" s="328"/>
      <c r="Y29" s="328"/>
      <c r="Z29" s="328"/>
      <c r="AA29" s="328"/>
      <c r="AB29" s="328"/>
      <c r="AC29" s="328"/>
      <c r="AD29" s="328"/>
      <c r="AE29" s="328"/>
      <c r="AF29" s="41"/>
      <c r="AG29" s="41"/>
      <c r="AH29" s="41"/>
      <c r="AI29" s="41"/>
      <c r="AJ29" s="41"/>
      <c r="AK29" s="327">
        <f>ROUND(AV54, 2)</f>
        <v>0</v>
      </c>
      <c r="AL29" s="328"/>
      <c r="AM29" s="328"/>
      <c r="AN29" s="328"/>
      <c r="AO29" s="328"/>
      <c r="AP29" s="41"/>
      <c r="AQ29" s="41"/>
      <c r="AR29" s="42"/>
      <c r="BE29" s="317"/>
    </row>
    <row r="30" spans="1:71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29">
        <v>0.15</v>
      </c>
      <c r="M30" s="328"/>
      <c r="N30" s="328"/>
      <c r="O30" s="328"/>
      <c r="P30" s="328"/>
      <c r="Q30" s="41"/>
      <c r="R30" s="41"/>
      <c r="S30" s="41"/>
      <c r="T30" s="41"/>
      <c r="U30" s="41"/>
      <c r="V30" s="41"/>
      <c r="W30" s="327">
        <f>ROUND(BA54, 2)</f>
        <v>0</v>
      </c>
      <c r="X30" s="328"/>
      <c r="Y30" s="328"/>
      <c r="Z30" s="328"/>
      <c r="AA30" s="328"/>
      <c r="AB30" s="328"/>
      <c r="AC30" s="328"/>
      <c r="AD30" s="328"/>
      <c r="AE30" s="328"/>
      <c r="AF30" s="41"/>
      <c r="AG30" s="41"/>
      <c r="AH30" s="41"/>
      <c r="AI30" s="41"/>
      <c r="AJ30" s="41"/>
      <c r="AK30" s="327">
        <f>ROUND(AW54, 2)</f>
        <v>0</v>
      </c>
      <c r="AL30" s="328"/>
      <c r="AM30" s="328"/>
      <c r="AN30" s="328"/>
      <c r="AO30" s="328"/>
      <c r="AP30" s="41"/>
      <c r="AQ30" s="41"/>
      <c r="AR30" s="42"/>
      <c r="BE30" s="317"/>
    </row>
    <row r="31" spans="1:71" s="3" customFormat="1" ht="14.45" hidden="1" customHeight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29">
        <v>0.21</v>
      </c>
      <c r="M31" s="328"/>
      <c r="N31" s="328"/>
      <c r="O31" s="328"/>
      <c r="P31" s="328"/>
      <c r="Q31" s="41"/>
      <c r="R31" s="41"/>
      <c r="S31" s="41"/>
      <c r="T31" s="41"/>
      <c r="U31" s="41"/>
      <c r="V31" s="41"/>
      <c r="W31" s="327">
        <f>ROUND(BB54, 2)</f>
        <v>0</v>
      </c>
      <c r="X31" s="328"/>
      <c r="Y31" s="328"/>
      <c r="Z31" s="328"/>
      <c r="AA31" s="328"/>
      <c r="AB31" s="328"/>
      <c r="AC31" s="328"/>
      <c r="AD31" s="328"/>
      <c r="AE31" s="328"/>
      <c r="AF31" s="41"/>
      <c r="AG31" s="41"/>
      <c r="AH31" s="41"/>
      <c r="AI31" s="41"/>
      <c r="AJ31" s="41"/>
      <c r="AK31" s="327">
        <v>0</v>
      </c>
      <c r="AL31" s="328"/>
      <c r="AM31" s="328"/>
      <c r="AN31" s="328"/>
      <c r="AO31" s="328"/>
      <c r="AP31" s="41"/>
      <c r="AQ31" s="41"/>
      <c r="AR31" s="42"/>
      <c r="BE31" s="317"/>
    </row>
    <row r="32" spans="1:71" s="3" customFormat="1" ht="14.45" hidden="1" customHeight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29">
        <v>0.15</v>
      </c>
      <c r="M32" s="328"/>
      <c r="N32" s="328"/>
      <c r="O32" s="328"/>
      <c r="P32" s="328"/>
      <c r="Q32" s="41"/>
      <c r="R32" s="41"/>
      <c r="S32" s="41"/>
      <c r="T32" s="41"/>
      <c r="U32" s="41"/>
      <c r="V32" s="41"/>
      <c r="W32" s="327">
        <f>ROUND(BC54, 2)</f>
        <v>0</v>
      </c>
      <c r="X32" s="328"/>
      <c r="Y32" s="328"/>
      <c r="Z32" s="328"/>
      <c r="AA32" s="328"/>
      <c r="AB32" s="328"/>
      <c r="AC32" s="328"/>
      <c r="AD32" s="328"/>
      <c r="AE32" s="328"/>
      <c r="AF32" s="41"/>
      <c r="AG32" s="41"/>
      <c r="AH32" s="41"/>
      <c r="AI32" s="41"/>
      <c r="AJ32" s="41"/>
      <c r="AK32" s="327">
        <v>0</v>
      </c>
      <c r="AL32" s="328"/>
      <c r="AM32" s="328"/>
      <c r="AN32" s="328"/>
      <c r="AO32" s="328"/>
      <c r="AP32" s="41"/>
      <c r="AQ32" s="41"/>
      <c r="AR32" s="42"/>
      <c r="BE32" s="317"/>
    </row>
    <row r="33" spans="1:57" s="3" customFormat="1" ht="14.45" hidden="1" customHeight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29">
        <v>0</v>
      </c>
      <c r="M33" s="328"/>
      <c r="N33" s="328"/>
      <c r="O33" s="328"/>
      <c r="P33" s="328"/>
      <c r="Q33" s="41"/>
      <c r="R33" s="41"/>
      <c r="S33" s="41"/>
      <c r="T33" s="41"/>
      <c r="U33" s="41"/>
      <c r="V33" s="41"/>
      <c r="W33" s="327">
        <f>ROUND(BD54, 2)</f>
        <v>0</v>
      </c>
      <c r="X33" s="328"/>
      <c r="Y33" s="328"/>
      <c r="Z33" s="328"/>
      <c r="AA33" s="328"/>
      <c r="AB33" s="328"/>
      <c r="AC33" s="328"/>
      <c r="AD33" s="328"/>
      <c r="AE33" s="328"/>
      <c r="AF33" s="41"/>
      <c r="AG33" s="41"/>
      <c r="AH33" s="41"/>
      <c r="AI33" s="41"/>
      <c r="AJ33" s="41"/>
      <c r="AK33" s="327">
        <v>0</v>
      </c>
      <c r="AL33" s="328"/>
      <c r="AM33" s="328"/>
      <c r="AN33" s="328"/>
      <c r="AO33" s="32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30" t="s">
        <v>53</v>
      </c>
      <c r="Y35" s="331"/>
      <c r="Z35" s="331"/>
      <c r="AA35" s="331"/>
      <c r="AB35" s="331"/>
      <c r="AC35" s="45"/>
      <c r="AD35" s="45"/>
      <c r="AE35" s="45"/>
      <c r="AF35" s="45"/>
      <c r="AG35" s="45"/>
      <c r="AH35" s="45"/>
      <c r="AI35" s="45"/>
      <c r="AJ35" s="45"/>
      <c r="AK35" s="332">
        <f>SUM(AK26:AK33)</f>
        <v>0</v>
      </c>
      <c r="AL35" s="331"/>
      <c r="AM35" s="331"/>
      <c r="AN35" s="331"/>
      <c r="AO35" s="33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CF-20-10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5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4" t="str">
        <f>K6</f>
        <v>Multifunkční sportoviště Těrlicko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Těrlicko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6" t="str">
        <f>IF(AN8= "","",AN8)</f>
        <v>9. 8. 2020</v>
      </c>
      <c r="AN47" s="33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1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>Obec Těrlicko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37" t="str">
        <f>IF(E17="","",E17)</f>
        <v>CleverFox s.r.o.</v>
      </c>
      <c r="AN49" s="338"/>
      <c r="AO49" s="338"/>
      <c r="AP49" s="338"/>
      <c r="AQ49" s="36"/>
      <c r="AR49" s="39"/>
      <c r="AS49" s="339" t="s">
        <v>55</v>
      </c>
      <c r="AT49" s="34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1" s="2" customFormat="1" ht="15.2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37</v>
      </c>
      <c r="AJ50" s="36"/>
      <c r="AK50" s="36"/>
      <c r="AL50" s="36"/>
      <c r="AM50" s="337" t="str">
        <f>IF(E20="","",E20)</f>
        <v>Marek Pala</v>
      </c>
      <c r="AN50" s="338"/>
      <c r="AO50" s="338"/>
      <c r="AP50" s="338"/>
      <c r="AQ50" s="36"/>
      <c r="AR50" s="39"/>
      <c r="AS50" s="341"/>
      <c r="AT50" s="34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1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3"/>
      <c r="AT51" s="34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1" s="2" customFormat="1" ht="29.25" customHeight="1">
      <c r="A52" s="34"/>
      <c r="B52" s="35"/>
      <c r="C52" s="345" t="s">
        <v>56</v>
      </c>
      <c r="D52" s="346"/>
      <c r="E52" s="346"/>
      <c r="F52" s="346"/>
      <c r="G52" s="346"/>
      <c r="H52" s="66"/>
      <c r="I52" s="347" t="s">
        <v>57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8" t="s">
        <v>58</v>
      </c>
      <c r="AH52" s="346"/>
      <c r="AI52" s="346"/>
      <c r="AJ52" s="346"/>
      <c r="AK52" s="346"/>
      <c r="AL52" s="346"/>
      <c r="AM52" s="346"/>
      <c r="AN52" s="347" t="s">
        <v>59</v>
      </c>
      <c r="AO52" s="346"/>
      <c r="AP52" s="346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91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1" s="6" customFormat="1" ht="32.450000000000003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52">
        <f>ROUND(SUM(AG55:AG57),2)</f>
        <v>0</v>
      </c>
      <c r="AH54" s="352"/>
      <c r="AI54" s="352"/>
      <c r="AJ54" s="352"/>
      <c r="AK54" s="352"/>
      <c r="AL54" s="352"/>
      <c r="AM54" s="352"/>
      <c r="AN54" s="353">
        <f>SUM(AG54,AT54)</f>
        <v>0</v>
      </c>
      <c r="AO54" s="353"/>
      <c r="AP54" s="353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19</v>
      </c>
    </row>
    <row r="55" spans="1:91" s="7" customFormat="1" ht="16.5" customHeight="1">
      <c r="A55" s="86" t="s">
        <v>79</v>
      </c>
      <c r="B55" s="87"/>
      <c r="C55" s="88"/>
      <c r="D55" s="351" t="s">
        <v>80</v>
      </c>
      <c r="E55" s="351"/>
      <c r="F55" s="351"/>
      <c r="G55" s="351"/>
      <c r="H55" s="351"/>
      <c r="I55" s="89"/>
      <c r="J55" s="351" t="s">
        <v>81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49">
        <f>'SO 00 - Vedlejší a ostatn...'!J30</f>
        <v>0</v>
      </c>
      <c r="AH55" s="350"/>
      <c r="AI55" s="350"/>
      <c r="AJ55" s="350"/>
      <c r="AK55" s="350"/>
      <c r="AL55" s="350"/>
      <c r="AM55" s="350"/>
      <c r="AN55" s="349">
        <f>SUM(AG55,AT55)</f>
        <v>0</v>
      </c>
      <c r="AO55" s="350"/>
      <c r="AP55" s="350"/>
      <c r="AQ55" s="90" t="s">
        <v>82</v>
      </c>
      <c r="AR55" s="91"/>
      <c r="AS55" s="92">
        <v>0</v>
      </c>
      <c r="AT55" s="93">
        <f>ROUND(SUM(AV55:AW55),2)</f>
        <v>0</v>
      </c>
      <c r="AU55" s="94">
        <f>'SO 00 - Vedlejší a ostatn...'!P83</f>
        <v>0</v>
      </c>
      <c r="AV55" s="93">
        <f>'SO 00 - Vedlejší a ostatn...'!J33</f>
        <v>0</v>
      </c>
      <c r="AW55" s="93">
        <f>'SO 00 - Vedlejší a ostatn...'!J34</f>
        <v>0</v>
      </c>
      <c r="AX55" s="93">
        <f>'SO 00 - Vedlejší a ostatn...'!J35</f>
        <v>0</v>
      </c>
      <c r="AY55" s="93">
        <f>'SO 00 - Vedlejší a ostatn...'!J36</f>
        <v>0</v>
      </c>
      <c r="AZ55" s="93">
        <f>'SO 00 - Vedlejší a ostatn...'!F33</f>
        <v>0</v>
      </c>
      <c r="BA55" s="93">
        <f>'SO 00 - Vedlejší a ostatn...'!F34</f>
        <v>0</v>
      </c>
      <c r="BB55" s="93">
        <f>'SO 00 - Vedlejší a ostatn...'!F35</f>
        <v>0</v>
      </c>
      <c r="BC55" s="93">
        <f>'SO 00 - Vedlejší a ostatn...'!F36</f>
        <v>0</v>
      </c>
      <c r="BD55" s="95">
        <f>'SO 00 - Vedlejší a ostatn...'!F37</f>
        <v>0</v>
      </c>
      <c r="BT55" s="96" t="s">
        <v>83</v>
      </c>
      <c r="BV55" s="96" t="s">
        <v>77</v>
      </c>
      <c r="BW55" s="96" t="s">
        <v>84</v>
      </c>
      <c r="BX55" s="96" t="s">
        <v>5</v>
      </c>
      <c r="CL55" s="96" t="s">
        <v>19</v>
      </c>
      <c r="CM55" s="96" t="s">
        <v>85</v>
      </c>
    </row>
    <row r="56" spans="1:91" s="7" customFormat="1" ht="16.5" customHeight="1">
      <c r="A56" s="86" t="s">
        <v>79</v>
      </c>
      <c r="B56" s="87"/>
      <c r="C56" s="88"/>
      <c r="D56" s="351" t="s">
        <v>86</v>
      </c>
      <c r="E56" s="351"/>
      <c r="F56" s="351"/>
      <c r="G56" s="351"/>
      <c r="H56" s="351"/>
      <c r="I56" s="89"/>
      <c r="J56" s="351" t="s">
        <v>87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49">
        <f>'SO 01 - Fotbalové trénink...'!J30</f>
        <v>0</v>
      </c>
      <c r="AH56" s="350"/>
      <c r="AI56" s="350"/>
      <c r="AJ56" s="350"/>
      <c r="AK56" s="350"/>
      <c r="AL56" s="350"/>
      <c r="AM56" s="350"/>
      <c r="AN56" s="349">
        <f>SUM(AG56,AT56)</f>
        <v>0</v>
      </c>
      <c r="AO56" s="350"/>
      <c r="AP56" s="350"/>
      <c r="AQ56" s="90" t="s">
        <v>82</v>
      </c>
      <c r="AR56" s="91"/>
      <c r="AS56" s="92">
        <v>0</v>
      </c>
      <c r="AT56" s="93">
        <f>ROUND(SUM(AV56:AW56),2)</f>
        <v>0</v>
      </c>
      <c r="AU56" s="94">
        <f>'SO 01 - Fotbalové trénink...'!P103</f>
        <v>0</v>
      </c>
      <c r="AV56" s="93">
        <f>'SO 01 - Fotbalové trénink...'!J33</f>
        <v>0</v>
      </c>
      <c r="AW56" s="93">
        <f>'SO 01 - Fotbalové trénink...'!J34</f>
        <v>0</v>
      </c>
      <c r="AX56" s="93">
        <f>'SO 01 - Fotbalové trénink...'!J35</f>
        <v>0</v>
      </c>
      <c r="AY56" s="93">
        <f>'SO 01 - Fotbalové trénink...'!J36</f>
        <v>0</v>
      </c>
      <c r="AZ56" s="93">
        <f>'SO 01 - Fotbalové trénink...'!F33</f>
        <v>0</v>
      </c>
      <c r="BA56" s="93">
        <f>'SO 01 - Fotbalové trénink...'!F34</f>
        <v>0</v>
      </c>
      <c r="BB56" s="93">
        <f>'SO 01 - Fotbalové trénink...'!F35</f>
        <v>0</v>
      </c>
      <c r="BC56" s="93">
        <f>'SO 01 - Fotbalové trénink...'!F36</f>
        <v>0</v>
      </c>
      <c r="BD56" s="95">
        <f>'SO 01 - Fotbalové trénink...'!F37</f>
        <v>0</v>
      </c>
      <c r="BT56" s="96" t="s">
        <v>83</v>
      </c>
      <c r="BV56" s="96" t="s">
        <v>77</v>
      </c>
      <c r="BW56" s="96" t="s">
        <v>88</v>
      </c>
      <c r="BX56" s="96" t="s">
        <v>5</v>
      </c>
      <c r="CL56" s="96" t="s">
        <v>19</v>
      </c>
      <c r="CM56" s="96" t="s">
        <v>85</v>
      </c>
    </row>
    <row r="57" spans="1:91" s="7" customFormat="1" ht="16.5" customHeight="1">
      <c r="A57" s="86" t="s">
        <v>79</v>
      </c>
      <c r="B57" s="87"/>
      <c r="C57" s="88"/>
      <c r="D57" s="351" t="s">
        <v>89</v>
      </c>
      <c r="E57" s="351"/>
      <c r="F57" s="351"/>
      <c r="G57" s="351"/>
      <c r="H57" s="351"/>
      <c r="I57" s="89"/>
      <c r="J57" s="351" t="s">
        <v>90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49">
        <f>'SO 02 - Pumptracková dráha'!J30</f>
        <v>0</v>
      </c>
      <c r="AH57" s="350"/>
      <c r="AI57" s="350"/>
      <c r="AJ57" s="350"/>
      <c r="AK57" s="350"/>
      <c r="AL57" s="350"/>
      <c r="AM57" s="350"/>
      <c r="AN57" s="349">
        <f>SUM(AG57,AT57)</f>
        <v>0</v>
      </c>
      <c r="AO57" s="350"/>
      <c r="AP57" s="350"/>
      <c r="AQ57" s="90" t="s">
        <v>82</v>
      </c>
      <c r="AR57" s="91"/>
      <c r="AS57" s="97">
        <v>0</v>
      </c>
      <c r="AT57" s="98">
        <f>ROUND(SUM(AV57:AW57),2)</f>
        <v>0</v>
      </c>
      <c r="AU57" s="99">
        <f>'SO 02 - Pumptracková dráha'!P90</f>
        <v>0</v>
      </c>
      <c r="AV57" s="98">
        <f>'SO 02 - Pumptracková dráha'!J33</f>
        <v>0</v>
      </c>
      <c r="AW57" s="98">
        <f>'SO 02 - Pumptracková dráha'!J34</f>
        <v>0</v>
      </c>
      <c r="AX57" s="98">
        <f>'SO 02 - Pumptracková dráha'!J35</f>
        <v>0</v>
      </c>
      <c r="AY57" s="98">
        <f>'SO 02 - Pumptracková dráha'!J36</f>
        <v>0</v>
      </c>
      <c r="AZ57" s="98">
        <f>'SO 02 - Pumptracková dráha'!F33</f>
        <v>0</v>
      </c>
      <c r="BA57" s="98">
        <f>'SO 02 - Pumptracková dráha'!F34</f>
        <v>0</v>
      </c>
      <c r="BB57" s="98">
        <f>'SO 02 - Pumptracková dráha'!F35</f>
        <v>0</v>
      </c>
      <c r="BC57" s="98">
        <f>'SO 02 - Pumptracková dráha'!F36</f>
        <v>0</v>
      </c>
      <c r="BD57" s="100">
        <f>'SO 02 - Pumptracková dráha'!F37</f>
        <v>0</v>
      </c>
      <c r="BT57" s="96" t="s">
        <v>83</v>
      </c>
      <c r="BV57" s="96" t="s">
        <v>77</v>
      </c>
      <c r="BW57" s="96" t="s">
        <v>91</v>
      </c>
      <c r="BX57" s="96" t="s">
        <v>5</v>
      </c>
      <c r="CL57" s="96" t="s">
        <v>19</v>
      </c>
      <c r="CM57" s="96" t="s">
        <v>85</v>
      </c>
    </row>
    <row r="58" spans="1:91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9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78k+lNP7dWaUMHVkARY4A9I76Xwh6b3Vo67eGsNFKPhsp9Nz+dEttvJLivtymxc/vXQdCOAiDvDyvucn2fHkeA==" saltValue="CsEkZZSMpBnyWZyFol2ERTKvfmFsXhsFtJjWl3BWvxduiP/9axVGnZrPFYjb23JRVTLuMbDGZOIS12MBo9+gPg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0 - Vedlejší a ostatn...'!C2" display="/" xr:uid="{00000000-0004-0000-0000-000000000000}"/>
    <hyperlink ref="A56" location="'SO 01 - Fotbalové trénink...'!C2" display="/" xr:uid="{00000000-0004-0000-0000-000001000000}"/>
    <hyperlink ref="A57" location="'SO 02 - Pumptracková dráha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0"/>
  <sheetViews>
    <sheetView showGridLines="0" tabSelected="1" topLeftCell="A59" workbookViewId="0">
      <selection activeCell="I87" sqref="I8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1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7" t="s">
        <v>84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85</v>
      </c>
    </row>
    <row r="4" spans="1:46" s="1" customFormat="1" ht="24.95" customHeight="1">
      <c r="B4" s="20"/>
      <c r="D4" s="105" t="s">
        <v>92</v>
      </c>
      <c r="I4" s="101"/>
      <c r="L4" s="20"/>
      <c r="M4" s="106" t="s">
        <v>10</v>
      </c>
      <c r="AT4" s="17" t="s">
        <v>4</v>
      </c>
    </row>
    <row r="5" spans="1:46" s="1" customFormat="1" ht="6.95" customHeight="1">
      <c r="B5" s="20"/>
      <c r="I5" s="101"/>
      <c r="L5" s="20"/>
    </row>
    <row r="6" spans="1:46" s="1" customFormat="1" ht="12" customHeight="1">
      <c r="B6" s="20"/>
      <c r="D6" s="107" t="s">
        <v>16</v>
      </c>
      <c r="I6" s="101"/>
      <c r="L6" s="20"/>
    </row>
    <row r="7" spans="1:46" s="1" customFormat="1" ht="16.5" customHeight="1">
      <c r="B7" s="20"/>
      <c r="E7" s="355" t="str">
        <f>'Rekapitulace stavby'!K6</f>
        <v>Multifunkční sportoviště Těrlicko</v>
      </c>
      <c r="F7" s="356"/>
      <c r="G7" s="356"/>
      <c r="H7" s="356"/>
      <c r="I7" s="101"/>
      <c r="L7" s="20"/>
    </row>
    <row r="8" spans="1:46" s="2" customFormat="1" ht="12" customHeight="1">
      <c r="A8" s="34"/>
      <c r="B8" s="39"/>
      <c r="C8" s="34"/>
      <c r="D8" s="107" t="s">
        <v>93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57" t="s">
        <v>94</v>
      </c>
      <c r="F9" s="358"/>
      <c r="G9" s="358"/>
      <c r="H9" s="358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9. 8. 2020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27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1" t="s">
        <v>29</v>
      </c>
      <c r="J15" s="110" t="s">
        <v>30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31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9" t="str">
        <f>'Rekapitulace stavby'!E14</f>
        <v>Vyplň údaj</v>
      </c>
      <c r="F18" s="360"/>
      <c r="G18" s="360"/>
      <c r="H18" s="360"/>
      <c r="I18" s="111" t="s">
        <v>29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33</v>
      </c>
      <c r="E20" s="34"/>
      <c r="F20" s="34"/>
      <c r="G20" s="34"/>
      <c r="H20" s="34"/>
      <c r="I20" s="111" t="s">
        <v>26</v>
      </c>
      <c r="J20" s="110" t="s">
        <v>34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35</v>
      </c>
      <c r="F21" s="34"/>
      <c r="G21" s="34"/>
      <c r="H21" s="34"/>
      <c r="I21" s="111" t="s">
        <v>29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37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1" t="s">
        <v>29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39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3"/>
      <c r="B27" s="114"/>
      <c r="C27" s="113"/>
      <c r="D27" s="113"/>
      <c r="E27" s="361" t="s">
        <v>19</v>
      </c>
      <c r="F27" s="361"/>
      <c r="G27" s="361"/>
      <c r="H27" s="361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41</v>
      </c>
      <c r="E30" s="34"/>
      <c r="F30" s="34"/>
      <c r="G30" s="34"/>
      <c r="H30" s="34"/>
      <c r="I30" s="108"/>
      <c r="J30" s="120">
        <f>ROUND(J83, 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43</v>
      </c>
      <c r="G32" s="34"/>
      <c r="H32" s="34"/>
      <c r="I32" s="122" t="s">
        <v>42</v>
      </c>
      <c r="J32" s="121" t="s">
        <v>44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45</v>
      </c>
      <c r="E33" s="107" t="s">
        <v>46</v>
      </c>
      <c r="F33" s="124">
        <f>ROUND((SUM(BE83:BE99)),  2)</f>
        <v>0</v>
      </c>
      <c r="G33" s="34"/>
      <c r="H33" s="34"/>
      <c r="I33" s="125">
        <v>0.21</v>
      </c>
      <c r="J33" s="124">
        <f>ROUND(((SUM(BE83:BE99))*I33),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47</v>
      </c>
      <c r="F34" s="124">
        <f>ROUND((SUM(BF83:BF99)),  2)</f>
        <v>0</v>
      </c>
      <c r="G34" s="34"/>
      <c r="H34" s="34"/>
      <c r="I34" s="125">
        <v>0.15</v>
      </c>
      <c r="J34" s="124">
        <f>ROUND(((SUM(BF83:BF99))*I34),  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7" t="s">
        <v>48</v>
      </c>
      <c r="F35" s="124">
        <f>ROUND((SUM(BG83:BG99)),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7" t="s">
        <v>49</v>
      </c>
      <c r="F36" s="124">
        <f>ROUND((SUM(BH83:BH99)),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7" t="s">
        <v>50</v>
      </c>
      <c r="F37" s="124">
        <f>ROUND((SUM(BI83:BI99)),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51</v>
      </c>
      <c r="E39" s="128"/>
      <c r="F39" s="128"/>
      <c r="G39" s="129" t="s">
        <v>52</v>
      </c>
      <c r="H39" s="130" t="s">
        <v>53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2" t="str">
        <f>E7</f>
        <v>Multifunkční sportoviště Těrlicko</v>
      </c>
      <c r="F48" s="363"/>
      <c r="G48" s="363"/>
      <c r="H48" s="363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334" t="str">
        <f>E9</f>
        <v>SO 00 - Vedlejší a ostatní náklady</v>
      </c>
      <c r="F50" s="364"/>
      <c r="G50" s="364"/>
      <c r="H50" s="364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>Těrlicko</v>
      </c>
      <c r="G52" s="36"/>
      <c r="H52" s="36"/>
      <c r="I52" s="111" t="s">
        <v>23</v>
      </c>
      <c r="J52" s="59" t="str">
        <f>IF(J12="","",J12)</f>
        <v>9. 8. 2020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Obec Těrlicko</v>
      </c>
      <c r="G54" s="36"/>
      <c r="H54" s="36"/>
      <c r="I54" s="111" t="s">
        <v>33</v>
      </c>
      <c r="J54" s="32" t="str">
        <f>E21</f>
        <v>CleverFox s.r.o.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111" t="s">
        <v>37</v>
      </c>
      <c r="J55" s="32" t="str">
        <f>E24</f>
        <v>Marek Pala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40" t="s">
        <v>96</v>
      </c>
      <c r="D57" s="141"/>
      <c r="E57" s="141"/>
      <c r="F57" s="141"/>
      <c r="G57" s="141"/>
      <c r="H57" s="141"/>
      <c r="I57" s="142"/>
      <c r="J57" s="143" t="s">
        <v>97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73</v>
      </c>
      <c r="D59" s="36"/>
      <c r="E59" s="36"/>
      <c r="F59" s="36"/>
      <c r="G59" s="36"/>
      <c r="H59" s="36"/>
      <c r="I59" s="108"/>
      <c r="J59" s="77">
        <f>J83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1:47" s="9" customFormat="1" ht="24.95" customHeight="1">
      <c r="B60" s="145"/>
      <c r="C60" s="146"/>
      <c r="D60" s="147" t="s">
        <v>99</v>
      </c>
      <c r="E60" s="148"/>
      <c r="F60" s="148"/>
      <c r="G60" s="148"/>
      <c r="H60" s="148"/>
      <c r="I60" s="149"/>
      <c r="J60" s="150">
        <f>J84</f>
        <v>0</v>
      </c>
      <c r="K60" s="146"/>
      <c r="L60" s="151"/>
    </row>
    <row r="61" spans="1:47" s="10" customFormat="1" ht="19.899999999999999" customHeight="1">
      <c r="B61" s="152"/>
      <c r="C61" s="153"/>
      <c r="D61" s="154" t="s">
        <v>100</v>
      </c>
      <c r="E61" s="155"/>
      <c r="F61" s="155"/>
      <c r="G61" s="155"/>
      <c r="H61" s="155"/>
      <c r="I61" s="156"/>
      <c r="J61" s="157">
        <f>J85</f>
        <v>0</v>
      </c>
      <c r="K61" s="153"/>
      <c r="L61" s="158"/>
    </row>
    <row r="62" spans="1:47" s="10" customFormat="1" ht="19.899999999999999" customHeight="1">
      <c r="B62" s="152"/>
      <c r="C62" s="153"/>
      <c r="D62" s="154" t="s">
        <v>101</v>
      </c>
      <c r="E62" s="155"/>
      <c r="F62" s="155"/>
      <c r="G62" s="155"/>
      <c r="H62" s="155"/>
      <c r="I62" s="156"/>
      <c r="J62" s="157">
        <f>J89</f>
        <v>0</v>
      </c>
      <c r="K62" s="153"/>
      <c r="L62" s="158"/>
    </row>
    <row r="63" spans="1:47" s="10" customFormat="1" ht="19.899999999999999" customHeight="1">
      <c r="B63" s="152"/>
      <c r="C63" s="153"/>
      <c r="D63" s="154" t="s">
        <v>102</v>
      </c>
      <c r="E63" s="155"/>
      <c r="F63" s="155"/>
      <c r="G63" s="155"/>
      <c r="H63" s="155"/>
      <c r="I63" s="156"/>
      <c r="J63" s="157">
        <f>J95</f>
        <v>0</v>
      </c>
      <c r="K63" s="153"/>
      <c r="L63" s="158"/>
    </row>
    <row r="64" spans="1:47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108"/>
      <c r="J64" s="36"/>
      <c r="K64" s="36"/>
      <c r="L64" s="10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136"/>
      <c r="J65" s="48"/>
      <c r="K65" s="48"/>
      <c r="L65" s="10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139"/>
      <c r="J69" s="50"/>
      <c r="K69" s="50"/>
      <c r="L69" s="10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103</v>
      </c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2" t="str">
        <f>E7</f>
        <v>Multifunkční sportoviště Těrlicko</v>
      </c>
      <c r="F73" s="363"/>
      <c r="G73" s="363"/>
      <c r="H73" s="363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93</v>
      </c>
      <c r="D74" s="36"/>
      <c r="E74" s="36"/>
      <c r="F74" s="36"/>
      <c r="G74" s="36"/>
      <c r="H74" s="3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34" t="str">
        <f>E9</f>
        <v>SO 00 - Vedlejší a ostatní náklady</v>
      </c>
      <c r="F75" s="364"/>
      <c r="G75" s="364"/>
      <c r="H75" s="364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Těrlicko</v>
      </c>
      <c r="G77" s="36"/>
      <c r="H77" s="36"/>
      <c r="I77" s="111" t="s">
        <v>23</v>
      </c>
      <c r="J77" s="59" t="str">
        <f>IF(J12="","",J12)</f>
        <v>9. 8. 2020</v>
      </c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>Obec Těrlicko</v>
      </c>
      <c r="G79" s="36"/>
      <c r="H79" s="36"/>
      <c r="I79" s="111" t="s">
        <v>33</v>
      </c>
      <c r="J79" s="32" t="str">
        <f>E21</f>
        <v>CleverFox s.r.o.</v>
      </c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111" t="s">
        <v>37</v>
      </c>
      <c r="J80" s="32" t="str">
        <f>E24</f>
        <v>Marek Pala</v>
      </c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11" customFormat="1" ht="29.25" customHeight="1">
      <c r="A82" s="159"/>
      <c r="B82" s="160"/>
      <c r="C82" s="161" t="s">
        <v>104</v>
      </c>
      <c r="D82" s="162" t="s">
        <v>60</v>
      </c>
      <c r="E82" s="162" t="s">
        <v>56</v>
      </c>
      <c r="F82" s="162" t="s">
        <v>57</v>
      </c>
      <c r="G82" s="162" t="s">
        <v>105</v>
      </c>
      <c r="H82" s="162" t="s">
        <v>106</v>
      </c>
      <c r="I82" s="163" t="s">
        <v>107</v>
      </c>
      <c r="J82" s="162" t="s">
        <v>97</v>
      </c>
      <c r="K82" s="164" t="s">
        <v>108</v>
      </c>
      <c r="L82" s="165"/>
      <c r="M82" s="68" t="s">
        <v>19</v>
      </c>
      <c r="N82" s="69" t="s">
        <v>45</v>
      </c>
      <c r="O82" s="69" t="s">
        <v>109</v>
      </c>
      <c r="P82" s="69" t="s">
        <v>110</v>
      </c>
      <c r="Q82" s="69" t="s">
        <v>111</v>
      </c>
      <c r="R82" s="69" t="s">
        <v>112</v>
      </c>
      <c r="S82" s="69" t="s">
        <v>113</v>
      </c>
      <c r="T82" s="70" t="s">
        <v>114</v>
      </c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</row>
    <row r="83" spans="1:65" s="2" customFormat="1" ht="22.9" customHeight="1">
      <c r="A83" s="34"/>
      <c r="B83" s="35"/>
      <c r="C83" s="75" t="s">
        <v>115</v>
      </c>
      <c r="D83" s="36"/>
      <c r="E83" s="36"/>
      <c r="F83" s="36"/>
      <c r="G83" s="36"/>
      <c r="H83" s="36"/>
      <c r="I83" s="108"/>
      <c r="J83" s="166">
        <f>BK83</f>
        <v>0</v>
      </c>
      <c r="K83" s="36"/>
      <c r="L83" s="39"/>
      <c r="M83" s="71"/>
      <c r="N83" s="167"/>
      <c r="O83" s="72"/>
      <c r="P83" s="168">
        <f>P84</f>
        <v>0</v>
      </c>
      <c r="Q83" s="72"/>
      <c r="R83" s="168">
        <f>R84</f>
        <v>0</v>
      </c>
      <c r="S83" s="72"/>
      <c r="T83" s="169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98</v>
      </c>
      <c r="BK83" s="170">
        <f>BK84</f>
        <v>0</v>
      </c>
    </row>
    <row r="84" spans="1:65" s="12" customFormat="1" ht="25.9" customHeight="1">
      <c r="B84" s="171"/>
      <c r="C84" s="172"/>
      <c r="D84" s="173" t="s">
        <v>74</v>
      </c>
      <c r="E84" s="174" t="s">
        <v>116</v>
      </c>
      <c r="F84" s="174" t="s">
        <v>117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P85+P89+P95</f>
        <v>0</v>
      </c>
      <c r="Q84" s="179"/>
      <c r="R84" s="180">
        <f>R85+R89+R95</f>
        <v>0</v>
      </c>
      <c r="S84" s="179"/>
      <c r="T84" s="181">
        <f>T85+T89+T95</f>
        <v>0</v>
      </c>
      <c r="AR84" s="182" t="s">
        <v>118</v>
      </c>
      <c r="AT84" s="183" t="s">
        <v>74</v>
      </c>
      <c r="AU84" s="183" t="s">
        <v>75</v>
      </c>
      <c r="AY84" s="182" t="s">
        <v>119</v>
      </c>
      <c r="BK84" s="184">
        <f>BK85+BK89+BK95</f>
        <v>0</v>
      </c>
    </row>
    <row r="85" spans="1:65" s="12" customFormat="1" ht="22.9" customHeight="1">
      <c r="B85" s="171"/>
      <c r="C85" s="172"/>
      <c r="D85" s="173" t="s">
        <v>74</v>
      </c>
      <c r="E85" s="185" t="s">
        <v>120</v>
      </c>
      <c r="F85" s="185" t="s">
        <v>121</v>
      </c>
      <c r="G85" s="172"/>
      <c r="H85" s="172"/>
      <c r="I85" s="175"/>
      <c r="J85" s="186">
        <f>BK85</f>
        <v>0</v>
      </c>
      <c r="K85" s="172"/>
      <c r="L85" s="177"/>
      <c r="M85" s="178"/>
      <c r="N85" s="179"/>
      <c r="O85" s="179"/>
      <c r="P85" s="180">
        <f>SUM(P86:P88)</f>
        <v>0</v>
      </c>
      <c r="Q85" s="179"/>
      <c r="R85" s="180">
        <f>SUM(R86:R88)</f>
        <v>0</v>
      </c>
      <c r="S85" s="179"/>
      <c r="T85" s="181">
        <f>SUM(T86:T88)</f>
        <v>0</v>
      </c>
      <c r="AR85" s="182" t="s">
        <v>118</v>
      </c>
      <c r="AT85" s="183" t="s">
        <v>74</v>
      </c>
      <c r="AU85" s="183" t="s">
        <v>83</v>
      </c>
      <c r="AY85" s="182" t="s">
        <v>119</v>
      </c>
      <c r="BK85" s="184">
        <f>SUM(BK86:BK88)</f>
        <v>0</v>
      </c>
    </row>
    <row r="86" spans="1:65" s="2" customFormat="1" ht="16.5" customHeight="1">
      <c r="A86" s="34"/>
      <c r="B86" s="35"/>
      <c r="C86" s="187" t="s">
        <v>83</v>
      </c>
      <c r="D86" s="187" t="s">
        <v>122</v>
      </c>
      <c r="E86" s="188" t="s">
        <v>123</v>
      </c>
      <c r="F86" s="189" t="s">
        <v>124</v>
      </c>
      <c r="G86" s="190" t="s">
        <v>125</v>
      </c>
      <c r="H86" s="191">
        <v>1</v>
      </c>
      <c r="I86" s="192"/>
      <c r="J86" s="193">
        <f>ROUND(I86*H86,2)</f>
        <v>0</v>
      </c>
      <c r="K86" s="189" t="s">
        <v>126</v>
      </c>
      <c r="L86" s="39"/>
      <c r="M86" s="194" t="s">
        <v>19</v>
      </c>
      <c r="N86" s="195" t="s">
        <v>46</v>
      </c>
      <c r="O86" s="64"/>
      <c r="P86" s="196">
        <f>O86*H86</f>
        <v>0</v>
      </c>
      <c r="Q86" s="196">
        <v>0</v>
      </c>
      <c r="R86" s="196">
        <f>Q86*H86</f>
        <v>0</v>
      </c>
      <c r="S86" s="196">
        <v>0</v>
      </c>
      <c r="T86" s="19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8" t="s">
        <v>127</v>
      </c>
      <c r="AT86" s="198" t="s">
        <v>122</v>
      </c>
      <c r="AU86" s="198" t="s">
        <v>85</v>
      </c>
      <c r="AY86" s="17" t="s">
        <v>119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7" t="s">
        <v>83</v>
      </c>
      <c r="BK86" s="199">
        <f>ROUND(I86*H86,2)</f>
        <v>0</v>
      </c>
      <c r="BL86" s="17" t="s">
        <v>127</v>
      </c>
      <c r="BM86" s="198" t="s">
        <v>128</v>
      </c>
    </row>
    <row r="87" spans="1:65" s="2" customFormat="1" ht="16.5" customHeight="1">
      <c r="A87" s="34"/>
      <c r="B87" s="35"/>
      <c r="C87" s="187" t="s">
        <v>85</v>
      </c>
      <c r="D87" s="187" t="s">
        <v>122</v>
      </c>
      <c r="E87" s="188" t="s">
        <v>129</v>
      </c>
      <c r="F87" s="189" t="s">
        <v>130</v>
      </c>
      <c r="G87" s="190" t="s">
        <v>125</v>
      </c>
      <c r="H87" s="191">
        <v>1</v>
      </c>
      <c r="I87" s="192"/>
      <c r="J87" s="193">
        <f>ROUND(I87*H87,2)</f>
        <v>0</v>
      </c>
      <c r="K87" s="189" t="s">
        <v>126</v>
      </c>
      <c r="L87" s="39"/>
      <c r="M87" s="194" t="s">
        <v>19</v>
      </c>
      <c r="N87" s="195" t="s">
        <v>46</v>
      </c>
      <c r="O87" s="64"/>
      <c r="P87" s="196">
        <f>O87*H87</f>
        <v>0</v>
      </c>
      <c r="Q87" s="196">
        <v>0</v>
      </c>
      <c r="R87" s="196">
        <f>Q87*H87</f>
        <v>0</v>
      </c>
      <c r="S87" s="196">
        <v>0</v>
      </c>
      <c r="T87" s="19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8" t="s">
        <v>127</v>
      </c>
      <c r="AT87" s="198" t="s">
        <v>122</v>
      </c>
      <c r="AU87" s="198" t="s">
        <v>85</v>
      </c>
      <c r="AY87" s="17" t="s">
        <v>119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7" t="s">
        <v>83</v>
      </c>
      <c r="BK87" s="199">
        <f>ROUND(I87*H87,2)</f>
        <v>0</v>
      </c>
      <c r="BL87" s="17" t="s">
        <v>127</v>
      </c>
      <c r="BM87" s="198" t="s">
        <v>131</v>
      </c>
    </row>
    <row r="88" spans="1:65" s="2" customFormat="1" ht="16.5" customHeight="1">
      <c r="A88" s="34"/>
      <c r="B88" s="35"/>
      <c r="C88" s="187" t="s">
        <v>132</v>
      </c>
      <c r="D88" s="187" t="s">
        <v>122</v>
      </c>
      <c r="E88" s="188" t="s">
        <v>133</v>
      </c>
      <c r="F88" s="189" t="s">
        <v>134</v>
      </c>
      <c r="G88" s="190" t="s">
        <v>125</v>
      </c>
      <c r="H88" s="191">
        <v>1</v>
      </c>
      <c r="I88" s="192"/>
      <c r="J88" s="193">
        <f>ROUND(I88*H88,2)</f>
        <v>0</v>
      </c>
      <c r="K88" s="189" t="s">
        <v>126</v>
      </c>
      <c r="L88" s="39"/>
      <c r="M88" s="194" t="s">
        <v>19</v>
      </c>
      <c r="N88" s="195" t="s">
        <v>46</v>
      </c>
      <c r="O88" s="64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98" t="s">
        <v>127</v>
      </c>
      <c r="AT88" s="198" t="s">
        <v>122</v>
      </c>
      <c r="AU88" s="198" t="s">
        <v>85</v>
      </c>
      <c r="AY88" s="17" t="s">
        <v>119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7" t="s">
        <v>83</v>
      </c>
      <c r="BK88" s="199">
        <f>ROUND(I88*H88,2)</f>
        <v>0</v>
      </c>
      <c r="BL88" s="17" t="s">
        <v>127</v>
      </c>
      <c r="BM88" s="198" t="s">
        <v>135</v>
      </c>
    </row>
    <row r="89" spans="1:65" s="12" customFormat="1" ht="22.9" customHeight="1">
      <c r="B89" s="171"/>
      <c r="C89" s="172"/>
      <c r="D89" s="173" t="s">
        <v>74</v>
      </c>
      <c r="E89" s="185" t="s">
        <v>136</v>
      </c>
      <c r="F89" s="185" t="s">
        <v>137</v>
      </c>
      <c r="G89" s="172"/>
      <c r="H89" s="172"/>
      <c r="I89" s="175"/>
      <c r="J89" s="186">
        <f>BK89</f>
        <v>0</v>
      </c>
      <c r="K89" s="172"/>
      <c r="L89" s="177"/>
      <c r="M89" s="178"/>
      <c r="N89" s="179"/>
      <c r="O89" s="179"/>
      <c r="P89" s="180">
        <f>SUM(P90:P94)</f>
        <v>0</v>
      </c>
      <c r="Q89" s="179"/>
      <c r="R89" s="180">
        <f>SUM(R90:R94)</f>
        <v>0</v>
      </c>
      <c r="S89" s="179"/>
      <c r="T89" s="181">
        <f>SUM(T90:T94)</f>
        <v>0</v>
      </c>
      <c r="AR89" s="182" t="s">
        <v>118</v>
      </c>
      <c r="AT89" s="183" t="s">
        <v>74</v>
      </c>
      <c r="AU89" s="183" t="s">
        <v>83</v>
      </c>
      <c r="AY89" s="182" t="s">
        <v>119</v>
      </c>
      <c r="BK89" s="184">
        <f>SUM(BK90:BK94)</f>
        <v>0</v>
      </c>
    </row>
    <row r="90" spans="1:65" s="2" customFormat="1" ht="16.5" customHeight="1">
      <c r="A90" s="34"/>
      <c r="B90" s="35"/>
      <c r="C90" s="187" t="s">
        <v>138</v>
      </c>
      <c r="D90" s="187" t="s">
        <v>122</v>
      </c>
      <c r="E90" s="188" t="s">
        <v>139</v>
      </c>
      <c r="F90" s="189" t="s">
        <v>140</v>
      </c>
      <c r="G90" s="190" t="s">
        <v>125</v>
      </c>
      <c r="H90" s="191">
        <v>1</v>
      </c>
      <c r="I90" s="192"/>
      <c r="J90" s="193">
        <f>ROUND(I90*H90,2)</f>
        <v>0</v>
      </c>
      <c r="K90" s="189" t="s">
        <v>141</v>
      </c>
      <c r="L90" s="39"/>
      <c r="M90" s="194" t="s">
        <v>19</v>
      </c>
      <c r="N90" s="195" t="s">
        <v>46</v>
      </c>
      <c r="O90" s="64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8" t="s">
        <v>127</v>
      </c>
      <c r="AT90" s="198" t="s">
        <v>122</v>
      </c>
      <c r="AU90" s="198" t="s">
        <v>85</v>
      </c>
      <c r="AY90" s="17" t="s">
        <v>119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7" t="s">
        <v>83</v>
      </c>
      <c r="BK90" s="199">
        <f>ROUND(I90*H90,2)</f>
        <v>0</v>
      </c>
      <c r="BL90" s="17" t="s">
        <v>127</v>
      </c>
      <c r="BM90" s="198" t="s">
        <v>142</v>
      </c>
    </row>
    <row r="91" spans="1:65" s="2" customFormat="1" ht="16.5" customHeight="1">
      <c r="A91" s="34"/>
      <c r="B91" s="35"/>
      <c r="C91" s="187" t="s">
        <v>118</v>
      </c>
      <c r="D91" s="187" t="s">
        <v>122</v>
      </c>
      <c r="E91" s="188" t="s">
        <v>143</v>
      </c>
      <c r="F91" s="189" t="s">
        <v>144</v>
      </c>
      <c r="G91" s="190" t="s">
        <v>125</v>
      </c>
      <c r="H91" s="191">
        <v>1</v>
      </c>
      <c r="I91" s="192"/>
      <c r="J91" s="193">
        <f>ROUND(I91*H91,2)</f>
        <v>0</v>
      </c>
      <c r="K91" s="189" t="s">
        <v>126</v>
      </c>
      <c r="L91" s="39"/>
      <c r="M91" s="194" t="s">
        <v>19</v>
      </c>
      <c r="N91" s="195" t="s">
        <v>46</v>
      </c>
      <c r="O91" s="64"/>
      <c r="P91" s="196">
        <f>O91*H91</f>
        <v>0</v>
      </c>
      <c r="Q91" s="196">
        <v>0</v>
      </c>
      <c r="R91" s="196">
        <f>Q91*H91</f>
        <v>0</v>
      </c>
      <c r="S91" s="196">
        <v>0</v>
      </c>
      <c r="T91" s="19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98" t="s">
        <v>127</v>
      </c>
      <c r="AT91" s="198" t="s">
        <v>122</v>
      </c>
      <c r="AU91" s="198" t="s">
        <v>85</v>
      </c>
      <c r="AY91" s="17" t="s">
        <v>119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7" t="s">
        <v>83</v>
      </c>
      <c r="BK91" s="199">
        <f>ROUND(I91*H91,2)</f>
        <v>0</v>
      </c>
      <c r="BL91" s="17" t="s">
        <v>127</v>
      </c>
      <c r="BM91" s="198" t="s">
        <v>145</v>
      </c>
    </row>
    <row r="92" spans="1:65" s="2" customFormat="1" ht="16.5" customHeight="1">
      <c r="A92" s="34"/>
      <c r="B92" s="35"/>
      <c r="C92" s="187" t="s">
        <v>146</v>
      </c>
      <c r="D92" s="187" t="s">
        <v>122</v>
      </c>
      <c r="E92" s="188" t="s">
        <v>147</v>
      </c>
      <c r="F92" s="189" t="s">
        <v>148</v>
      </c>
      <c r="G92" s="190" t="s">
        <v>125</v>
      </c>
      <c r="H92" s="191">
        <v>1</v>
      </c>
      <c r="I92" s="192"/>
      <c r="J92" s="193">
        <f>ROUND(I92*H92,2)</f>
        <v>0</v>
      </c>
      <c r="K92" s="189" t="s">
        <v>141</v>
      </c>
      <c r="L92" s="39"/>
      <c r="M92" s="194" t="s">
        <v>19</v>
      </c>
      <c r="N92" s="195" t="s">
        <v>46</v>
      </c>
      <c r="O92" s="64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127</v>
      </c>
      <c r="AT92" s="198" t="s">
        <v>122</v>
      </c>
      <c r="AU92" s="198" t="s">
        <v>85</v>
      </c>
      <c r="AY92" s="17" t="s">
        <v>119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7" t="s">
        <v>83</v>
      </c>
      <c r="BK92" s="199">
        <f>ROUND(I92*H92,2)</f>
        <v>0</v>
      </c>
      <c r="BL92" s="17" t="s">
        <v>127</v>
      </c>
      <c r="BM92" s="198" t="s">
        <v>149</v>
      </c>
    </row>
    <row r="93" spans="1:65" s="2" customFormat="1" ht="16.5" customHeight="1">
      <c r="A93" s="34"/>
      <c r="B93" s="35"/>
      <c r="C93" s="187" t="s">
        <v>150</v>
      </c>
      <c r="D93" s="187" t="s">
        <v>122</v>
      </c>
      <c r="E93" s="188" t="s">
        <v>151</v>
      </c>
      <c r="F93" s="189" t="s">
        <v>152</v>
      </c>
      <c r="G93" s="190" t="s">
        <v>125</v>
      </c>
      <c r="H93" s="191">
        <v>1</v>
      </c>
      <c r="I93" s="192"/>
      <c r="J93" s="193">
        <f>ROUND(I93*H93,2)</f>
        <v>0</v>
      </c>
      <c r="K93" s="189" t="s">
        <v>141</v>
      </c>
      <c r="L93" s="39"/>
      <c r="M93" s="194" t="s">
        <v>19</v>
      </c>
      <c r="N93" s="195" t="s">
        <v>46</v>
      </c>
      <c r="O93" s="64"/>
      <c r="P93" s="196">
        <f>O93*H93</f>
        <v>0</v>
      </c>
      <c r="Q93" s="196">
        <v>0</v>
      </c>
      <c r="R93" s="196">
        <f>Q93*H93</f>
        <v>0</v>
      </c>
      <c r="S93" s="196">
        <v>0</v>
      </c>
      <c r="T93" s="19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98" t="s">
        <v>127</v>
      </c>
      <c r="AT93" s="198" t="s">
        <v>122</v>
      </c>
      <c r="AU93" s="198" t="s">
        <v>85</v>
      </c>
      <c r="AY93" s="17" t="s">
        <v>119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7" t="s">
        <v>83</v>
      </c>
      <c r="BK93" s="199">
        <f>ROUND(I93*H93,2)</f>
        <v>0</v>
      </c>
      <c r="BL93" s="17" t="s">
        <v>127</v>
      </c>
      <c r="BM93" s="198" t="s">
        <v>153</v>
      </c>
    </row>
    <row r="94" spans="1:65" s="2" customFormat="1" ht="16.5" customHeight="1">
      <c r="A94" s="34"/>
      <c r="B94" s="35"/>
      <c r="C94" s="187" t="s">
        <v>154</v>
      </c>
      <c r="D94" s="187" t="s">
        <v>122</v>
      </c>
      <c r="E94" s="188" t="s">
        <v>155</v>
      </c>
      <c r="F94" s="189" t="s">
        <v>156</v>
      </c>
      <c r="G94" s="190" t="s">
        <v>125</v>
      </c>
      <c r="H94" s="191">
        <v>1</v>
      </c>
      <c r="I94" s="192"/>
      <c r="J94" s="193">
        <f>ROUND(I94*H94,2)</f>
        <v>0</v>
      </c>
      <c r="K94" s="189" t="s">
        <v>126</v>
      </c>
      <c r="L94" s="39"/>
      <c r="M94" s="194" t="s">
        <v>19</v>
      </c>
      <c r="N94" s="195" t="s">
        <v>46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127</v>
      </c>
      <c r="AT94" s="198" t="s">
        <v>122</v>
      </c>
      <c r="AU94" s="198" t="s">
        <v>85</v>
      </c>
      <c r="AY94" s="17" t="s">
        <v>119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7" t="s">
        <v>83</v>
      </c>
      <c r="BK94" s="199">
        <f>ROUND(I94*H94,2)</f>
        <v>0</v>
      </c>
      <c r="BL94" s="17" t="s">
        <v>127</v>
      </c>
      <c r="BM94" s="198" t="s">
        <v>157</v>
      </c>
    </row>
    <row r="95" spans="1:65" s="12" customFormat="1" ht="22.9" customHeight="1">
      <c r="B95" s="171"/>
      <c r="C95" s="172"/>
      <c r="D95" s="173" t="s">
        <v>74</v>
      </c>
      <c r="E95" s="185" t="s">
        <v>158</v>
      </c>
      <c r="F95" s="185" t="s">
        <v>159</v>
      </c>
      <c r="G95" s="172"/>
      <c r="H95" s="172"/>
      <c r="I95" s="175"/>
      <c r="J95" s="186">
        <f>BK95</f>
        <v>0</v>
      </c>
      <c r="K95" s="172"/>
      <c r="L95" s="177"/>
      <c r="M95" s="178"/>
      <c r="N95" s="179"/>
      <c r="O95" s="179"/>
      <c r="P95" s="180">
        <f>SUM(P96:P99)</f>
        <v>0</v>
      </c>
      <c r="Q95" s="179"/>
      <c r="R95" s="180">
        <f>SUM(R96:R99)</f>
        <v>0</v>
      </c>
      <c r="S95" s="179"/>
      <c r="T95" s="181">
        <f>SUM(T96:T99)</f>
        <v>0</v>
      </c>
      <c r="AR95" s="182" t="s">
        <v>118</v>
      </c>
      <c r="AT95" s="183" t="s">
        <v>74</v>
      </c>
      <c r="AU95" s="183" t="s">
        <v>83</v>
      </c>
      <c r="AY95" s="182" t="s">
        <v>119</v>
      </c>
      <c r="BK95" s="184">
        <f>SUM(BK96:BK99)</f>
        <v>0</v>
      </c>
    </row>
    <row r="96" spans="1:65" s="2" customFormat="1" ht="16.5" customHeight="1">
      <c r="A96" s="34"/>
      <c r="B96" s="35"/>
      <c r="C96" s="187" t="s">
        <v>160</v>
      </c>
      <c r="D96" s="187" t="s">
        <v>122</v>
      </c>
      <c r="E96" s="188" t="s">
        <v>161</v>
      </c>
      <c r="F96" s="189" t="s">
        <v>162</v>
      </c>
      <c r="G96" s="190" t="s">
        <v>125</v>
      </c>
      <c r="H96" s="191">
        <v>6</v>
      </c>
      <c r="I96" s="192"/>
      <c r="J96" s="193">
        <f>ROUND(I96*H96,2)</f>
        <v>0</v>
      </c>
      <c r="K96" s="189" t="s">
        <v>126</v>
      </c>
      <c r="L96" s="39"/>
      <c r="M96" s="194" t="s">
        <v>19</v>
      </c>
      <c r="N96" s="195" t="s">
        <v>46</v>
      </c>
      <c r="O96" s="64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127</v>
      </c>
      <c r="AT96" s="198" t="s">
        <v>122</v>
      </c>
      <c r="AU96" s="198" t="s">
        <v>85</v>
      </c>
      <c r="AY96" s="17" t="s">
        <v>119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7" t="s">
        <v>83</v>
      </c>
      <c r="BK96" s="199">
        <f>ROUND(I96*H96,2)</f>
        <v>0</v>
      </c>
      <c r="BL96" s="17" t="s">
        <v>127</v>
      </c>
      <c r="BM96" s="198" t="s">
        <v>163</v>
      </c>
    </row>
    <row r="97" spans="1:65" s="13" customFormat="1" ht="11.25">
      <c r="B97" s="200"/>
      <c r="C97" s="201"/>
      <c r="D97" s="202" t="s">
        <v>164</v>
      </c>
      <c r="E97" s="203" t="s">
        <v>19</v>
      </c>
      <c r="F97" s="204" t="s">
        <v>165</v>
      </c>
      <c r="G97" s="201"/>
      <c r="H97" s="203" t="s">
        <v>19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164</v>
      </c>
      <c r="AU97" s="210" t="s">
        <v>85</v>
      </c>
      <c r="AV97" s="13" t="s">
        <v>83</v>
      </c>
      <c r="AW97" s="13" t="s">
        <v>36</v>
      </c>
      <c r="AX97" s="13" t="s">
        <v>75</v>
      </c>
      <c r="AY97" s="210" t="s">
        <v>119</v>
      </c>
    </row>
    <row r="98" spans="1:65" s="14" customFormat="1" ht="11.25">
      <c r="B98" s="211"/>
      <c r="C98" s="212"/>
      <c r="D98" s="202" t="s">
        <v>164</v>
      </c>
      <c r="E98" s="213" t="s">
        <v>19</v>
      </c>
      <c r="F98" s="214" t="s">
        <v>166</v>
      </c>
      <c r="G98" s="212"/>
      <c r="H98" s="215">
        <v>6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164</v>
      </c>
      <c r="AU98" s="221" t="s">
        <v>85</v>
      </c>
      <c r="AV98" s="14" t="s">
        <v>85</v>
      </c>
      <c r="AW98" s="14" t="s">
        <v>36</v>
      </c>
      <c r="AX98" s="14" t="s">
        <v>75</v>
      </c>
      <c r="AY98" s="221" t="s">
        <v>119</v>
      </c>
    </row>
    <row r="99" spans="1:65" s="2" customFormat="1" ht="16.5" customHeight="1">
      <c r="A99" s="34"/>
      <c r="B99" s="35"/>
      <c r="C99" s="187" t="s">
        <v>167</v>
      </c>
      <c r="D99" s="187" t="s">
        <v>122</v>
      </c>
      <c r="E99" s="188" t="s">
        <v>168</v>
      </c>
      <c r="F99" s="189" t="s">
        <v>169</v>
      </c>
      <c r="G99" s="190" t="s">
        <v>125</v>
      </c>
      <c r="H99" s="191">
        <v>1</v>
      </c>
      <c r="I99" s="192"/>
      <c r="J99" s="193">
        <f>ROUND(I99*H99,2)</f>
        <v>0</v>
      </c>
      <c r="K99" s="189" t="s">
        <v>126</v>
      </c>
      <c r="L99" s="39"/>
      <c r="M99" s="222" t="s">
        <v>19</v>
      </c>
      <c r="N99" s="223" t="s">
        <v>46</v>
      </c>
      <c r="O99" s="224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127</v>
      </c>
      <c r="AT99" s="198" t="s">
        <v>122</v>
      </c>
      <c r="AU99" s="198" t="s">
        <v>85</v>
      </c>
      <c r="AY99" s="17" t="s">
        <v>119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7" t="s">
        <v>83</v>
      </c>
      <c r="BK99" s="199">
        <f>ROUND(I99*H99,2)</f>
        <v>0</v>
      </c>
      <c r="BL99" s="17" t="s">
        <v>127</v>
      </c>
      <c r="BM99" s="198" t="s">
        <v>170</v>
      </c>
    </row>
    <row r="100" spans="1:65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136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qGcYa9M6fuoU0QHSyLQIhGKrWscqOvWAMDBZoDk+1u32sHbHAjWo4iPD1LAG3eTW9+chsCBD+efy6MWON4Y4EQ==" saltValue="Gg7YgyChOrsPdYa1niH123jNeb3IU0zq1WJ+IeGAEwRGIpoj0Za075c3OhZcod30S7lM+mg59bfx9F1jmWMlfg==" spinCount="100000" sheet="1" objects="1" scenarios="1" formatColumns="0" formatRows="0" autoFilter="0"/>
  <autoFilter ref="C82:K99" xr:uid="{00000000-0009-0000-0000-00000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7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1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7" t="s">
        <v>88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85</v>
      </c>
    </row>
    <row r="4" spans="1:46" s="1" customFormat="1" ht="24.95" customHeight="1">
      <c r="B4" s="20"/>
      <c r="D4" s="105" t="s">
        <v>92</v>
      </c>
      <c r="I4" s="101"/>
      <c r="L4" s="20"/>
      <c r="M4" s="106" t="s">
        <v>10</v>
      </c>
      <c r="AT4" s="17" t="s">
        <v>4</v>
      </c>
    </row>
    <row r="5" spans="1:46" s="1" customFormat="1" ht="6.95" customHeight="1">
      <c r="B5" s="20"/>
      <c r="I5" s="101"/>
      <c r="L5" s="20"/>
    </row>
    <row r="6" spans="1:46" s="1" customFormat="1" ht="12" customHeight="1">
      <c r="B6" s="20"/>
      <c r="D6" s="107" t="s">
        <v>16</v>
      </c>
      <c r="I6" s="101"/>
      <c r="L6" s="20"/>
    </row>
    <row r="7" spans="1:46" s="1" customFormat="1" ht="16.5" customHeight="1">
      <c r="B7" s="20"/>
      <c r="E7" s="355" t="str">
        <f>'Rekapitulace stavby'!K6</f>
        <v>Multifunkční sportoviště Těrlicko</v>
      </c>
      <c r="F7" s="356"/>
      <c r="G7" s="356"/>
      <c r="H7" s="356"/>
      <c r="I7" s="101"/>
      <c r="L7" s="20"/>
    </row>
    <row r="8" spans="1:46" s="2" customFormat="1" ht="12" customHeight="1">
      <c r="A8" s="34"/>
      <c r="B8" s="39"/>
      <c r="C8" s="34"/>
      <c r="D8" s="107" t="s">
        <v>93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57" t="s">
        <v>171</v>
      </c>
      <c r="F9" s="358"/>
      <c r="G9" s="358"/>
      <c r="H9" s="358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9. 8. 2020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27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1" t="s">
        <v>29</v>
      </c>
      <c r="J15" s="110" t="s">
        <v>30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31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9" t="str">
        <f>'Rekapitulace stavby'!E14</f>
        <v>Vyplň údaj</v>
      </c>
      <c r="F18" s="360"/>
      <c r="G18" s="360"/>
      <c r="H18" s="360"/>
      <c r="I18" s="111" t="s">
        <v>29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33</v>
      </c>
      <c r="E20" s="34"/>
      <c r="F20" s="34"/>
      <c r="G20" s="34"/>
      <c r="H20" s="34"/>
      <c r="I20" s="111" t="s">
        <v>26</v>
      </c>
      <c r="J20" s="110" t="s">
        <v>34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35</v>
      </c>
      <c r="F21" s="34"/>
      <c r="G21" s="34"/>
      <c r="H21" s="34"/>
      <c r="I21" s="111" t="s">
        <v>29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37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1" t="s">
        <v>29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39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3"/>
      <c r="B27" s="114"/>
      <c r="C27" s="113"/>
      <c r="D27" s="113"/>
      <c r="E27" s="361" t="s">
        <v>19</v>
      </c>
      <c r="F27" s="361"/>
      <c r="G27" s="361"/>
      <c r="H27" s="361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41</v>
      </c>
      <c r="E30" s="34"/>
      <c r="F30" s="34"/>
      <c r="G30" s="34"/>
      <c r="H30" s="34"/>
      <c r="I30" s="108"/>
      <c r="J30" s="120">
        <f>ROUND(J103, 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43</v>
      </c>
      <c r="G32" s="34"/>
      <c r="H32" s="34"/>
      <c r="I32" s="122" t="s">
        <v>42</v>
      </c>
      <c r="J32" s="121" t="s">
        <v>44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45</v>
      </c>
      <c r="E33" s="107" t="s">
        <v>46</v>
      </c>
      <c r="F33" s="124">
        <f>ROUND((SUM(BE103:BE475)),  2)</f>
        <v>0</v>
      </c>
      <c r="G33" s="34"/>
      <c r="H33" s="34"/>
      <c r="I33" s="125">
        <v>0.21</v>
      </c>
      <c r="J33" s="124">
        <f>ROUND(((SUM(BE103:BE475))*I33),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47</v>
      </c>
      <c r="F34" s="124">
        <f>ROUND((SUM(BF103:BF475)),  2)</f>
        <v>0</v>
      </c>
      <c r="G34" s="34"/>
      <c r="H34" s="34"/>
      <c r="I34" s="125">
        <v>0.15</v>
      </c>
      <c r="J34" s="124">
        <f>ROUND(((SUM(BF103:BF475))*I34),  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7" t="s">
        <v>48</v>
      </c>
      <c r="F35" s="124">
        <f>ROUND((SUM(BG103:BG475)),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7" t="s">
        <v>49</v>
      </c>
      <c r="F36" s="124">
        <f>ROUND((SUM(BH103:BH475)),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7" t="s">
        <v>50</v>
      </c>
      <c r="F37" s="124">
        <f>ROUND((SUM(BI103:BI475)),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51</v>
      </c>
      <c r="E39" s="128"/>
      <c r="F39" s="128"/>
      <c r="G39" s="129" t="s">
        <v>52</v>
      </c>
      <c r="H39" s="130" t="s">
        <v>53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2" t="str">
        <f>E7</f>
        <v>Multifunkční sportoviště Těrlicko</v>
      </c>
      <c r="F48" s="363"/>
      <c r="G48" s="363"/>
      <c r="H48" s="363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334" t="str">
        <f>E9</f>
        <v>SO 01 - Fotbalové tréninkové hřiště</v>
      </c>
      <c r="F50" s="364"/>
      <c r="G50" s="364"/>
      <c r="H50" s="364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>Těrlicko</v>
      </c>
      <c r="G52" s="36"/>
      <c r="H52" s="36"/>
      <c r="I52" s="111" t="s">
        <v>23</v>
      </c>
      <c r="J52" s="59" t="str">
        <f>IF(J12="","",J12)</f>
        <v>9. 8. 2020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Obec Těrlicko</v>
      </c>
      <c r="G54" s="36"/>
      <c r="H54" s="36"/>
      <c r="I54" s="111" t="s">
        <v>33</v>
      </c>
      <c r="J54" s="32" t="str">
        <f>E21</f>
        <v>CleverFox s.r.o.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111" t="s">
        <v>37</v>
      </c>
      <c r="J55" s="32" t="str">
        <f>E24</f>
        <v>Marek Pala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40" t="s">
        <v>96</v>
      </c>
      <c r="D57" s="141"/>
      <c r="E57" s="141"/>
      <c r="F57" s="141"/>
      <c r="G57" s="141"/>
      <c r="H57" s="141"/>
      <c r="I57" s="142"/>
      <c r="J57" s="143" t="s">
        <v>97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73</v>
      </c>
      <c r="D59" s="36"/>
      <c r="E59" s="36"/>
      <c r="F59" s="36"/>
      <c r="G59" s="36"/>
      <c r="H59" s="36"/>
      <c r="I59" s="108"/>
      <c r="J59" s="77">
        <f>J103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1:47" s="9" customFormat="1" ht="24.95" customHeight="1">
      <c r="B60" s="145"/>
      <c r="C60" s="146"/>
      <c r="D60" s="147" t="s">
        <v>172</v>
      </c>
      <c r="E60" s="148"/>
      <c r="F60" s="148"/>
      <c r="G60" s="148"/>
      <c r="H60" s="148"/>
      <c r="I60" s="149"/>
      <c r="J60" s="150">
        <f>J104</f>
        <v>0</v>
      </c>
      <c r="K60" s="146"/>
      <c r="L60" s="151"/>
    </row>
    <row r="61" spans="1:47" s="10" customFormat="1" ht="19.899999999999999" customHeight="1">
      <c r="B61" s="152"/>
      <c r="C61" s="153"/>
      <c r="D61" s="154" t="s">
        <v>173</v>
      </c>
      <c r="E61" s="155"/>
      <c r="F61" s="155"/>
      <c r="G61" s="155"/>
      <c r="H61" s="155"/>
      <c r="I61" s="156"/>
      <c r="J61" s="157">
        <f>J105</f>
        <v>0</v>
      </c>
      <c r="K61" s="153"/>
      <c r="L61" s="158"/>
    </row>
    <row r="62" spans="1:47" s="10" customFormat="1" ht="14.85" customHeight="1">
      <c r="B62" s="152"/>
      <c r="C62" s="153"/>
      <c r="D62" s="154" t="s">
        <v>174</v>
      </c>
      <c r="E62" s="155"/>
      <c r="F62" s="155"/>
      <c r="G62" s="155"/>
      <c r="H62" s="155"/>
      <c r="I62" s="156"/>
      <c r="J62" s="157">
        <f>J106</f>
        <v>0</v>
      </c>
      <c r="K62" s="153"/>
      <c r="L62" s="158"/>
    </row>
    <row r="63" spans="1:47" s="10" customFormat="1" ht="14.85" customHeight="1">
      <c r="B63" s="152"/>
      <c r="C63" s="153"/>
      <c r="D63" s="154" t="s">
        <v>175</v>
      </c>
      <c r="E63" s="155"/>
      <c r="F63" s="155"/>
      <c r="G63" s="155"/>
      <c r="H63" s="155"/>
      <c r="I63" s="156"/>
      <c r="J63" s="157">
        <f>J140</f>
        <v>0</v>
      </c>
      <c r="K63" s="153"/>
      <c r="L63" s="158"/>
    </row>
    <row r="64" spans="1:47" s="10" customFormat="1" ht="14.85" customHeight="1">
      <c r="B64" s="152"/>
      <c r="C64" s="153"/>
      <c r="D64" s="154" t="s">
        <v>176</v>
      </c>
      <c r="E64" s="155"/>
      <c r="F64" s="155"/>
      <c r="G64" s="155"/>
      <c r="H64" s="155"/>
      <c r="I64" s="156"/>
      <c r="J64" s="157">
        <f>J167</f>
        <v>0</v>
      </c>
      <c r="K64" s="153"/>
      <c r="L64" s="158"/>
    </row>
    <row r="65" spans="2:12" s="10" customFormat="1" ht="14.85" customHeight="1">
      <c r="B65" s="152"/>
      <c r="C65" s="153"/>
      <c r="D65" s="154" t="s">
        <v>177</v>
      </c>
      <c r="E65" s="155"/>
      <c r="F65" s="155"/>
      <c r="G65" s="155"/>
      <c r="H65" s="155"/>
      <c r="I65" s="156"/>
      <c r="J65" s="157">
        <f>J177</f>
        <v>0</v>
      </c>
      <c r="K65" s="153"/>
      <c r="L65" s="158"/>
    </row>
    <row r="66" spans="2:12" s="10" customFormat="1" ht="19.899999999999999" customHeight="1">
      <c r="B66" s="152"/>
      <c r="C66" s="153"/>
      <c r="D66" s="154" t="s">
        <v>178</v>
      </c>
      <c r="E66" s="155"/>
      <c r="F66" s="155"/>
      <c r="G66" s="155"/>
      <c r="H66" s="155"/>
      <c r="I66" s="156"/>
      <c r="J66" s="157">
        <f>J207</f>
        <v>0</v>
      </c>
      <c r="K66" s="153"/>
      <c r="L66" s="158"/>
    </row>
    <row r="67" spans="2:12" s="10" customFormat="1" ht="14.85" customHeight="1">
      <c r="B67" s="152"/>
      <c r="C67" s="153"/>
      <c r="D67" s="154" t="s">
        <v>179</v>
      </c>
      <c r="E67" s="155"/>
      <c r="F67" s="155"/>
      <c r="G67" s="155"/>
      <c r="H67" s="155"/>
      <c r="I67" s="156"/>
      <c r="J67" s="157">
        <f>J208</f>
        <v>0</v>
      </c>
      <c r="K67" s="153"/>
      <c r="L67" s="158"/>
    </row>
    <row r="68" spans="2:12" s="10" customFormat="1" ht="14.85" customHeight="1">
      <c r="B68" s="152"/>
      <c r="C68" s="153"/>
      <c r="D68" s="154" t="s">
        <v>180</v>
      </c>
      <c r="E68" s="155"/>
      <c r="F68" s="155"/>
      <c r="G68" s="155"/>
      <c r="H68" s="155"/>
      <c r="I68" s="156"/>
      <c r="J68" s="157">
        <f>J293</f>
        <v>0</v>
      </c>
      <c r="K68" s="153"/>
      <c r="L68" s="158"/>
    </row>
    <row r="69" spans="2:12" s="10" customFormat="1" ht="19.899999999999999" customHeight="1">
      <c r="B69" s="152"/>
      <c r="C69" s="153"/>
      <c r="D69" s="154" t="s">
        <v>181</v>
      </c>
      <c r="E69" s="155"/>
      <c r="F69" s="155"/>
      <c r="G69" s="155"/>
      <c r="H69" s="155"/>
      <c r="I69" s="156"/>
      <c r="J69" s="157">
        <f>J343</f>
        <v>0</v>
      </c>
      <c r="K69" s="153"/>
      <c r="L69" s="158"/>
    </row>
    <row r="70" spans="2:12" s="10" customFormat="1" ht="14.85" customHeight="1">
      <c r="B70" s="152"/>
      <c r="C70" s="153"/>
      <c r="D70" s="154" t="s">
        <v>182</v>
      </c>
      <c r="E70" s="155"/>
      <c r="F70" s="155"/>
      <c r="G70" s="155"/>
      <c r="H70" s="155"/>
      <c r="I70" s="156"/>
      <c r="J70" s="157">
        <f>J344</f>
        <v>0</v>
      </c>
      <c r="K70" s="153"/>
      <c r="L70" s="158"/>
    </row>
    <row r="71" spans="2:12" s="10" customFormat="1" ht="19.899999999999999" customHeight="1">
      <c r="B71" s="152"/>
      <c r="C71" s="153"/>
      <c r="D71" s="154" t="s">
        <v>183</v>
      </c>
      <c r="E71" s="155"/>
      <c r="F71" s="155"/>
      <c r="G71" s="155"/>
      <c r="H71" s="155"/>
      <c r="I71" s="156"/>
      <c r="J71" s="157">
        <f>J348</f>
        <v>0</v>
      </c>
      <c r="K71" s="153"/>
      <c r="L71" s="158"/>
    </row>
    <row r="72" spans="2:12" s="10" customFormat="1" ht="14.85" customHeight="1">
      <c r="B72" s="152"/>
      <c r="C72" s="153"/>
      <c r="D72" s="154" t="s">
        <v>184</v>
      </c>
      <c r="E72" s="155"/>
      <c r="F72" s="155"/>
      <c r="G72" s="155"/>
      <c r="H72" s="155"/>
      <c r="I72" s="156"/>
      <c r="J72" s="157">
        <f>J349</f>
        <v>0</v>
      </c>
      <c r="K72" s="153"/>
      <c r="L72" s="158"/>
    </row>
    <row r="73" spans="2:12" s="10" customFormat="1" ht="14.85" customHeight="1">
      <c r="B73" s="152"/>
      <c r="C73" s="153"/>
      <c r="D73" s="154" t="s">
        <v>185</v>
      </c>
      <c r="E73" s="155"/>
      <c r="F73" s="155"/>
      <c r="G73" s="155"/>
      <c r="H73" s="155"/>
      <c r="I73" s="156"/>
      <c r="J73" s="157">
        <f>J386</f>
        <v>0</v>
      </c>
      <c r="K73" s="153"/>
      <c r="L73" s="158"/>
    </row>
    <row r="74" spans="2:12" s="10" customFormat="1" ht="14.85" customHeight="1">
      <c r="B74" s="152"/>
      <c r="C74" s="153"/>
      <c r="D74" s="154" t="s">
        <v>186</v>
      </c>
      <c r="E74" s="155"/>
      <c r="F74" s="155"/>
      <c r="G74" s="155"/>
      <c r="H74" s="155"/>
      <c r="I74" s="156"/>
      <c r="J74" s="157">
        <f>J394</f>
        <v>0</v>
      </c>
      <c r="K74" s="153"/>
      <c r="L74" s="158"/>
    </row>
    <row r="75" spans="2:12" s="10" customFormat="1" ht="14.85" customHeight="1">
      <c r="B75" s="152"/>
      <c r="C75" s="153"/>
      <c r="D75" s="154" t="s">
        <v>187</v>
      </c>
      <c r="E75" s="155"/>
      <c r="F75" s="155"/>
      <c r="G75" s="155"/>
      <c r="H75" s="155"/>
      <c r="I75" s="156"/>
      <c r="J75" s="157">
        <f>J403</f>
        <v>0</v>
      </c>
      <c r="K75" s="153"/>
      <c r="L75" s="158"/>
    </row>
    <row r="76" spans="2:12" s="10" customFormat="1" ht="19.899999999999999" customHeight="1">
      <c r="B76" s="152"/>
      <c r="C76" s="153"/>
      <c r="D76" s="154" t="s">
        <v>188</v>
      </c>
      <c r="E76" s="155"/>
      <c r="F76" s="155"/>
      <c r="G76" s="155"/>
      <c r="H76" s="155"/>
      <c r="I76" s="156"/>
      <c r="J76" s="157">
        <f>J405</f>
        <v>0</v>
      </c>
      <c r="K76" s="153"/>
      <c r="L76" s="158"/>
    </row>
    <row r="77" spans="2:12" s="10" customFormat="1" ht="14.85" customHeight="1">
      <c r="B77" s="152"/>
      <c r="C77" s="153"/>
      <c r="D77" s="154" t="s">
        <v>189</v>
      </c>
      <c r="E77" s="155"/>
      <c r="F77" s="155"/>
      <c r="G77" s="155"/>
      <c r="H77" s="155"/>
      <c r="I77" s="156"/>
      <c r="J77" s="157">
        <f>J406</f>
        <v>0</v>
      </c>
      <c r="K77" s="153"/>
      <c r="L77" s="158"/>
    </row>
    <row r="78" spans="2:12" s="10" customFormat="1" ht="14.85" customHeight="1">
      <c r="B78" s="152"/>
      <c r="C78" s="153"/>
      <c r="D78" s="154" t="s">
        <v>190</v>
      </c>
      <c r="E78" s="155"/>
      <c r="F78" s="155"/>
      <c r="G78" s="155"/>
      <c r="H78" s="155"/>
      <c r="I78" s="156"/>
      <c r="J78" s="157">
        <f>J410</f>
        <v>0</v>
      </c>
      <c r="K78" s="153"/>
      <c r="L78" s="158"/>
    </row>
    <row r="79" spans="2:12" s="10" customFormat="1" ht="19.899999999999999" customHeight="1">
      <c r="B79" s="152"/>
      <c r="C79" s="153"/>
      <c r="D79" s="154" t="s">
        <v>191</v>
      </c>
      <c r="E79" s="155"/>
      <c r="F79" s="155"/>
      <c r="G79" s="155"/>
      <c r="H79" s="155"/>
      <c r="I79" s="156"/>
      <c r="J79" s="157">
        <f>J415</f>
        <v>0</v>
      </c>
      <c r="K79" s="153"/>
      <c r="L79" s="158"/>
    </row>
    <row r="80" spans="2:12" s="10" customFormat="1" ht="14.85" customHeight="1">
      <c r="B80" s="152"/>
      <c r="C80" s="153"/>
      <c r="D80" s="154" t="s">
        <v>192</v>
      </c>
      <c r="E80" s="155"/>
      <c r="F80" s="155"/>
      <c r="G80" s="155"/>
      <c r="H80" s="155"/>
      <c r="I80" s="156"/>
      <c r="J80" s="157">
        <f>J416</f>
        <v>0</v>
      </c>
      <c r="K80" s="153"/>
      <c r="L80" s="158"/>
    </row>
    <row r="81" spans="1:31" s="10" customFormat="1" ht="19.899999999999999" customHeight="1">
      <c r="B81" s="152"/>
      <c r="C81" s="153"/>
      <c r="D81" s="154" t="s">
        <v>193</v>
      </c>
      <c r="E81" s="155"/>
      <c r="F81" s="155"/>
      <c r="G81" s="155"/>
      <c r="H81" s="155"/>
      <c r="I81" s="156"/>
      <c r="J81" s="157">
        <f>J432</f>
        <v>0</v>
      </c>
      <c r="K81" s="153"/>
      <c r="L81" s="158"/>
    </row>
    <row r="82" spans="1:31" s="9" customFormat="1" ht="24.95" customHeight="1">
      <c r="B82" s="145"/>
      <c r="C82" s="146"/>
      <c r="D82" s="147" t="s">
        <v>194</v>
      </c>
      <c r="E82" s="148"/>
      <c r="F82" s="148"/>
      <c r="G82" s="148"/>
      <c r="H82" s="148"/>
      <c r="I82" s="149"/>
      <c r="J82" s="150">
        <f>J434</f>
        <v>0</v>
      </c>
      <c r="K82" s="146"/>
      <c r="L82" s="151"/>
    </row>
    <row r="83" spans="1:31" s="10" customFormat="1" ht="19.899999999999999" customHeight="1">
      <c r="B83" s="152"/>
      <c r="C83" s="153"/>
      <c r="D83" s="154" t="s">
        <v>195</v>
      </c>
      <c r="E83" s="155"/>
      <c r="F83" s="155"/>
      <c r="G83" s="155"/>
      <c r="H83" s="155"/>
      <c r="I83" s="156"/>
      <c r="J83" s="157">
        <f>J435</f>
        <v>0</v>
      </c>
      <c r="K83" s="153"/>
      <c r="L83" s="158"/>
    </row>
    <row r="84" spans="1:31" s="2" customFormat="1" ht="21.75" customHeight="1">
      <c r="A84" s="34"/>
      <c r="B84" s="35"/>
      <c r="C84" s="36"/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47"/>
      <c r="C85" s="48"/>
      <c r="D85" s="48"/>
      <c r="E85" s="48"/>
      <c r="F85" s="48"/>
      <c r="G85" s="48"/>
      <c r="H85" s="48"/>
      <c r="I85" s="136"/>
      <c r="J85" s="48"/>
      <c r="K85" s="48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9" spans="1:31" s="2" customFormat="1" ht="6.95" customHeight="1">
      <c r="A89" s="34"/>
      <c r="B89" s="49"/>
      <c r="C89" s="50"/>
      <c r="D89" s="50"/>
      <c r="E89" s="50"/>
      <c r="F89" s="50"/>
      <c r="G89" s="50"/>
      <c r="H89" s="50"/>
      <c r="I89" s="139"/>
      <c r="J89" s="50"/>
      <c r="K89" s="50"/>
      <c r="L89" s="10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4.95" customHeight="1">
      <c r="A90" s="34"/>
      <c r="B90" s="35"/>
      <c r="C90" s="23" t="s">
        <v>103</v>
      </c>
      <c r="D90" s="36"/>
      <c r="E90" s="36"/>
      <c r="F90" s="36"/>
      <c r="G90" s="36"/>
      <c r="H90" s="36"/>
      <c r="I90" s="108"/>
      <c r="J90" s="36"/>
      <c r="K90" s="36"/>
      <c r="L90" s="10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6"/>
      <c r="D91" s="36"/>
      <c r="E91" s="36"/>
      <c r="F91" s="36"/>
      <c r="G91" s="36"/>
      <c r="H91" s="36"/>
      <c r="I91" s="108"/>
      <c r="J91" s="36"/>
      <c r="K91" s="36"/>
      <c r="L91" s="10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16</v>
      </c>
      <c r="D92" s="36"/>
      <c r="E92" s="36"/>
      <c r="F92" s="36"/>
      <c r="G92" s="36"/>
      <c r="H92" s="36"/>
      <c r="I92" s="108"/>
      <c r="J92" s="36"/>
      <c r="K92" s="36"/>
      <c r="L92" s="10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6.5" customHeight="1">
      <c r="A93" s="34"/>
      <c r="B93" s="35"/>
      <c r="C93" s="36"/>
      <c r="D93" s="36"/>
      <c r="E93" s="362" t="str">
        <f>E7</f>
        <v>Multifunkční sportoviště Těrlicko</v>
      </c>
      <c r="F93" s="363"/>
      <c r="G93" s="363"/>
      <c r="H93" s="363"/>
      <c r="I93" s="108"/>
      <c r="J93" s="36"/>
      <c r="K93" s="36"/>
      <c r="L93" s="10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 customHeight="1">
      <c r="A94" s="34"/>
      <c r="B94" s="35"/>
      <c r="C94" s="29" t="s">
        <v>93</v>
      </c>
      <c r="D94" s="36"/>
      <c r="E94" s="36"/>
      <c r="F94" s="36"/>
      <c r="G94" s="36"/>
      <c r="H94" s="36"/>
      <c r="I94" s="108"/>
      <c r="J94" s="36"/>
      <c r="K94" s="36"/>
      <c r="L94" s="10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6.5" customHeight="1">
      <c r="A95" s="34"/>
      <c r="B95" s="35"/>
      <c r="C95" s="36"/>
      <c r="D95" s="36"/>
      <c r="E95" s="334" t="str">
        <f>E9</f>
        <v>SO 01 - Fotbalové tréninkové hřiště</v>
      </c>
      <c r="F95" s="364"/>
      <c r="G95" s="364"/>
      <c r="H95" s="364"/>
      <c r="I95" s="108"/>
      <c r="J95" s="36"/>
      <c r="K95" s="36"/>
      <c r="L95" s="10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6.95" customHeight="1">
      <c r="A96" s="34"/>
      <c r="B96" s="35"/>
      <c r="C96" s="36"/>
      <c r="D96" s="36"/>
      <c r="E96" s="36"/>
      <c r="F96" s="36"/>
      <c r="G96" s="36"/>
      <c r="H96" s="36"/>
      <c r="I96" s="108"/>
      <c r="J96" s="36"/>
      <c r="K96" s="36"/>
      <c r="L96" s="10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2" customHeight="1">
      <c r="A97" s="34"/>
      <c r="B97" s="35"/>
      <c r="C97" s="29" t="s">
        <v>21</v>
      </c>
      <c r="D97" s="36"/>
      <c r="E97" s="36"/>
      <c r="F97" s="27" t="str">
        <f>F12</f>
        <v>Těrlicko</v>
      </c>
      <c r="G97" s="36"/>
      <c r="H97" s="36"/>
      <c r="I97" s="111" t="s">
        <v>23</v>
      </c>
      <c r="J97" s="59" t="str">
        <f>IF(J12="","",J12)</f>
        <v>9. 8. 2020</v>
      </c>
      <c r="K97" s="36"/>
      <c r="L97" s="10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6.95" customHeight="1">
      <c r="A98" s="34"/>
      <c r="B98" s="35"/>
      <c r="C98" s="36"/>
      <c r="D98" s="36"/>
      <c r="E98" s="36"/>
      <c r="F98" s="36"/>
      <c r="G98" s="36"/>
      <c r="H98" s="36"/>
      <c r="I98" s="108"/>
      <c r="J98" s="36"/>
      <c r="K98" s="36"/>
      <c r="L98" s="10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65" s="2" customFormat="1" ht="15.2" customHeight="1">
      <c r="A99" s="34"/>
      <c r="B99" s="35"/>
      <c r="C99" s="29" t="s">
        <v>25</v>
      </c>
      <c r="D99" s="36"/>
      <c r="E99" s="36"/>
      <c r="F99" s="27" t="str">
        <f>E15</f>
        <v>Obec Těrlicko</v>
      </c>
      <c r="G99" s="36"/>
      <c r="H99" s="36"/>
      <c r="I99" s="111" t="s">
        <v>33</v>
      </c>
      <c r="J99" s="32" t="str">
        <f>E21</f>
        <v>CleverFox s.r.o.</v>
      </c>
      <c r="K99" s="36"/>
      <c r="L99" s="10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65" s="2" customFormat="1" ht="15.2" customHeight="1">
      <c r="A100" s="34"/>
      <c r="B100" s="35"/>
      <c r="C100" s="29" t="s">
        <v>31</v>
      </c>
      <c r="D100" s="36"/>
      <c r="E100" s="36"/>
      <c r="F100" s="27" t="str">
        <f>IF(E18="","",E18)</f>
        <v>Vyplň údaj</v>
      </c>
      <c r="G100" s="36"/>
      <c r="H100" s="36"/>
      <c r="I100" s="111" t="s">
        <v>37</v>
      </c>
      <c r="J100" s="32" t="str">
        <f>E24</f>
        <v>Marek Pala</v>
      </c>
      <c r="K100" s="36"/>
      <c r="L100" s="109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65" s="2" customFormat="1" ht="10.35" customHeight="1">
      <c r="A101" s="34"/>
      <c r="B101" s="35"/>
      <c r="C101" s="36"/>
      <c r="D101" s="36"/>
      <c r="E101" s="36"/>
      <c r="F101" s="36"/>
      <c r="G101" s="36"/>
      <c r="H101" s="36"/>
      <c r="I101" s="108"/>
      <c r="J101" s="36"/>
      <c r="K101" s="36"/>
      <c r="L101" s="109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65" s="11" customFormat="1" ht="29.25" customHeight="1">
      <c r="A102" s="159"/>
      <c r="B102" s="160"/>
      <c r="C102" s="161" t="s">
        <v>104</v>
      </c>
      <c r="D102" s="162" t="s">
        <v>60</v>
      </c>
      <c r="E102" s="162" t="s">
        <v>56</v>
      </c>
      <c r="F102" s="162" t="s">
        <v>57</v>
      </c>
      <c r="G102" s="162" t="s">
        <v>105</v>
      </c>
      <c r="H102" s="162" t="s">
        <v>106</v>
      </c>
      <c r="I102" s="163" t="s">
        <v>107</v>
      </c>
      <c r="J102" s="162" t="s">
        <v>97</v>
      </c>
      <c r="K102" s="164" t="s">
        <v>108</v>
      </c>
      <c r="L102" s="165"/>
      <c r="M102" s="68" t="s">
        <v>19</v>
      </c>
      <c r="N102" s="69" t="s">
        <v>45</v>
      </c>
      <c r="O102" s="69" t="s">
        <v>109</v>
      </c>
      <c r="P102" s="69" t="s">
        <v>110</v>
      </c>
      <c r="Q102" s="69" t="s">
        <v>111</v>
      </c>
      <c r="R102" s="69" t="s">
        <v>112</v>
      </c>
      <c r="S102" s="69" t="s">
        <v>113</v>
      </c>
      <c r="T102" s="70" t="s">
        <v>114</v>
      </c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</row>
    <row r="103" spans="1:65" s="2" customFormat="1" ht="22.9" customHeight="1">
      <c r="A103" s="34"/>
      <c r="B103" s="35"/>
      <c r="C103" s="75" t="s">
        <v>115</v>
      </c>
      <c r="D103" s="36"/>
      <c r="E103" s="36"/>
      <c r="F103" s="36"/>
      <c r="G103" s="36"/>
      <c r="H103" s="36"/>
      <c r="I103" s="108"/>
      <c r="J103" s="166">
        <f>BK103</f>
        <v>0</v>
      </c>
      <c r="K103" s="36"/>
      <c r="L103" s="39"/>
      <c r="M103" s="71"/>
      <c r="N103" s="167"/>
      <c r="O103" s="72"/>
      <c r="P103" s="168">
        <f>P104+P434</f>
        <v>0</v>
      </c>
      <c r="Q103" s="72"/>
      <c r="R103" s="168">
        <f>R104+R434</f>
        <v>385.06552050999994</v>
      </c>
      <c r="S103" s="72"/>
      <c r="T103" s="169">
        <f>T104+T434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74</v>
      </c>
      <c r="AU103" s="17" t="s">
        <v>98</v>
      </c>
      <c r="BK103" s="170">
        <f>BK104+BK434</f>
        <v>0</v>
      </c>
    </row>
    <row r="104" spans="1:65" s="12" customFormat="1" ht="25.9" customHeight="1">
      <c r="B104" s="171"/>
      <c r="C104" s="172"/>
      <c r="D104" s="173" t="s">
        <v>74</v>
      </c>
      <c r="E104" s="174" t="s">
        <v>196</v>
      </c>
      <c r="F104" s="174" t="s">
        <v>197</v>
      </c>
      <c r="G104" s="172"/>
      <c r="H104" s="172"/>
      <c r="I104" s="175"/>
      <c r="J104" s="176">
        <f>BK104</f>
        <v>0</v>
      </c>
      <c r="K104" s="172"/>
      <c r="L104" s="177"/>
      <c r="M104" s="178"/>
      <c r="N104" s="179"/>
      <c r="O104" s="179"/>
      <c r="P104" s="180">
        <f>P105+P207+P343+P348+P405+P415+P432</f>
        <v>0</v>
      </c>
      <c r="Q104" s="179"/>
      <c r="R104" s="180">
        <f>R105+R207+R343+R348+R405+R415+R432</f>
        <v>380.49531050999997</v>
      </c>
      <c r="S104" s="179"/>
      <c r="T104" s="181">
        <f>T105+T207+T343+T348+T405+T415+T432</f>
        <v>0</v>
      </c>
      <c r="AR104" s="182" t="s">
        <v>83</v>
      </c>
      <c r="AT104" s="183" t="s">
        <v>74</v>
      </c>
      <c r="AU104" s="183" t="s">
        <v>75</v>
      </c>
      <c r="AY104" s="182" t="s">
        <v>119</v>
      </c>
      <c r="BK104" s="184">
        <f>BK105+BK207+BK343+BK348+BK405+BK415+BK432</f>
        <v>0</v>
      </c>
    </row>
    <row r="105" spans="1:65" s="12" customFormat="1" ht="22.9" customHeight="1">
      <c r="B105" s="171"/>
      <c r="C105" s="172"/>
      <c r="D105" s="173" t="s">
        <v>74</v>
      </c>
      <c r="E105" s="185" t="s">
        <v>83</v>
      </c>
      <c r="F105" s="185" t="s">
        <v>198</v>
      </c>
      <c r="G105" s="172"/>
      <c r="H105" s="172"/>
      <c r="I105" s="175"/>
      <c r="J105" s="186">
        <f>BK105</f>
        <v>0</v>
      </c>
      <c r="K105" s="172"/>
      <c r="L105" s="177"/>
      <c r="M105" s="178"/>
      <c r="N105" s="179"/>
      <c r="O105" s="179"/>
      <c r="P105" s="180">
        <f>P106+P140+P167+P177</f>
        <v>0</v>
      </c>
      <c r="Q105" s="179"/>
      <c r="R105" s="180">
        <f>R106+R140+R167+R177</f>
        <v>90.865237000000008</v>
      </c>
      <c r="S105" s="179"/>
      <c r="T105" s="181">
        <f>T106+T140+T167+T177</f>
        <v>0</v>
      </c>
      <c r="AR105" s="182" t="s">
        <v>83</v>
      </c>
      <c r="AT105" s="183" t="s">
        <v>74</v>
      </c>
      <c r="AU105" s="183" t="s">
        <v>83</v>
      </c>
      <c r="AY105" s="182" t="s">
        <v>119</v>
      </c>
      <c r="BK105" s="184">
        <f>BK106+BK140+BK167+BK177</f>
        <v>0</v>
      </c>
    </row>
    <row r="106" spans="1:65" s="12" customFormat="1" ht="20.85" customHeight="1">
      <c r="B106" s="171"/>
      <c r="C106" s="172"/>
      <c r="D106" s="173" t="s">
        <v>74</v>
      </c>
      <c r="E106" s="185" t="s">
        <v>199</v>
      </c>
      <c r="F106" s="185" t="s">
        <v>200</v>
      </c>
      <c r="G106" s="172"/>
      <c r="H106" s="172"/>
      <c r="I106" s="175"/>
      <c r="J106" s="186">
        <f>BK106</f>
        <v>0</v>
      </c>
      <c r="K106" s="172"/>
      <c r="L106" s="177"/>
      <c r="M106" s="178"/>
      <c r="N106" s="179"/>
      <c r="O106" s="179"/>
      <c r="P106" s="180">
        <f>SUM(P107:P139)</f>
        <v>0</v>
      </c>
      <c r="Q106" s="179"/>
      <c r="R106" s="180">
        <f>SUM(R107:R139)</f>
        <v>0</v>
      </c>
      <c r="S106" s="179"/>
      <c r="T106" s="181">
        <f>SUM(T107:T139)</f>
        <v>0</v>
      </c>
      <c r="AR106" s="182" t="s">
        <v>83</v>
      </c>
      <c r="AT106" s="183" t="s">
        <v>74</v>
      </c>
      <c r="AU106" s="183" t="s">
        <v>85</v>
      </c>
      <c r="AY106" s="182" t="s">
        <v>119</v>
      </c>
      <c r="BK106" s="184">
        <f>SUM(BK107:BK139)</f>
        <v>0</v>
      </c>
    </row>
    <row r="107" spans="1:65" s="2" customFormat="1" ht="33" customHeight="1">
      <c r="A107" s="34"/>
      <c r="B107" s="35"/>
      <c r="C107" s="187" t="s">
        <v>83</v>
      </c>
      <c r="D107" s="187" t="s">
        <v>122</v>
      </c>
      <c r="E107" s="188" t="s">
        <v>201</v>
      </c>
      <c r="F107" s="189" t="s">
        <v>202</v>
      </c>
      <c r="G107" s="190" t="s">
        <v>203</v>
      </c>
      <c r="H107" s="191">
        <v>165.52699999999999</v>
      </c>
      <c r="I107" s="192"/>
      <c r="J107" s="193">
        <f>ROUND(I107*H107,2)</f>
        <v>0</v>
      </c>
      <c r="K107" s="189" t="s">
        <v>141</v>
      </c>
      <c r="L107" s="39"/>
      <c r="M107" s="194" t="s">
        <v>19</v>
      </c>
      <c r="N107" s="195" t="s">
        <v>46</v>
      </c>
      <c r="O107" s="64"/>
      <c r="P107" s="196">
        <f>O107*H107</f>
        <v>0</v>
      </c>
      <c r="Q107" s="196">
        <v>0</v>
      </c>
      <c r="R107" s="196">
        <f>Q107*H107</f>
        <v>0</v>
      </c>
      <c r="S107" s="196">
        <v>0</v>
      </c>
      <c r="T107" s="19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8" t="s">
        <v>138</v>
      </c>
      <c r="AT107" s="198" t="s">
        <v>122</v>
      </c>
      <c r="AU107" s="198" t="s">
        <v>132</v>
      </c>
      <c r="AY107" s="17" t="s">
        <v>119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7" t="s">
        <v>83</v>
      </c>
      <c r="BK107" s="199">
        <f>ROUND(I107*H107,2)</f>
        <v>0</v>
      </c>
      <c r="BL107" s="17" t="s">
        <v>138</v>
      </c>
      <c r="BM107" s="198" t="s">
        <v>204</v>
      </c>
    </row>
    <row r="108" spans="1:65" s="13" customFormat="1" ht="11.25">
      <c r="B108" s="200"/>
      <c r="C108" s="201"/>
      <c r="D108" s="202" t="s">
        <v>164</v>
      </c>
      <c r="E108" s="203" t="s">
        <v>19</v>
      </c>
      <c r="F108" s="204" t="s">
        <v>205</v>
      </c>
      <c r="G108" s="201"/>
      <c r="H108" s="203" t="s">
        <v>19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164</v>
      </c>
      <c r="AU108" s="210" t="s">
        <v>132</v>
      </c>
      <c r="AV108" s="13" t="s">
        <v>83</v>
      </c>
      <c r="AW108" s="13" t="s">
        <v>36</v>
      </c>
      <c r="AX108" s="13" t="s">
        <v>75</v>
      </c>
      <c r="AY108" s="210" t="s">
        <v>119</v>
      </c>
    </row>
    <row r="109" spans="1:65" s="14" customFormat="1" ht="11.25">
      <c r="B109" s="211"/>
      <c r="C109" s="212"/>
      <c r="D109" s="202" t="s">
        <v>164</v>
      </c>
      <c r="E109" s="213" t="s">
        <v>19</v>
      </c>
      <c r="F109" s="214" t="s">
        <v>206</v>
      </c>
      <c r="G109" s="212"/>
      <c r="H109" s="215">
        <v>25.974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164</v>
      </c>
      <c r="AU109" s="221" t="s">
        <v>132</v>
      </c>
      <c r="AV109" s="14" t="s">
        <v>85</v>
      </c>
      <c r="AW109" s="14" t="s">
        <v>36</v>
      </c>
      <c r="AX109" s="14" t="s">
        <v>75</v>
      </c>
      <c r="AY109" s="221" t="s">
        <v>119</v>
      </c>
    </row>
    <row r="110" spans="1:65" s="13" customFormat="1" ht="11.25">
      <c r="B110" s="200"/>
      <c r="C110" s="201"/>
      <c r="D110" s="202" t="s">
        <v>164</v>
      </c>
      <c r="E110" s="203" t="s">
        <v>19</v>
      </c>
      <c r="F110" s="204" t="s">
        <v>207</v>
      </c>
      <c r="G110" s="201"/>
      <c r="H110" s="203" t="s">
        <v>19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164</v>
      </c>
      <c r="AU110" s="210" t="s">
        <v>132</v>
      </c>
      <c r="AV110" s="13" t="s">
        <v>83</v>
      </c>
      <c r="AW110" s="13" t="s">
        <v>36</v>
      </c>
      <c r="AX110" s="13" t="s">
        <v>75</v>
      </c>
      <c r="AY110" s="210" t="s">
        <v>119</v>
      </c>
    </row>
    <row r="111" spans="1:65" s="14" customFormat="1" ht="11.25">
      <c r="B111" s="211"/>
      <c r="C111" s="212"/>
      <c r="D111" s="202" t="s">
        <v>164</v>
      </c>
      <c r="E111" s="213" t="s">
        <v>19</v>
      </c>
      <c r="F111" s="214" t="s">
        <v>208</v>
      </c>
      <c r="G111" s="212"/>
      <c r="H111" s="215">
        <v>12.87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164</v>
      </c>
      <c r="AU111" s="221" t="s">
        <v>132</v>
      </c>
      <c r="AV111" s="14" t="s">
        <v>85</v>
      </c>
      <c r="AW111" s="14" t="s">
        <v>36</v>
      </c>
      <c r="AX111" s="14" t="s">
        <v>75</v>
      </c>
      <c r="AY111" s="221" t="s">
        <v>119</v>
      </c>
    </row>
    <row r="112" spans="1:65" s="14" customFormat="1" ht="11.25">
      <c r="B112" s="211"/>
      <c r="C112" s="212"/>
      <c r="D112" s="202" t="s">
        <v>164</v>
      </c>
      <c r="E112" s="213" t="s">
        <v>19</v>
      </c>
      <c r="F112" s="214" t="s">
        <v>209</v>
      </c>
      <c r="G112" s="212"/>
      <c r="H112" s="215">
        <v>12.217000000000001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164</v>
      </c>
      <c r="AU112" s="221" t="s">
        <v>132</v>
      </c>
      <c r="AV112" s="14" t="s">
        <v>85</v>
      </c>
      <c r="AW112" s="14" t="s">
        <v>36</v>
      </c>
      <c r="AX112" s="14" t="s">
        <v>75</v>
      </c>
      <c r="AY112" s="221" t="s">
        <v>119</v>
      </c>
    </row>
    <row r="113" spans="2:51" s="14" customFormat="1" ht="11.25">
      <c r="B113" s="211"/>
      <c r="C113" s="212"/>
      <c r="D113" s="202" t="s">
        <v>164</v>
      </c>
      <c r="E113" s="213" t="s">
        <v>19</v>
      </c>
      <c r="F113" s="214" t="s">
        <v>210</v>
      </c>
      <c r="G113" s="212"/>
      <c r="H113" s="215">
        <v>10.234999999999999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164</v>
      </c>
      <c r="AU113" s="221" t="s">
        <v>132</v>
      </c>
      <c r="AV113" s="14" t="s">
        <v>85</v>
      </c>
      <c r="AW113" s="14" t="s">
        <v>36</v>
      </c>
      <c r="AX113" s="14" t="s">
        <v>75</v>
      </c>
      <c r="AY113" s="221" t="s">
        <v>119</v>
      </c>
    </row>
    <row r="114" spans="2:51" s="14" customFormat="1" ht="11.25">
      <c r="B114" s="211"/>
      <c r="C114" s="212"/>
      <c r="D114" s="202" t="s">
        <v>164</v>
      </c>
      <c r="E114" s="213" t="s">
        <v>19</v>
      </c>
      <c r="F114" s="214" t="s">
        <v>211</v>
      </c>
      <c r="G114" s="212"/>
      <c r="H114" s="215">
        <v>8.5719999999999992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164</v>
      </c>
      <c r="AU114" s="221" t="s">
        <v>132</v>
      </c>
      <c r="AV114" s="14" t="s">
        <v>85</v>
      </c>
      <c r="AW114" s="14" t="s">
        <v>36</v>
      </c>
      <c r="AX114" s="14" t="s">
        <v>75</v>
      </c>
      <c r="AY114" s="221" t="s">
        <v>119</v>
      </c>
    </row>
    <row r="115" spans="2:51" s="14" customFormat="1" ht="11.25">
      <c r="B115" s="211"/>
      <c r="C115" s="212"/>
      <c r="D115" s="202" t="s">
        <v>164</v>
      </c>
      <c r="E115" s="213" t="s">
        <v>19</v>
      </c>
      <c r="F115" s="214" t="s">
        <v>212</v>
      </c>
      <c r="G115" s="212"/>
      <c r="H115" s="215">
        <v>7.0039999999999996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164</v>
      </c>
      <c r="AU115" s="221" t="s">
        <v>132</v>
      </c>
      <c r="AV115" s="14" t="s">
        <v>85</v>
      </c>
      <c r="AW115" s="14" t="s">
        <v>36</v>
      </c>
      <c r="AX115" s="14" t="s">
        <v>75</v>
      </c>
      <c r="AY115" s="221" t="s">
        <v>119</v>
      </c>
    </row>
    <row r="116" spans="2:51" s="14" customFormat="1" ht="11.25">
      <c r="B116" s="211"/>
      <c r="C116" s="212"/>
      <c r="D116" s="202" t="s">
        <v>164</v>
      </c>
      <c r="E116" s="213" t="s">
        <v>19</v>
      </c>
      <c r="F116" s="214" t="s">
        <v>213</v>
      </c>
      <c r="G116" s="212"/>
      <c r="H116" s="215">
        <v>5.5439999999999996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164</v>
      </c>
      <c r="AU116" s="221" t="s">
        <v>132</v>
      </c>
      <c r="AV116" s="14" t="s">
        <v>85</v>
      </c>
      <c r="AW116" s="14" t="s">
        <v>36</v>
      </c>
      <c r="AX116" s="14" t="s">
        <v>75</v>
      </c>
      <c r="AY116" s="221" t="s">
        <v>119</v>
      </c>
    </row>
    <row r="117" spans="2:51" s="14" customFormat="1" ht="11.25">
      <c r="B117" s="211"/>
      <c r="C117" s="212"/>
      <c r="D117" s="202" t="s">
        <v>164</v>
      </c>
      <c r="E117" s="213" t="s">
        <v>19</v>
      </c>
      <c r="F117" s="214" t="s">
        <v>214</v>
      </c>
      <c r="G117" s="212"/>
      <c r="H117" s="215">
        <v>4.18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164</v>
      </c>
      <c r="AU117" s="221" t="s">
        <v>132</v>
      </c>
      <c r="AV117" s="14" t="s">
        <v>85</v>
      </c>
      <c r="AW117" s="14" t="s">
        <v>36</v>
      </c>
      <c r="AX117" s="14" t="s">
        <v>75</v>
      </c>
      <c r="AY117" s="221" t="s">
        <v>119</v>
      </c>
    </row>
    <row r="118" spans="2:51" s="14" customFormat="1" ht="11.25">
      <c r="B118" s="211"/>
      <c r="C118" s="212"/>
      <c r="D118" s="202" t="s">
        <v>164</v>
      </c>
      <c r="E118" s="213" t="s">
        <v>19</v>
      </c>
      <c r="F118" s="214" t="s">
        <v>215</v>
      </c>
      <c r="G118" s="212"/>
      <c r="H118" s="215">
        <v>2.9039999999999999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164</v>
      </c>
      <c r="AU118" s="221" t="s">
        <v>132</v>
      </c>
      <c r="AV118" s="14" t="s">
        <v>85</v>
      </c>
      <c r="AW118" s="14" t="s">
        <v>36</v>
      </c>
      <c r="AX118" s="14" t="s">
        <v>75</v>
      </c>
      <c r="AY118" s="221" t="s">
        <v>119</v>
      </c>
    </row>
    <row r="119" spans="2:51" s="14" customFormat="1" ht="11.25">
      <c r="B119" s="211"/>
      <c r="C119" s="212"/>
      <c r="D119" s="202" t="s">
        <v>164</v>
      </c>
      <c r="E119" s="213" t="s">
        <v>19</v>
      </c>
      <c r="F119" s="214" t="s">
        <v>216</v>
      </c>
      <c r="G119" s="212"/>
      <c r="H119" s="215">
        <v>1.7350000000000001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164</v>
      </c>
      <c r="AU119" s="221" t="s">
        <v>132</v>
      </c>
      <c r="AV119" s="14" t="s">
        <v>85</v>
      </c>
      <c r="AW119" s="14" t="s">
        <v>36</v>
      </c>
      <c r="AX119" s="14" t="s">
        <v>75</v>
      </c>
      <c r="AY119" s="221" t="s">
        <v>119</v>
      </c>
    </row>
    <row r="120" spans="2:51" s="14" customFormat="1" ht="11.25">
      <c r="B120" s="211"/>
      <c r="C120" s="212"/>
      <c r="D120" s="202" t="s">
        <v>164</v>
      </c>
      <c r="E120" s="213" t="s">
        <v>19</v>
      </c>
      <c r="F120" s="214" t="s">
        <v>217</v>
      </c>
      <c r="G120" s="212"/>
      <c r="H120" s="215">
        <v>0.66100000000000003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164</v>
      </c>
      <c r="AU120" s="221" t="s">
        <v>132</v>
      </c>
      <c r="AV120" s="14" t="s">
        <v>85</v>
      </c>
      <c r="AW120" s="14" t="s">
        <v>36</v>
      </c>
      <c r="AX120" s="14" t="s">
        <v>75</v>
      </c>
      <c r="AY120" s="221" t="s">
        <v>119</v>
      </c>
    </row>
    <row r="121" spans="2:51" s="14" customFormat="1" ht="11.25">
      <c r="B121" s="211"/>
      <c r="C121" s="212"/>
      <c r="D121" s="202" t="s">
        <v>164</v>
      </c>
      <c r="E121" s="213" t="s">
        <v>19</v>
      </c>
      <c r="F121" s="214" t="s">
        <v>218</v>
      </c>
      <c r="G121" s="212"/>
      <c r="H121" s="215">
        <v>11.009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164</v>
      </c>
      <c r="AU121" s="221" t="s">
        <v>132</v>
      </c>
      <c r="AV121" s="14" t="s">
        <v>85</v>
      </c>
      <c r="AW121" s="14" t="s">
        <v>36</v>
      </c>
      <c r="AX121" s="14" t="s">
        <v>75</v>
      </c>
      <c r="AY121" s="221" t="s">
        <v>119</v>
      </c>
    </row>
    <row r="122" spans="2:51" s="14" customFormat="1" ht="11.25">
      <c r="B122" s="211"/>
      <c r="C122" s="212"/>
      <c r="D122" s="202" t="s">
        <v>164</v>
      </c>
      <c r="E122" s="213" t="s">
        <v>19</v>
      </c>
      <c r="F122" s="214" t="s">
        <v>219</v>
      </c>
      <c r="G122" s="212"/>
      <c r="H122" s="215">
        <v>9.5350000000000001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164</v>
      </c>
      <c r="AU122" s="221" t="s">
        <v>132</v>
      </c>
      <c r="AV122" s="14" t="s">
        <v>85</v>
      </c>
      <c r="AW122" s="14" t="s">
        <v>36</v>
      </c>
      <c r="AX122" s="14" t="s">
        <v>75</v>
      </c>
      <c r="AY122" s="221" t="s">
        <v>119</v>
      </c>
    </row>
    <row r="123" spans="2:51" s="14" customFormat="1" ht="11.25">
      <c r="B123" s="211"/>
      <c r="C123" s="212"/>
      <c r="D123" s="202" t="s">
        <v>164</v>
      </c>
      <c r="E123" s="213" t="s">
        <v>19</v>
      </c>
      <c r="F123" s="214" t="s">
        <v>220</v>
      </c>
      <c r="G123" s="212"/>
      <c r="H123" s="215">
        <v>8.1359999999999992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164</v>
      </c>
      <c r="AU123" s="221" t="s">
        <v>132</v>
      </c>
      <c r="AV123" s="14" t="s">
        <v>85</v>
      </c>
      <c r="AW123" s="14" t="s">
        <v>36</v>
      </c>
      <c r="AX123" s="14" t="s">
        <v>75</v>
      </c>
      <c r="AY123" s="221" t="s">
        <v>119</v>
      </c>
    </row>
    <row r="124" spans="2:51" s="14" customFormat="1" ht="11.25">
      <c r="B124" s="211"/>
      <c r="C124" s="212"/>
      <c r="D124" s="202" t="s">
        <v>164</v>
      </c>
      <c r="E124" s="213" t="s">
        <v>19</v>
      </c>
      <c r="F124" s="214" t="s">
        <v>221</v>
      </c>
      <c r="G124" s="212"/>
      <c r="H124" s="215">
        <v>6.8179999999999996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164</v>
      </c>
      <c r="AU124" s="221" t="s">
        <v>132</v>
      </c>
      <c r="AV124" s="14" t="s">
        <v>85</v>
      </c>
      <c r="AW124" s="14" t="s">
        <v>36</v>
      </c>
      <c r="AX124" s="14" t="s">
        <v>75</v>
      </c>
      <c r="AY124" s="221" t="s">
        <v>119</v>
      </c>
    </row>
    <row r="125" spans="2:51" s="14" customFormat="1" ht="11.25">
      <c r="B125" s="211"/>
      <c r="C125" s="212"/>
      <c r="D125" s="202" t="s">
        <v>164</v>
      </c>
      <c r="E125" s="213" t="s">
        <v>19</v>
      </c>
      <c r="F125" s="214" t="s">
        <v>222</v>
      </c>
      <c r="G125" s="212"/>
      <c r="H125" s="215">
        <v>5.5759999999999996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164</v>
      </c>
      <c r="AU125" s="221" t="s">
        <v>132</v>
      </c>
      <c r="AV125" s="14" t="s">
        <v>85</v>
      </c>
      <c r="AW125" s="14" t="s">
        <v>36</v>
      </c>
      <c r="AX125" s="14" t="s">
        <v>75</v>
      </c>
      <c r="AY125" s="221" t="s">
        <v>119</v>
      </c>
    </row>
    <row r="126" spans="2:51" s="14" customFormat="1" ht="11.25">
      <c r="B126" s="211"/>
      <c r="C126" s="212"/>
      <c r="D126" s="202" t="s">
        <v>164</v>
      </c>
      <c r="E126" s="213" t="s">
        <v>19</v>
      </c>
      <c r="F126" s="214" t="s">
        <v>223</v>
      </c>
      <c r="G126" s="212"/>
      <c r="H126" s="215">
        <v>4.4189999999999996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164</v>
      </c>
      <c r="AU126" s="221" t="s">
        <v>132</v>
      </c>
      <c r="AV126" s="14" t="s">
        <v>85</v>
      </c>
      <c r="AW126" s="14" t="s">
        <v>36</v>
      </c>
      <c r="AX126" s="14" t="s">
        <v>75</v>
      </c>
      <c r="AY126" s="221" t="s">
        <v>119</v>
      </c>
    </row>
    <row r="127" spans="2:51" s="14" customFormat="1" ht="11.25">
      <c r="B127" s="211"/>
      <c r="C127" s="212"/>
      <c r="D127" s="202" t="s">
        <v>164</v>
      </c>
      <c r="E127" s="213" t="s">
        <v>19</v>
      </c>
      <c r="F127" s="214" t="s">
        <v>224</v>
      </c>
      <c r="G127" s="212"/>
      <c r="H127" s="215">
        <v>3.298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164</v>
      </c>
      <c r="AU127" s="221" t="s">
        <v>132</v>
      </c>
      <c r="AV127" s="14" t="s">
        <v>85</v>
      </c>
      <c r="AW127" s="14" t="s">
        <v>36</v>
      </c>
      <c r="AX127" s="14" t="s">
        <v>75</v>
      </c>
      <c r="AY127" s="221" t="s">
        <v>119</v>
      </c>
    </row>
    <row r="128" spans="2:51" s="14" customFormat="1" ht="11.25">
      <c r="B128" s="211"/>
      <c r="C128" s="212"/>
      <c r="D128" s="202" t="s">
        <v>164</v>
      </c>
      <c r="E128" s="213" t="s">
        <v>19</v>
      </c>
      <c r="F128" s="214" t="s">
        <v>225</v>
      </c>
      <c r="G128" s="212"/>
      <c r="H128" s="215">
        <v>2.2730000000000001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164</v>
      </c>
      <c r="AU128" s="221" t="s">
        <v>132</v>
      </c>
      <c r="AV128" s="14" t="s">
        <v>85</v>
      </c>
      <c r="AW128" s="14" t="s">
        <v>36</v>
      </c>
      <c r="AX128" s="14" t="s">
        <v>75</v>
      </c>
      <c r="AY128" s="221" t="s">
        <v>119</v>
      </c>
    </row>
    <row r="129" spans="1:65" s="14" customFormat="1" ht="11.25">
      <c r="B129" s="211"/>
      <c r="C129" s="212"/>
      <c r="D129" s="202" t="s">
        <v>164</v>
      </c>
      <c r="E129" s="213" t="s">
        <v>19</v>
      </c>
      <c r="F129" s="214" t="s">
        <v>226</v>
      </c>
      <c r="G129" s="212"/>
      <c r="H129" s="215">
        <v>1.321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164</v>
      </c>
      <c r="AU129" s="221" t="s">
        <v>132</v>
      </c>
      <c r="AV129" s="14" t="s">
        <v>85</v>
      </c>
      <c r="AW129" s="14" t="s">
        <v>36</v>
      </c>
      <c r="AX129" s="14" t="s">
        <v>75</v>
      </c>
      <c r="AY129" s="221" t="s">
        <v>119</v>
      </c>
    </row>
    <row r="130" spans="1:65" s="14" customFormat="1" ht="11.25">
      <c r="B130" s="211"/>
      <c r="C130" s="212"/>
      <c r="D130" s="202" t="s">
        <v>164</v>
      </c>
      <c r="E130" s="213" t="s">
        <v>19</v>
      </c>
      <c r="F130" s="214" t="s">
        <v>227</v>
      </c>
      <c r="G130" s="212"/>
      <c r="H130" s="215">
        <v>0.44600000000000001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164</v>
      </c>
      <c r="AU130" s="221" t="s">
        <v>132</v>
      </c>
      <c r="AV130" s="14" t="s">
        <v>85</v>
      </c>
      <c r="AW130" s="14" t="s">
        <v>36</v>
      </c>
      <c r="AX130" s="14" t="s">
        <v>75</v>
      </c>
      <c r="AY130" s="221" t="s">
        <v>119</v>
      </c>
    </row>
    <row r="131" spans="1:65" s="13" customFormat="1" ht="11.25">
      <c r="B131" s="200"/>
      <c r="C131" s="201"/>
      <c r="D131" s="202" t="s">
        <v>164</v>
      </c>
      <c r="E131" s="203" t="s">
        <v>19</v>
      </c>
      <c r="F131" s="204" t="s">
        <v>228</v>
      </c>
      <c r="G131" s="201"/>
      <c r="H131" s="203" t="s">
        <v>19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164</v>
      </c>
      <c r="AU131" s="210" t="s">
        <v>132</v>
      </c>
      <c r="AV131" s="13" t="s">
        <v>83</v>
      </c>
      <c r="AW131" s="13" t="s">
        <v>36</v>
      </c>
      <c r="AX131" s="13" t="s">
        <v>75</v>
      </c>
      <c r="AY131" s="210" t="s">
        <v>119</v>
      </c>
    </row>
    <row r="132" spans="1:65" s="14" customFormat="1" ht="11.25">
      <c r="B132" s="211"/>
      <c r="C132" s="212"/>
      <c r="D132" s="202" t="s">
        <v>164</v>
      </c>
      <c r="E132" s="213" t="s">
        <v>19</v>
      </c>
      <c r="F132" s="214" t="s">
        <v>229</v>
      </c>
      <c r="G132" s="212"/>
      <c r="H132" s="215">
        <v>20.8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164</v>
      </c>
      <c r="AU132" s="221" t="s">
        <v>132</v>
      </c>
      <c r="AV132" s="14" t="s">
        <v>85</v>
      </c>
      <c r="AW132" s="14" t="s">
        <v>36</v>
      </c>
      <c r="AX132" s="14" t="s">
        <v>75</v>
      </c>
      <c r="AY132" s="221" t="s">
        <v>119</v>
      </c>
    </row>
    <row r="133" spans="1:65" s="2" customFormat="1" ht="21.75" customHeight="1">
      <c r="A133" s="34"/>
      <c r="B133" s="35"/>
      <c r="C133" s="187" t="s">
        <v>85</v>
      </c>
      <c r="D133" s="187" t="s">
        <v>122</v>
      </c>
      <c r="E133" s="188" t="s">
        <v>230</v>
      </c>
      <c r="F133" s="189" t="s">
        <v>231</v>
      </c>
      <c r="G133" s="190" t="s">
        <v>203</v>
      </c>
      <c r="H133" s="191">
        <v>23.744</v>
      </c>
      <c r="I133" s="192"/>
      <c r="J133" s="193">
        <f>ROUND(I133*H133,2)</f>
        <v>0</v>
      </c>
      <c r="K133" s="189" t="s">
        <v>141</v>
      </c>
      <c r="L133" s="39"/>
      <c r="M133" s="194" t="s">
        <v>19</v>
      </c>
      <c r="N133" s="195" t="s">
        <v>46</v>
      </c>
      <c r="O133" s="64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138</v>
      </c>
      <c r="AT133" s="198" t="s">
        <v>122</v>
      </c>
      <c r="AU133" s="198" t="s">
        <v>132</v>
      </c>
      <c r="AY133" s="17" t="s">
        <v>119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83</v>
      </c>
      <c r="BK133" s="199">
        <f>ROUND(I133*H133,2)</f>
        <v>0</v>
      </c>
      <c r="BL133" s="17" t="s">
        <v>138</v>
      </c>
      <c r="BM133" s="198" t="s">
        <v>232</v>
      </c>
    </row>
    <row r="134" spans="1:65" s="13" customFormat="1" ht="11.25">
      <c r="B134" s="200"/>
      <c r="C134" s="201"/>
      <c r="D134" s="202" t="s">
        <v>164</v>
      </c>
      <c r="E134" s="203" t="s">
        <v>19</v>
      </c>
      <c r="F134" s="204" t="s">
        <v>233</v>
      </c>
      <c r="G134" s="201"/>
      <c r="H134" s="203" t="s">
        <v>19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164</v>
      </c>
      <c r="AU134" s="210" t="s">
        <v>132</v>
      </c>
      <c r="AV134" s="13" t="s">
        <v>83</v>
      </c>
      <c r="AW134" s="13" t="s">
        <v>36</v>
      </c>
      <c r="AX134" s="13" t="s">
        <v>75</v>
      </c>
      <c r="AY134" s="210" t="s">
        <v>119</v>
      </c>
    </row>
    <row r="135" spans="1:65" s="14" customFormat="1" ht="11.25">
      <c r="B135" s="211"/>
      <c r="C135" s="212"/>
      <c r="D135" s="202" t="s">
        <v>164</v>
      </c>
      <c r="E135" s="213" t="s">
        <v>19</v>
      </c>
      <c r="F135" s="214" t="s">
        <v>234</v>
      </c>
      <c r="G135" s="212"/>
      <c r="H135" s="215">
        <v>1.4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164</v>
      </c>
      <c r="AU135" s="221" t="s">
        <v>132</v>
      </c>
      <c r="AV135" s="14" t="s">
        <v>85</v>
      </c>
      <c r="AW135" s="14" t="s">
        <v>36</v>
      </c>
      <c r="AX135" s="14" t="s">
        <v>75</v>
      </c>
      <c r="AY135" s="221" t="s">
        <v>119</v>
      </c>
    </row>
    <row r="136" spans="1:65" s="13" customFormat="1" ht="11.25">
      <c r="B136" s="200"/>
      <c r="C136" s="201"/>
      <c r="D136" s="202" t="s">
        <v>164</v>
      </c>
      <c r="E136" s="203" t="s">
        <v>19</v>
      </c>
      <c r="F136" s="204" t="s">
        <v>235</v>
      </c>
      <c r="G136" s="201"/>
      <c r="H136" s="203" t="s">
        <v>19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164</v>
      </c>
      <c r="AU136" s="210" t="s">
        <v>132</v>
      </c>
      <c r="AV136" s="13" t="s">
        <v>83</v>
      </c>
      <c r="AW136" s="13" t="s">
        <v>36</v>
      </c>
      <c r="AX136" s="13" t="s">
        <v>75</v>
      </c>
      <c r="AY136" s="210" t="s">
        <v>119</v>
      </c>
    </row>
    <row r="137" spans="1:65" s="14" customFormat="1" ht="11.25">
      <c r="B137" s="211"/>
      <c r="C137" s="212"/>
      <c r="D137" s="202" t="s">
        <v>164</v>
      </c>
      <c r="E137" s="213" t="s">
        <v>19</v>
      </c>
      <c r="F137" s="214" t="s">
        <v>236</v>
      </c>
      <c r="G137" s="212"/>
      <c r="H137" s="215">
        <v>9.5760000000000005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164</v>
      </c>
      <c r="AU137" s="221" t="s">
        <v>132</v>
      </c>
      <c r="AV137" s="14" t="s">
        <v>85</v>
      </c>
      <c r="AW137" s="14" t="s">
        <v>36</v>
      </c>
      <c r="AX137" s="14" t="s">
        <v>75</v>
      </c>
      <c r="AY137" s="221" t="s">
        <v>119</v>
      </c>
    </row>
    <row r="138" spans="1:65" s="13" customFormat="1" ht="11.25">
      <c r="B138" s="200"/>
      <c r="C138" s="201"/>
      <c r="D138" s="202" t="s">
        <v>164</v>
      </c>
      <c r="E138" s="203" t="s">
        <v>19</v>
      </c>
      <c r="F138" s="204" t="s">
        <v>237</v>
      </c>
      <c r="G138" s="201"/>
      <c r="H138" s="203" t="s">
        <v>19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164</v>
      </c>
      <c r="AU138" s="210" t="s">
        <v>132</v>
      </c>
      <c r="AV138" s="13" t="s">
        <v>83</v>
      </c>
      <c r="AW138" s="13" t="s">
        <v>36</v>
      </c>
      <c r="AX138" s="13" t="s">
        <v>75</v>
      </c>
      <c r="AY138" s="210" t="s">
        <v>119</v>
      </c>
    </row>
    <row r="139" spans="1:65" s="14" customFormat="1" ht="11.25">
      <c r="B139" s="211"/>
      <c r="C139" s="212"/>
      <c r="D139" s="202" t="s">
        <v>164</v>
      </c>
      <c r="E139" s="213" t="s">
        <v>19</v>
      </c>
      <c r="F139" s="214" t="s">
        <v>238</v>
      </c>
      <c r="G139" s="212"/>
      <c r="H139" s="215">
        <v>12.768000000000001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164</v>
      </c>
      <c r="AU139" s="221" t="s">
        <v>132</v>
      </c>
      <c r="AV139" s="14" t="s">
        <v>85</v>
      </c>
      <c r="AW139" s="14" t="s">
        <v>36</v>
      </c>
      <c r="AX139" s="14" t="s">
        <v>75</v>
      </c>
      <c r="AY139" s="221" t="s">
        <v>119</v>
      </c>
    </row>
    <row r="140" spans="1:65" s="12" customFormat="1" ht="20.85" customHeight="1">
      <c r="B140" s="171"/>
      <c r="C140" s="172"/>
      <c r="D140" s="173" t="s">
        <v>74</v>
      </c>
      <c r="E140" s="185" t="s">
        <v>239</v>
      </c>
      <c r="F140" s="185" t="s">
        <v>240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SUM(P141:P166)</f>
        <v>0</v>
      </c>
      <c r="Q140" s="179"/>
      <c r="R140" s="180">
        <f>SUM(R141:R166)</f>
        <v>0</v>
      </c>
      <c r="S140" s="179"/>
      <c r="T140" s="181">
        <f>SUM(T141:T166)</f>
        <v>0</v>
      </c>
      <c r="AR140" s="182" t="s">
        <v>83</v>
      </c>
      <c r="AT140" s="183" t="s">
        <v>74</v>
      </c>
      <c r="AU140" s="183" t="s">
        <v>85</v>
      </c>
      <c r="AY140" s="182" t="s">
        <v>119</v>
      </c>
      <c r="BK140" s="184">
        <f>SUM(BK141:BK166)</f>
        <v>0</v>
      </c>
    </row>
    <row r="141" spans="1:65" s="2" customFormat="1" ht="55.5" customHeight="1">
      <c r="A141" s="34"/>
      <c r="B141" s="35"/>
      <c r="C141" s="187" t="s">
        <v>132</v>
      </c>
      <c r="D141" s="187" t="s">
        <v>122</v>
      </c>
      <c r="E141" s="188" t="s">
        <v>241</v>
      </c>
      <c r="F141" s="189" t="s">
        <v>242</v>
      </c>
      <c r="G141" s="190" t="s">
        <v>203</v>
      </c>
      <c r="H141" s="191">
        <v>200.471</v>
      </c>
      <c r="I141" s="192"/>
      <c r="J141" s="193">
        <f>ROUND(I141*H141,2)</f>
        <v>0</v>
      </c>
      <c r="K141" s="189" t="s">
        <v>141</v>
      </c>
      <c r="L141" s="39"/>
      <c r="M141" s="194" t="s">
        <v>19</v>
      </c>
      <c r="N141" s="195" t="s">
        <v>46</v>
      </c>
      <c r="O141" s="64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138</v>
      </c>
      <c r="AT141" s="198" t="s">
        <v>122</v>
      </c>
      <c r="AU141" s="198" t="s">
        <v>132</v>
      </c>
      <c r="AY141" s="17" t="s">
        <v>119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83</v>
      </c>
      <c r="BK141" s="199">
        <f>ROUND(I141*H141,2)</f>
        <v>0</v>
      </c>
      <c r="BL141" s="17" t="s">
        <v>138</v>
      </c>
      <c r="BM141" s="198" t="s">
        <v>243</v>
      </c>
    </row>
    <row r="142" spans="1:65" s="13" customFormat="1" ht="11.25">
      <c r="B142" s="200"/>
      <c r="C142" s="201"/>
      <c r="D142" s="202" t="s">
        <v>164</v>
      </c>
      <c r="E142" s="203" t="s">
        <v>19</v>
      </c>
      <c r="F142" s="204" t="s">
        <v>244</v>
      </c>
      <c r="G142" s="201"/>
      <c r="H142" s="203" t="s">
        <v>19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164</v>
      </c>
      <c r="AU142" s="210" t="s">
        <v>132</v>
      </c>
      <c r="AV142" s="13" t="s">
        <v>83</v>
      </c>
      <c r="AW142" s="13" t="s">
        <v>36</v>
      </c>
      <c r="AX142" s="13" t="s">
        <v>75</v>
      </c>
      <c r="AY142" s="210" t="s">
        <v>119</v>
      </c>
    </row>
    <row r="143" spans="1:65" s="14" customFormat="1" ht="11.25">
      <c r="B143" s="211"/>
      <c r="C143" s="212"/>
      <c r="D143" s="202" t="s">
        <v>164</v>
      </c>
      <c r="E143" s="213" t="s">
        <v>19</v>
      </c>
      <c r="F143" s="214" t="s">
        <v>245</v>
      </c>
      <c r="G143" s="212"/>
      <c r="H143" s="215">
        <v>165.52699999999999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164</v>
      </c>
      <c r="AU143" s="221" t="s">
        <v>132</v>
      </c>
      <c r="AV143" s="14" t="s">
        <v>85</v>
      </c>
      <c r="AW143" s="14" t="s">
        <v>36</v>
      </c>
      <c r="AX143" s="14" t="s">
        <v>75</v>
      </c>
      <c r="AY143" s="221" t="s">
        <v>119</v>
      </c>
    </row>
    <row r="144" spans="1:65" s="13" customFormat="1" ht="11.25">
      <c r="B144" s="200"/>
      <c r="C144" s="201"/>
      <c r="D144" s="202" t="s">
        <v>164</v>
      </c>
      <c r="E144" s="203" t="s">
        <v>19</v>
      </c>
      <c r="F144" s="204" t="s">
        <v>246</v>
      </c>
      <c r="G144" s="201"/>
      <c r="H144" s="203" t="s">
        <v>19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164</v>
      </c>
      <c r="AU144" s="210" t="s">
        <v>132</v>
      </c>
      <c r="AV144" s="13" t="s">
        <v>83</v>
      </c>
      <c r="AW144" s="13" t="s">
        <v>36</v>
      </c>
      <c r="AX144" s="13" t="s">
        <v>75</v>
      </c>
      <c r="AY144" s="210" t="s">
        <v>119</v>
      </c>
    </row>
    <row r="145" spans="1:65" s="14" customFormat="1" ht="11.25">
      <c r="B145" s="211"/>
      <c r="C145" s="212"/>
      <c r="D145" s="202" t="s">
        <v>164</v>
      </c>
      <c r="E145" s="213" t="s">
        <v>19</v>
      </c>
      <c r="F145" s="214" t="s">
        <v>247</v>
      </c>
      <c r="G145" s="212"/>
      <c r="H145" s="215">
        <v>23.744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164</v>
      </c>
      <c r="AU145" s="221" t="s">
        <v>132</v>
      </c>
      <c r="AV145" s="14" t="s">
        <v>85</v>
      </c>
      <c r="AW145" s="14" t="s">
        <v>36</v>
      </c>
      <c r="AX145" s="14" t="s">
        <v>75</v>
      </c>
      <c r="AY145" s="221" t="s">
        <v>119</v>
      </c>
    </row>
    <row r="146" spans="1:65" s="13" customFormat="1" ht="11.25">
      <c r="B146" s="200"/>
      <c r="C146" s="201"/>
      <c r="D146" s="202" t="s">
        <v>164</v>
      </c>
      <c r="E146" s="203" t="s">
        <v>19</v>
      </c>
      <c r="F146" s="204" t="s">
        <v>248</v>
      </c>
      <c r="G146" s="201"/>
      <c r="H146" s="203" t="s">
        <v>19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164</v>
      </c>
      <c r="AU146" s="210" t="s">
        <v>132</v>
      </c>
      <c r="AV146" s="13" t="s">
        <v>83</v>
      </c>
      <c r="AW146" s="13" t="s">
        <v>36</v>
      </c>
      <c r="AX146" s="13" t="s">
        <v>75</v>
      </c>
      <c r="AY146" s="210" t="s">
        <v>119</v>
      </c>
    </row>
    <row r="147" spans="1:65" s="14" customFormat="1" ht="11.25">
      <c r="B147" s="211"/>
      <c r="C147" s="212"/>
      <c r="D147" s="202" t="s">
        <v>164</v>
      </c>
      <c r="E147" s="213" t="s">
        <v>19</v>
      </c>
      <c r="F147" s="214" t="s">
        <v>249</v>
      </c>
      <c r="G147" s="212"/>
      <c r="H147" s="215">
        <v>11.2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164</v>
      </c>
      <c r="AU147" s="221" t="s">
        <v>132</v>
      </c>
      <c r="AV147" s="14" t="s">
        <v>85</v>
      </c>
      <c r="AW147" s="14" t="s">
        <v>36</v>
      </c>
      <c r="AX147" s="14" t="s">
        <v>75</v>
      </c>
      <c r="AY147" s="221" t="s">
        <v>119</v>
      </c>
    </row>
    <row r="148" spans="1:65" s="2" customFormat="1" ht="55.5" customHeight="1">
      <c r="A148" s="34"/>
      <c r="B148" s="35"/>
      <c r="C148" s="187" t="s">
        <v>138</v>
      </c>
      <c r="D148" s="187" t="s">
        <v>122</v>
      </c>
      <c r="E148" s="188" t="s">
        <v>250</v>
      </c>
      <c r="F148" s="189" t="s">
        <v>251</v>
      </c>
      <c r="G148" s="190" t="s">
        <v>203</v>
      </c>
      <c r="H148" s="191">
        <v>178.071</v>
      </c>
      <c r="I148" s="192"/>
      <c r="J148" s="193">
        <f>ROUND(I148*H148,2)</f>
        <v>0</v>
      </c>
      <c r="K148" s="189" t="s">
        <v>141</v>
      </c>
      <c r="L148" s="39"/>
      <c r="M148" s="194" t="s">
        <v>19</v>
      </c>
      <c r="N148" s="195" t="s">
        <v>46</v>
      </c>
      <c r="O148" s="64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138</v>
      </c>
      <c r="AT148" s="198" t="s">
        <v>122</v>
      </c>
      <c r="AU148" s="198" t="s">
        <v>132</v>
      </c>
      <c r="AY148" s="17" t="s">
        <v>119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83</v>
      </c>
      <c r="BK148" s="199">
        <f>ROUND(I148*H148,2)</f>
        <v>0</v>
      </c>
      <c r="BL148" s="17" t="s">
        <v>138</v>
      </c>
      <c r="BM148" s="198" t="s">
        <v>252</v>
      </c>
    </row>
    <row r="149" spans="1:65" s="13" customFormat="1" ht="11.25">
      <c r="B149" s="200"/>
      <c r="C149" s="201"/>
      <c r="D149" s="202" t="s">
        <v>164</v>
      </c>
      <c r="E149" s="203" t="s">
        <v>19</v>
      </c>
      <c r="F149" s="204" t="s">
        <v>244</v>
      </c>
      <c r="G149" s="201"/>
      <c r="H149" s="203" t="s">
        <v>19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164</v>
      </c>
      <c r="AU149" s="210" t="s">
        <v>132</v>
      </c>
      <c r="AV149" s="13" t="s">
        <v>83</v>
      </c>
      <c r="AW149" s="13" t="s">
        <v>36</v>
      </c>
      <c r="AX149" s="13" t="s">
        <v>75</v>
      </c>
      <c r="AY149" s="210" t="s">
        <v>119</v>
      </c>
    </row>
    <row r="150" spans="1:65" s="14" customFormat="1" ht="11.25">
      <c r="B150" s="211"/>
      <c r="C150" s="212"/>
      <c r="D150" s="202" t="s">
        <v>164</v>
      </c>
      <c r="E150" s="213" t="s">
        <v>19</v>
      </c>
      <c r="F150" s="214" t="s">
        <v>245</v>
      </c>
      <c r="G150" s="212"/>
      <c r="H150" s="215">
        <v>165.52699999999999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164</v>
      </c>
      <c r="AU150" s="221" t="s">
        <v>132</v>
      </c>
      <c r="AV150" s="14" t="s">
        <v>85</v>
      </c>
      <c r="AW150" s="14" t="s">
        <v>36</v>
      </c>
      <c r="AX150" s="14" t="s">
        <v>75</v>
      </c>
      <c r="AY150" s="221" t="s">
        <v>119</v>
      </c>
    </row>
    <row r="151" spans="1:65" s="13" customFormat="1" ht="11.25">
      <c r="B151" s="200"/>
      <c r="C151" s="201"/>
      <c r="D151" s="202" t="s">
        <v>164</v>
      </c>
      <c r="E151" s="203" t="s">
        <v>19</v>
      </c>
      <c r="F151" s="204" t="s">
        <v>246</v>
      </c>
      <c r="G151" s="201"/>
      <c r="H151" s="203" t="s">
        <v>19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164</v>
      </c>
      <c r="AU151" s="210" t="s">
        <v>132</v>
      </c>
      <c r="AV151" s="13" t="s">
        <v>83</v>
      </c>
      <c r="AW151" s="13" t="s">
        <v>36</v>
      </c>
      <c r="AX151" s="13" t="s">
        <v>75</v>
      </c>
      <c r="AY151" s="210" t="s">
        <v>119</v>
      </c>
    </row>
    <row r="152" spans="1:65" s="14" customFormat="1" ht="11.25">
      <c r="B152" s="211"/>
      <c r="C152" s="212"/>
      <c r="D152" s="202" t="s">
        <v>164</v>
      </c>
      <c r="E152" s="213" t="s">
        <v>19</v>
      </c>
      <c r="F152" s="214" t="s">
        <v>247</v>
      </c>
      <c r="G152" s="212"/>
      <c r="H152" s="215">
        <v>23.744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164</v>
      </c>
      <c r="AU152" s="221" t="s">
        <v>132</v>
      </c>
      <c r="AV152" s="14" t="s">
        <v>85</v>
      </c>
      <c r="AW152" s="14" t="s">
        <v>36</v>
      </c>
      <c r="AX152" s="14" t="s">
        <v>75</v>
      </c>
      <c r="AY152" s="221" t="s">
        <v>119</v>
      </c>
    </row>
    <row r="153" spans="1:65" s="13" customFormat="1" ht="11.25">
      <c r="B153" s="200"/>
      <c r="C153" s="201"/>
      <c r="D153" s="202" t="s">
        <v>164</v>
      </c>
      <c r="E153" s="203" t="s">
        <v>19</v>
      </c>
      <c r="F153" s="204" t="s">
        <v>248</v>
      </c>
      <c r="G153" s="201"/>
      <c r="H153" s="203" t="s">
        <v>19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164</v>
      </c>
      <c r="AU153" s="210" t="s">
        <v>132</v>
      </c>
      <c r="AV153" s="13" t="s">
        <v>83</v>
      </c>
      <c r="AW153" s="13" t="s">
        <v>36</v>
      </c>
      <c r="AX153" s="13" t="s">
        <v>75</v>
      </c>
      <c r="AY153" s="210" t="s">
        <v>119</v>
      </c>
    </row>
    <row r="154" spans="1:65" s="14" customFormat="1" ht="11.25">
      <c r="B154" s="211"/>
      <c r="C154" s="212"/>
      <c r="D154" s="202" t="s">
        <v>164</v>
      </c>
      <c r="E154" s="213" t="s">
        <v>19</v>
      </c>
      <c r="F154" s="214" t="s">
        <v>253</v>
      </c>
      <c r="G154" s="212"/>
      <c r="H154" s="215">
        <v>-11.2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164</v>
      </c>
      <c r="AU154" s="221" t="s">
        <v>132</v>
      </c>
      <c r="AV154" s="14" t="s">
        <v>85</v>
      </c>
      <c r="AW154" s="14" t="s">
        <v>36</v>
      </c>
      <c r="AX154" s="14" t="s">
        <v>75</v>
      </c>
      <c r="AY154" s="221" t="s">
        <v>119</v>
      </c>
    </row>
    <row r="155" spans="1:65" s="2" customFormat="1" ht="55.5" customHeight="1">
      <c r="A155" s="34"/>
      <c r="B155" s="35"/>
      <c r="C155" s="187" t="s">
        <v>118</v>
      </c>
      <c r="D155" s="187" t="s">
        <v>122</v>
      </c>
      <c r="E155" s="188" t="s">
        <v>254</v>
      </c>
      <c r="F155" s="189" t="s">
        <v>255</v>
      </c>
      <c r="G155" s="190" t="s">
        <v>203</v>
      </c>
      <c r="H155" s="191">
        <v>178.071</v>
      </c>
      <c r="I155" s="192"/>
      <c r="J155" s="193">
        <f>ROUND(I155*H155,2)</f>
        <v>0</v>
      </c>
      <c r="K155" s="189" t="s">
        <v>141</v>
      </c>
      <c r="L155" s="39"/>
      <c r="M155" s="194" t="s">
        <v>19</v>
      </c>
      <c r="N155" s="195" t="s">
        <v>46</v>
      </c>
      <c r="O155" s="64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138</v>
      </c>
      <c r="AT155" s="198" t="s">
        <v>122</v>
      </c>
      <c r="AU155" s="198" t="s">
        <v>132</v>
      </c>
      <c r="AY155" s="17" t="s">
        <v>119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83</v>
      </c>
      <c r="BK155" s="199">
        <f>ROUND(I155*H155,2)</f>
        <v>0</v>
      </c>
      <c r="BL155" s="17" t="s">
        <v>138</v>
      </c>
      <c r="BM155" s="198" t="s">
        <v>256</v>
      </c>
    </row>
    <row r="156" spans="1:65" s="13" customFormat="1" ht="11.25">
      <c r="B156" s="200"/>
      <c r="C156" s="201"/>
      <c r="D156" s="202" t="s">
        <v>164</v>
      </c>
      <c r="E156" s="203" t="s">
        <v>19</v>
      </c>
      <c r="F156" s="204" t="s">
        <v>257</v>
      </c>
      <c r="G156" s="201"/>
      <c r="H156" s="203" t="s">
        <v>19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164</v>
      </c>
      <c r="AU156" s="210" t="s">
        <v>132</v>
      </c>
      <c r="AV156" s="13" t="s">
        <v>83</v>
      </c>
      <c r="AW156" s="13" t="s">
        <v>36</v>
      </c>
      <c r="AX156" s="13" t="s">
        <v>75</v>
      </c>
      <c r="AY156" s="210" t="s">
        <v>119</v>
      </c>
    </row>
    <row r="157" spans="1:65" s="14" customFormat="1" ht="11.25">
      <c r="B157" s="211"/>
      <c r="C157" s="212"/>
      <c r="D157" s="202" t="s">
        <v>164</v>
      </c>
      <c r="E157" s="213" t="s">
        <v>19</v>
      </c>
      <c r="F157" s="214" t="s">
        <v>258</v>
      </c>
      <c r="G157" s="212"/>
      <c r="H157" s="215">
        <v>178.071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164</v>
      </c>
      <c r="AU157" s="221" t="s">
        <v>132</v>
      </c>
      <c r="AV157" s="14" t="s">
        <v>85</v>
      </c>
      <c r="AW157" s="14" t="s">
        <v>36</v>
      </c>
      <c r="AX157" s="14" t="s">
        <v>75</v>
      </c>
      <c r="AY157" s="221" t="s">
        <v>119</v>
      </c>
    </row>
    <row r="158" spans="1:65" s="2" customFormat="1" ht="33" customHeight="1">
      <c r="A158" s="34"/>
      <c r="B158" s="35"/>
      <c r="C158" s="187" t="s">
        <v>146</v>
      </c>
      <c r="D158" s="187" t="s">
        <v>122</v>
      </c>
      <c r="E158" s="188" t="s">
        <v>259</v>
      </c>
      <c r="F158" s="189" t="s">
        <v>260</v>
      </c>
      <c r="G158" s="190" t="s">
        <v>203</v>
      </c>
      <c r="H158" s="191">
        <v>189.27099999999999</v>
      </c>
      <c r="I158" s="192"/>
      <c r="J158" s="193">
        <f>ROUND(I158*H158,2)</f>
        <v>0</v>
      </c>
      <c r="K158" s="189" t="s">
        <v>141</v>
      </c>
      <c r="L158" s="39"/>
      <c r="M158" s="194" t="s">
        <v>19</v>
      </c>
      <c r="N158" s="195" t="s">
        <v>46</v>
      </c>
      <c r="O158" s="64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138</v>
      </c>
      <c r="AT158" s="198" t="s">
        <v>122</v>
      </c>
      <c r="AU158" s="198" t="s">
        <v>132</v>
      </c>
      <c r="AY158" s="17" t="s">
        <v>119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83</v>
      </c>
      <c r="BK158" s="199">
        <f>ROUND(I158*H158,2)</f>
        <v>0</v>
      </c>
      <c r="BL158" s="17" t="s">
        <v>138</v>
      </c>
      <c r="BM158" s="198" t="s">
        <v>261</v>
      </c>
    </row>
    <row r="159" spans="1:65" s="13" customFormat="1" ht="11.25">
      <c r="B159" s="200"/>
      <c r="C159" s="201"/>
      <c r="D159" s="202" t="s">
        <v>164</v>
      </c>
      <c r="E159" s="203" t="s">
        <v>19</v>
      </c>
      <c r="F159" s="204" t="s">
        <v>244</v>
      </c>
      <c r="G159" s="201"/>
      <c r="H159" s="203" t="s">
        <v>19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164</v>
      </c>
      <c r="AU159" s="210" t="s">
        <v>132</v>
      </c>
      <c r="AV159" s="13" t="s">
        <v>83</v>
      </c>
      <c r="AW159" s="13" t="s">
        <v>36</v>
      </c>
      <c r="AX159" s="13" t="s">
        <v>75</v>
      </c>
      <c r="AY159" s="210" t="s">
        <v>119</v>
      </c>
    </row>
    <row r="160" spans="1:65" s="14" customFormat="1" ht="11.25">
      <c r="B160" s="211"/>
      <c r="C160" s="212"/>
      <c r="D160" s="202" t="s">
        <v>164</v>
      </c>
      <c r="E160" s="213" t="s">
        <v>19</v>
      </c>
      <c r="F160" s="214" t="s">
        <v>245</v>
      </c>
      <c r="G160" s="212"/>
      <c r="H160" s="215">
        <v>165.52699999999999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164</v>
      </c>
      <c r="AU160" s="221" t="s">
        <v>132</v>
      </c>
      <c r="AV160" s="14" t="s">
        <v>85</v>
      </c>
      <c r="AW160" s="14" t="s">
        <v>36</v>
      </c>
      <c r="AX160" s="14" t="s">
        <v>75</v>
      </c>
      <c r="AY160" s="221" t="s">
        <v>119</v>
      </c>
    </row>
    <row r="161" spans="1:65" s="13" customFormat="1" ht="11.25">
      <c r="B161" s="200"/>
      <c r="C161" s="201"/>
      <c r="D161" s="202" t="s">
        <v>164</v>
      </c>
      <c r="E161" s="203" t="s">
        <v>19</v>
      </c>
      <c r="F161" s="204" t="s">
        <v>246</v>
      </c>
      <c r="G161" s="201"/>
      <c r="H161" s="203" t="s">
        <v>19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164</v>
      </c>
      <c r="AU161" s="210" t="s">
        <v>132</v>
      </c>
      <c r="AV161" s="13" t="s">
        <v>83</v>
      </c>
      <c r="AW161" s="13" t="s">
        <v>36</v>
      </c>
      <c r="AX161" s="13" t="s">
        <v>75</v>
      </c>
      <c r="AY161" s="210" t="s">
        <v>119</v>
      </c>
    </row>
    <row r="162" spans="1:65" s="14" customFormat="1" ht="11.25">
      <c r="B162" s="211"/>
      <c r="C162" s="212"/>
      <c r="D162" s="202" t="s">
        <v>164</v>
      </c>
      <c r="E162" s="213" t="s">
        <v>19</v>
      </c>
      <c r="F162" s="214" t="s">
        <v>247</v>
      </c>
      <c r="G162" s="212"/>
      <c r="H162" s="215">
        <v>23.744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164</v>
      </c>
      <c r="AU162" s="221" t="s">
        <v>132</v>
      </c>
      <c r="AV162" s="14" t="s">
        <v>85</v>
      </c>
      <c r="AW162" s="14" t="s">
        <v>36</v>
      </c>
      <c r="AX162" s="14" t="s">
        <v>75</v>
      </c>
      <c r="AY162" s="221" t="s">
        <v>119</v>
      </c>
    </row>
    <row r="163" spans="1:65" s="2" customFormat="1" ht="33" customHeight="1">
      <c r="A163" s="34"/>
      <c r="B163" s="35"/>
      <c r="C163" s="187" t="s">
        <v>150</v>
      </c>
      <c r="D163" s="187" t="s">
        <v>122</v>
      </c>
      <c r="E163" s="188" t="s">
        <v>262</v>
      </c>
      <c r="F163" s="189" t="s">
        <v>263</v>
      </c>
      <c r="G163" s="190" t="s">
        <v>264</v>
      </c>
      <c r="H163" s="191">
        <v>284.91399999999999</v>
      </c>
      <c r="I163" s="192"/>
      <c r="J163" s="193">
        <f>ROUND(I163*H163,2)</f>
        <v>0</v>
      </c>
      <c r="K163" s="189" t="s">
        <v>141</v>
      </c>
      <c r="L163" s="39"/>
      <c r="M163" s="194" t="s">
        <v>19</v>
      </c>
      <c r="N163" s="195" t="s">
        <v>46</v>
      </c>
      <c r="O163" s="64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138</v>
      </c>
      <c r="AT163" s="198" t="s">
        <v>122</v>
      </c>
      <c r="AU163" s="198" t="s">
        <v>132</v>
      </c>
      <c r="AY163" s="17" t="s">
        <v>119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83</v>
      </c>
      <c r="BK163" s="199">
        <f>ROUND(I163*H163,2)</f>
        <v>0</v>
      </c>
      <c r="BL163" s="17" t="s">
        <v>138</v>
      </c>
      <c r="BM163" s="198" t="s">
        <v>265</v>
      </c>
    </row>
    <row r="164" spans="1:65" s="13" customFormat="1" ht="11.25">
      <c r="B164" s="200"/>
      <c r="C164" s="201"/>
      <c r="D164" s="202" t="s">
        <v>164</v>
      </c>
      <c r="E164" s="203" t="s">
        <v>19</v>
      </c>
      <c r="F164" s="204" t="s">
        <v>266</v>
      </c>
      <c r="G164" s="201"/>
      <c r="H164" s="203" t="s">
        <v>19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164</v>
      </c>
      <c r="AU164" s="210" t="s">
        <v>132</v>
      </c>
      <c r="AV164" s="13" t="s">
        <v>83</v>
      </c>
      <c r="AW164" s="13" t="s">
        <v>36</v>
      </c>
      <c r="AX164" s="13" t="s">
        <v>75</v>
      </c>
      <c r="AY164" s="210" t="s">
        <v>119</v>
      </c>
    </row>
    <row r="165" spans="1:65" s="13" customFormat="1" ht="11.25">
      <c r="B165" s="200"/>
      <c r="C165" s="201"/>
      <c r="D165" s="202" t="s">
        <v>164</v>
      </c>
      <c r="E165" s="203" t="s">
        <v>19</v>
      </c>
      <c r="F165" s="204" t="s">
        <v>257</v>
      </c>
      <c r="G165" s="201"/>
      <c r="H165" s="203" t="s">
        <v>19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164</v>
      </c>
      <c r="AU165" s="210" t="s">
        <v>132</v>
      </c>
      <c r="AV165" s="13" t="s">
        <v>83</v>
      </c>
      <c r="AW165" s="13" t="s">
        <v>36</v>
      </c>
      <c r="AX165" s="13" t="s">
        <v>75</v>
      </c>
      <c r="AY165" s="210" t="s">
        <v>119</v>
      </c>
    </row>
    <row r="166" spans="1:65" s="14" customFormat="1" ht="11.25">
      <c r="B166" s="211"/>
      <c r="C166" s="212"/>
      <c r="D166" s="202" t="s">
        <v>164</v>
      </c>
      <c r="E166" s="213" t="s">
        <v>19</v>
      </c>
      <c r="F166" s="214" t="s">
        <v>267</v>
      </c>
      <c r="G166" s="212"/>
      <c r="H166" s="215">
        <v>284.91399999999999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164</v>
      </c>
      <c r="AU166" s="221" t="s">
        <v>132</v>
      </c>
      <c r="AV166" s="14" t="s">
        <v>85</v>
      </c>
      <c r="AW166" s="14" t="s">
        <v>36</v>
      </c>
      <c r="AX166" s="14" t="s">
        <v>75</v>
      </c>
      <c r="AY166" s="221" t="s">
        <v>119</v>
      </c>
    </row>
    <row r="167" spans="1:65" s="12" customFormat="1" ht="20.85" customHeight="1">
      <c r="B167" s="171"/>
      <c r="C167" s="172"/>
      <c r="D167" s="173" t="s">
        <v>74</v>
      </c>
      <c r="E167" s="185" t="s">
        <v>268</v>
      </c>
      <c r="F167" s="185" t="s">
        <v>269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SUM(P168:P176)</f>
        <v>0</v>
      </c>
      <c r="Q167" s="179"/>
      <c r="R167" s="180">
        <f>SUM(R168:R176)</f>
        <v>14.08</v>
      </c>
      <c r="S167" s="179"/>
      <c r="T167" s="181">
        <f>SUM(T168:T176)</f>
        <v>0</v>
      </c>
      <c r="AR167" s="182" t="s">
        <v>83</v>
      </c>
      <c r="AT167" s="183" t="s">
        <v>74</v>
      </c>
      <c r="AU167" s="183" t="s">
        <v>85</v>
      </c>
      <c r="AY167" s="182" t="s">
        <v>119</v>
      </c>
      <c r="BK167" s="184">
        <f>SUM(BK168:BK176)</f>
        <v>0</v>
      </c>
    </row>
    <row r="168" spans="1:65" s="2" customFormat="1" ht="33" customHeight="1">
      <c r="A168" s="34"/>
      <c r="B168" s="35"/>
      <c r="C168" s="187" t="s">
        <v>154</v>
      </c>
      <c r="D168" s="187" t="s">
        <v>122</v>
      </c>
      <c r="E168" s="188" t="s">
        <v>270</v>
      </c>
      <c r="F168" s="189" t="s">
        <v>271</v>
      </c>
      <c r="G168" s="190" t="s">
        <v>203</v>
      </c>
      <c r="H168" s="191">
        <v>11.2</v>
      </c>
      <c r="I168" s="192"/>
      <c r="J168" s="193">
        <f>ROUND(I168*H168,2)</f>
        <v>0</v>
      </c>
      <c r="K168" s="189" t="s">
        <v>141</v>
      </c>
      <c r="L168" s="39"/>
      <c r="M168" s="194" t="s">
        <v>19</v>
      </c>
      <c r="N168" s="195" t="s">
        <v>46</v>
      </c>
      <c r="O168" s="64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138</v>
      </c>
      <c r="AT168" s="198" t="s">
        <v>122</v>
      </c>
      <c r="AU168" s="198" t="s">
        <v>132</v>
      </c>
      <c r="AY168" s="17" t="s">
        <v>119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83</v>
      </c>
      <c r="BK168" s="199">
        <f>ROUND(I168*H168,2)</f>
        <v>0</v>
      </c>
      <c r="BL168" s="17" t="s">
        <v>138</v>
      </c>
      <c r="BM168" s="198" t="s">
        <v>272</v>
      </c>
    </row>
    <row r="169" spans="1:65" s="13" customFormat="1" ht="11.25">
      <c r="B169" s="200"/>
      <c r="C169" s="201"/>
      <c r="D169" s="202" t="s">
        <v>164</v>
      </c>
      <c r="E169" s="203" t="s">
        <v>19</v>
      </c>
      <c r="F169" s="204" t="s">
        <v>228</v>
      </c>
      <c r="G169" s="201"/>
      <c r="H169" s="203" t="s">
        <v>19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164</v>
      </c>
      <c r="AU169" s="210" t="s">
        <v>132</v>
      </c>
      <c r="AV169" s="13" t="s">
        <v>83</v>
      </c>
      <c r="AW169" s="13" t="s">
        <v>36</v>
      </c>
      <c r="AX169" s="13" t="s">
        <v>75</v>
      </c>
      <c r="AY169" s="210" t="s">
        <v>119</v>
      </c>
    </row>
    <row r="170" spans="1:65" s="14" customFormat="1" ht="11.25">
      <c r="B170" s="211"/>
      <c r="C170" s="212"/>
      <c r="D170" s="202" t="s">
        <v>164</v>
      </c>
      <c r="E170" s="213" t="s">
        <v>19</v>
      </c>
      <c r="F170" s="214" t="s">
        <v>273</v>
      </c>
      <c r="G170" s="212"/>
      <c r="H170" s="215">
        <v>11.2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164</v>
      </c>
      <c r="AU170" s="221" t="s">
        <v>132</v>
      </c>
      <c r="AV170" s="14" t="s">
        <v>85</v>
      </c>
      <c r="AW170" s="14" t="s">
        <v>36</v>
      </c>
      <c r="AX170" s="14" t="s">
        <v>75</v>
      </c>
      <c r="AY170" s="221" t="s">
        <v>119</v>
      </c>
    </row>
    <row r="171" spans="1:65" s="2" customFormat="1" ht="55.5" customHeight="1">
      <c r="A171" s="34"/>
      <c r="B171" s="35"/>
      <c r="C171" s="187" t="s">
        <v>160</v>
      </c>
      <c r="D171" s="187" t="s">
        <v>122</v>
      </c>
      <c r="E171" s="188" t="s">
        <v>274</v>
      </c>
      <c r="F171" s="189" t="s">
        <v>275</v>
      </c>
      <c r="G171" s="190" t="s">
        <v>203</v>
      </c>
      <c r="H171" s="191">
        <v>8</v>
      </c>
      <c r="I171" s="192"/>
      <c r="J171" s="193">
        <f>ROUND(I171*H171,2)</f>
        <v>0</v>
      </c>
      <c r="K171" s="189" t="s">
        <v>141</v>
      </c>
      <c r="L171" s="39"/>
      <c r="M171" s="194" t="s">
        <v>19</v>
      </c>
      <c r="N171" s="195" t="s">
        <v>46</v>
      </c>
      <c r="O171" s="64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138</v>
      </c>
      <c r="AT171" s="198" t="s">
        <v>122</v>
      </c>
      <c r="AU171" s="198" t="s">
        <v>132</v>
      </c>
      <c r="AY171" s="17" t="s">
        <v>119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83</v>
      </c>
      <c r="BK171" s="199">
        <f>ROUND(I171*H171,2)</f>
        <v>0</v>
      </c>
      <c r="BL171" s="17" t="s">
        <v>138</v>
      </c>
      <c r="BM171" s="198" t="s">
        <v>276</v>
      </c>
    </row>
    <row r="172" spans="1:65" s="13" customFormat="1" ht="11.25">
      <c r="B172" s="200"/>
      <c r="C172" s="201"/>
      <c r="D172" s="202" t="s">
        <v>164</v>
      </c>
      <c r="E172" s="203" t="s">
        <v>19</v>
      </c>
      <c r="F172" s="204" t="s">
        <v>228</v>
      </c>
      <c r="G172" s="201"/>
      <c r="H172" s="203" t="s">
        <v>19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164</v>
      </c>
      <c r="AU172" s="210" t="s">
        <v>132</v>
      </c>
      <c r="AV172" s="13" t="s">
        <v>83</v>
      </c>
      <c r="AW172" s="13" t="s">
        <v>36</v>
      </c>
      <c r="AX172" s="13" t="s">
        <v>75</v>
      </c>
      <c r="AY172" s="210" t="s">
        <v>119</v>
      </c>
    </row>
    <row r="173" spans="1:65" s="14" customFormat="1" ht="11.25">
      <c r="B173" s="211"/>
      <c r="C173" s="212"/>
      <c r="D173" s="202" t="s">
        <v>164</v>
      </c>
      <c r="E173" s="213" t="s">
        <v>19</v>
      </c>
      <c r="F173" s="214" t="s">
        <v>277</v>
      </c>
      <c r="G173" s="212"/>
      <c r="H173" s="215">
        <v>8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164</v>
      </c>
      <c r="AU173" s="221" t="s">
        <v>132</v>
      </c>
      <c r="AV173" s="14" t="s">
        <v>85</v>
      </c>
      <c r="AW173" s="14" t="s">
        <v>36</v>
      </c>
      <c r="AX173" s="14" t="s">
        <v>75</v>
      </c>
      <c r="AY173" s="221" t="s">
        <v>119</v>
      </c>
    </row>
    <row r="174" spans="1:65" s="2" customFormat="1" ht="16.5" customHeight="1">
      <c r="A174" s="34"/>
      <c r="B174" s="35"/>
      <c r="C174" s="227" t="s">
        <v>167</v>
      </c>
      <c r="D174" s="227" t="s">
        <v>278</v>
      </c>
      <c r="E174" s="228" t="s">
        <v>279</v>
      </c>
      <c r="F174" s="229" t="s">
        <v>280</v>
      </c>
      <c r="G174" s="230" t="s">
        <v>264</v>
      </c>
      <c r="H174" s="231">
        <v>14.08</v>
      </c>
      <c r="I174" s="232"/>
      <c r="J174" s="233">
        <f>ROUND(I174*H174,2)</f>
        <v>0</v>
      </c>
      <c r="K174" s="229" t="s">
        <v>141</v>
      </c>
      <c r="L174" s="234"/>
      <c r="M174" s="235" t="s">
        <v>19</v>
      </c>
      <c r="N174" s="236" t="s">
        <v>46</v>
      </c>
      <c r="O174" s="64"/>
      <c r="P174" s="196">
        <f>O174*H174</f>
        <v>0</v>
      </c>
      <c r="Q174" s="196">
        <v>1</v>
      </c>
      <c r="R174" s="196">
        <f>Q174*H174</f>
        <v>14.08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154</v>
      </c>
      <c r="AT174" s="198" t="s">
        <v>278</v>
      </c>
      <c r="AU174" s="198" t="s">
        <v>132</v>
      </c>
      <c r="AY174" s="17" t="s">
        <v>119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83</v>
      </c>
      <c r="BK174" s="199">
        <f>ROUND(I174*H174,2)</f>
        <v>0</v>
      </c>
      <c r="BL174" s="17" t="s">
        <v>138</v>
      </c>
      <c r="BM174" s="198" t="s">
        <v>281</v>
      </c>
    </row>
    <row r="175" spans="1:65" s="13" customFormat="1" ht="11.25">
      <c r="B175" s="200"/>
      <c r="C175" s="201"/>
      <c r="D175" s="202" t="s">
        <v>164</v>
      </c>
      <c r="E175" s="203" t="s">
        <v>19</v>
      </c>
      <c r="F175" s="204" t="s">
        <v>282</v>
      </c>
      <c r="G175" s="201"/>
      <c r="H175" s="203" t="s">
        <v>19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164</v>
      </c>
      <c r="AU175" s="210" t="s">
        <v>132</v>
      </c>
      <c r="AV175" s="13" t="s">
        <v>83</v>
      </c>
      <c r="AW175" s="13" t="s">
        <v>36</v>
      </c>
      <c r="AX175" s="13" t="s">
        <v>75</v>
      </c>
      <c r="AY175" s="210" t="s">
        <v>119</v>
      </c>
    </row>
    <row r="176" spans="1:65" s="14" customFormat="1" ht="11.25">
      <c r="B176" s="211"/>
      <c r="C176" s="212"/>
      <c r="D176" s="202" t="s">
        <v>164</v>
      </c>
      <c r="E176" s="213" t="s">
        <v>19</v>
      </c>
      <c r="F176" s="214" t="s">
        <v>283</v>
      </c>
      <c r="G176" s="212"/>
      <c r="H176" s="215">
        <v>14.08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164</v>
      </c>
      <c r="AU176" s="221" t="s">
        <v>132</v>
      </c>
      <c r="AV176" s="14" t="s">
        <v>85</v>
      </c>
      <c r="AW176" s="14" t="s">
        <v>36</v>
      </c>
      <c r="AX176" s="14" t="s">
        <v>75</v>
      </c>
      <c r="AY176" s="221" t="s">
        <v>119</v>
      </c>
    </row>
    <row r="177" spans="1:65" s="12" customFormat="1" ht="20.85" customHeight="1">
      <c r="B177" s="171"/>
      <c r="C177" s="172"/>
      <c r="D177" s="173" t="s">
        <v>74</v>
      </c>
      <c r="E177" s="185" t="s">
        <v>284</v>
      </c>
      <c r="F177" s="185" t="s">
        <v>285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SUM(P178:P206)</f>
        <v>0</v>
      </c>
      <c r="Q177" s="179"/>
      <c r="R177" s="180">
        <f>SUM(R178:R206)</f>
        <v>76.785237000000009</v>
      </c>
      <c r="S177" s="179"/>
      <c r="T177" s="181">
        <f>SUM(T178:T206)</f>
        <v>0</v>
      </c>
      <c r="AR177" s="182" t="s">
        <v>83</v>
      </c>
      <c r="AT177" s="183" t="s">
        <v>74</v>
      </c>
      <c r="AU177" s="183" t="s">
        <v>85</v>
      </c>
      <c r="AY177" s="182" t="s">
        <v>119</v>
      </c>
      <c r="BK177" s="184">
        <f>SUM(BK178:BK206)</f>
        <v>0</v>
      </c>
    </row>
    <row r="178" spans="1:65" s="2" customFormat="1" ht="33" customHeight="1">
      <c r="A178" s="34"/>
      <c r="B178" s="35"/>
      <c r="C178" s="187" t="s">
        <v>286</v>
      </c>
      <c r="D178" s="187" t="s">
        <v>122</v>
      </c>
      <c r="E178" s="188" t="s">
        <v>287</v>
      </c>
      <c r="F178" s="189" t="s">
        <v>288</v>
      </c>
      <c r="G178" s="190" t="s">
        <v>289</v>
      </c>
      <c r="H178" s="191">
        <v>341.22</v>
      </c>
      <c r="I178" s="192"/>
      <c r="J178" s="193">
        <f>ROUND(I178*H178,2)</f>
        <v>0</v>
      </c>
      <c r="K178" s="189" t="s">
        <v>141</v>
      </c>
      <c r="L178" s="39"/>
      <c r="M178" s="194" t="s">
        <v>19</v>
      </c>
      <c r="N178" s="195" t="s">
        <v>46</v>
      </c>
      <c r="O178" s="64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138</v>
      </c>
      <c r="AT178" s="198" t="s">
        <v>122</v>
      </c>
      <c r="AU178" s="198" t="s">
        <v>132</v>
      </c>
      <c r="AY178" s="17" t="s">
        <v>119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83</v>
      </c>
      <c r="BK178" s="199">
        <f>ROUND(I178*H178,2)</f>
        <v>0</v>
      </c>
      <c r="BL178" s="17" t="s">
        <v>138</v>
      </c>
      <c r="BM178" s="198" t="s">
        <v>290</v>
      </c>
    </row>
    <row r="179" spans="1:65" s="13" customFormat="1" ht="11.25">
      <c r="B179" s="200"/>
      <c r="C179" s="201"/>
      <c r="D179" s="202" t="s">
        <v>164</v>
      </c>
      <c r="E179" s="203" t="s">
        <v>19</v>
      </c>
      <c r="F179" s="204" t="s">
        <v>291</v>
      </c>
      <c r="G179" s="201"/>
      <c r="H179" s="203" t="s">
        <v>19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164</v>
      </c>
      <c r="AU179" s="210" t="s">
        <v>132</v>
      </c>
      <c r="AV179" s="13" t="s">
        <v>83</v>
      </c>
      <c r="AW179" s="13" t="s">
        <v>36</v>
      </c>
      <c r="AX179" s="13" t="s">
        <v>75</v>
      </c>
      <c r="AY179" s="210" t="s">
        <v>119</v>
      </c>
    </row>
    <row r="180" spans="1:65" s="14" customFormat="1" ht="22.5">
      <c r="B180" s="211"/>
      <c r="C180" s="212"/>
      <c r="D180" s="202" t="s">
        <v>164</v>
      </c>
      <c r="E180" s="213" t="s">
        <v>19</v>
      </c>
      <c r="F180" s="214" t="s">
        <v>292</v>
      </c>
      <c r="G180" s="212"/>
      <c r="H180" s="215">
        <v>341.22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164</v>
      </c>
      <c r="AU180" s="221" t="s">
        <v>132</v>
      </c>
      <c r="AV180" s="14" t="s">
        <v>85</v>
      </c>
      <c r="AW180" s="14" t="s">
        <v>36</v>
      </c>
      <c r="AX180" s="14" t="s">
        <v>75</v>
      </c>
      <c r="AY180" s="221" t="s">
        <v>119</v>
      </c>
    </row>
    <row r="181" spans="1:65" s="2" customFormat="1" ht="16.5" customHeight="1">
      <c r="A181" s="34"/>
      <c r="B181" s="35"/>
      <c r="C181" s="227" t="s">
        <v>293</v>
      </c>
      <c r="D181" s="227" t="s">
        <v>278</v>
      </c>
      <c r="E181" s="228" t="s">
        <v>294</v>
      </c>
      <c r="F181" s="229" t="s">
        <v>295</v>
      </c>
      <c r="G181" s="230" t="s">
        <v>264</v>
      </c>
      <c r="H181" s="231">
        <v>76.775000000000006</v>
      </c>
      <c r="I181" s="232"/>
      <c r="J181" s="233">
        <f>ROUND(I181*H181,2)</f>
        <v>0</v>
      </c>
      <c r="K181" s="229" t="s">
        <v>141</v>
      </c>
      <c r="L181" s="234"/>
      <c r="M181" s="235" t="s">
        <v>19</v>
      </c>
      <c r="N181" s="236" t="s">
        <v>46</v>
      </c>
      <c r="O181" s="64"/>
      <c r="P181" s="196">
        <f>O181*H181</f>
        <v>0</v>
      </c>
      <c r="Q181" s="196">
        <v>1</v>
      </c>
      <c r="R181" s="196">
        <f>Q181*H181</f>
        <v>76.775000000000006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154</v>
      </c>
      <c r="AT181" s="198" t="s">
        <v>278</v>
      </c>
      <c r="AU181" s="198" t="s">
        <v>132</v>
      </c>
      <c r="AY181" s="17" t="s">
        <v>119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83</v>
      </c>
      <c r="BK181" s="199">
        <f>ROUND(I181*H181,2)</f>
        <v>0</v>
      </c>
      <c r="BL181" s="17" t="s">
        <v>138</v>
      </c>
      <c r="BM181" s="198" t="s">
        <v>296</v>
      </c>
    </row>
    <row r="182" spans="1:65" s="13" customFormat="1" ht="11.25">
      <c r="B182" s="200"/>
      <c r="C182" s="201"/>
      <c r="D182" s="202" t="s">
        <v>164</v>
      </c>
      <c r="E182" s="203" t="s">
        <v>19</v>
      </c>
      <c r="F182" s="204" t="s">
        <v>297</v>
      </c>
      <c r="G182" s="201"/>
      <c r="H182" s="203" t="s">
        <v>19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164</v>
      </c>
      <c r="AU182" s="210" t="s">
        <v>132</v>
      </c>
      <c r="AV182" s="13" t="s">
        <v>83</v>
      </c>
      <c r="AW182" s="13" t="s">
        <v>36</v>
      </c>
      <c r="AX182" s="13" t="s">
        <v>75</v>
      </c>
      <c r="AY182" s="210" t="s">
        <v>119</v>
      </c>
    </row>
    <row r="183" spans="1:65" s="14" customFormat="1" ht="11.25">
      <c r="B183" s="211"/>
      <c r="C183" s="212"/>
      <c r="D183" s="202" t="s">
        <v>164</v>
      </c>
      <c r="E183" s="213" t="s">
        <v>19</v>
      </c>
      <c r="F183" s="214" t="s">
        <v>298</v>
      </c>
      <c r="G183" s="212"/>
      <c r="H183" s="215">
        <v>51.183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164</v>
      </c>
      <c r="AU183" s="221" t="s">
        <v>132</v>
      </c>
      <c r="AV183" s="14" t="s">
        <v>85</v>
      </c>
      <c r="AW183" s="14" t="s">
        <v>36</v>
      </c>
      <c r="AX183" s="14" t="s">
        <v>75</v>
      </c>
      <c r="AY183" s="221" t="s">
        <v>119</v>
      </c>
    </row>
    <row r="184" spans="1:65" s="14" customFormat="1" ht="11.25">
      <c r="B184" s="211"/>
      <c r="C184" s="212"/>
      <c r="D184" s="202" t="s">
        <v>164</v>
      </c>
      <c r="E184" s="212"/>
      <c r="F184" s="214" t="s">
        <v>299</v>
      </c>
      <c r="G184" s="212"/>
      <c r="H184" s="215">
        <v>76.775000000000006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164</v>
      </c>
      <c r="AU184" s="221" t="s">
        <v>132</v>
      </c>
      <c r="AV184" s="14" t="s">
        <v>85</v>
      </c>
      <c r="AW184" s="14" t="s">
        <v>4</v>
      </c>
      <c r="AX184" s="14" t="s">
        <v>83</v>
      </c>
      <c r="AY184" s="221" t="s">
        <v>119</v>
      </c>
    </row>
    <row r="185" spans="1:65" s="2" customFormat="1" ht="33" customHeight="1">
      <c r="A185" s="34"/>
      <c r="B185" s="35"/>
      <c r="C185" s="187" t="s">
        <v>199</v>
      </c>
      <c r="D185" s="187" t="s">
        <v>122</v>
      </c>
      <c r="E185" s="188" t="s">
        <v>300</v>
      </c>
      <c r="F185" s="189" t="s">
        <v>301</v>
      </c>
      <c r="G185" s="190" t="s">
        <v>289</v>
      </c>
      <c r="H185" s="191">
        <v>341.22</v>
      </c>
      <c r="I185" s="192"/>
      <c r="J185" s="193">
        <f>ROUND(I185*H185,2)</f>
        <v>0</v>
      </c>
      <c r="K185" s="189" t="s">
        <v>141</v>
      </c>
      <c r="L185" s="39"/>
      <c r="M185" s="194" t="s">
        <v>19</v>
      </c>
      <c r="N185" s="195" t="s">
        <v>46</v>
      </c>
      <c r="O185" s="64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138</v>
      </c>
      <c r="AT185" s="198" t="s">
        <v>122</v>
      </c>
      <c r="AU185" s="198" t="s">
        <v>132</v>
      </c>
      <c r="AY185" s="17" t="s">
        <v>119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83</v>
      </c>
      <c r="BK185" s="199">
        <f>ROUND(I185*H185,2)</f>
        <v>0</v>
      </c>
      <c r="BL185" s="17" t="s">
        <v>138</v>
      </c>
      <c r="BM185" s="198" t="s">
        <v>302</v>
      </c>
    </row>
    <row r="186" spans="1:65" s="13" customFormat="1" ht="11.25">
      <c r="B186" s="200"/>
      <c r="C186" s="201"/>
      <c r="D186" s="202" t="s">
        <v>164</v>
      </c>
      <c r="E186" s="203" t="s">
        <v>19</v>
      </c>
      <c r="F186" s="204" t="s">
        <v>297</v>
      </c>
      <c r="G186" s="201"/>
      <c r="H186" s="203" t="s">
        <v>19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164</v>
      </c>
      <c r="AU186" s="210" t="s">
        <v>132</v>
      </c>
      <c r="AV186" s="13" t="s">
        <v>83</v>
      </c>
      <c r="AW186" s="13" t="s">
        <v>36</v>
      </c>
      <c r="AX186" s="13" t="s">
        <v>75</v>
      </c>
      <c r="AY186" s="210" t="s">
        <v>119</v>
      </c>
    </row>
    <row r="187" spans="1:65" s="14" customFormat="1" ht="11.25">
      <c r="B187" s="211"/>
      <c r="C187" s="212"/>
      <c r="D187" s="202" t="s">
        <v>164</v>
      </c>
      <c r="E187" s="213" t="s">
        <v>19</v>
      </c>
      <c r="F187" s="214" t="s">
        <v>303</v>
      </c>
      <c r="G187" s="212"/>
      <c r="H187" s="215">
        <v>341.22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164</v>
      </c>
      <c r="AU187" s="221" t="s">
        <v>132</v>
      </c>
      <c r="AV187" s="14" t="s">
        <v>85</v>
      </c>
      <c r="AW187" s="14" t="s">
        <v>36</v>
      </c>
      <c r="AX187" s="14" t="s">
        <v>75</v>
      </c>
      <c r="AY187" s="221" t="s">
        <v>119</v>
      </c>
    </row>
    <row r="188" spans="1:65" s="2" customFormat="1" ht="16.5" customHeight="1">
      <c r="A188" s="34"/>
      <c r="B188" s="35"/>
      <c r="C188" s="227" t="s">
        <v>304</v>
      </c>
      <c r="D188" s="227" t="s">
        <v>278</v>
      </c>
      <c r="E188" s="228" t="s">
        <v>305</v>
      </c>
      <c r="F188" s="229" t="s">
        <v>306</v>
      </c>
      <c r="G188" s="230" t="s">
        <v>307</v>
      </c>
      <c r="H188" s="231">
        <v>10.237</v>
      </c>
      <c r="I188" s="232"/>
      <c r="J188" s="233">
        <f>ROUND(I188*H188,2)</f>
        <v>0</v>
      </c>
      <c r="K188" s="229" t="s">
        <v>141</v>
      </c>
      <c r="L188" s="234"/>
      <c r="M188" s="235" t="s">
        <v>19</v>
      </c>
      <c r="N188" s="236" t="s">
        <v>46</v>
      </c>
      <c r="O188" s="64"/>
      <c r="P188" s="196">
        <f>O188*H188</f>
        <v>0</v>
      </c>
      <c r="Q188" s="196">
        <v>1E-3</v>
      </c>
      <c r="R188" s="196">
        <f>Q188*H188</f>
        <v>1.0237E-2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154</v>
      </c>
      <c r="AT188" s="198" t="s">
        <v>278</v>
      </c>
      <c r="AU188" s="198" t="s">
        <v>132</v>
      </c>
      <c r="AY188" s="17" t="s">
        <v>119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83</v>
      </c>
      <c r="BK188" s="199">
        <f>ROUND(I188*H188,2)</f>
        <v>0</v>
      </c>
      <c r="BL188" s="17" t="s">
        <v>138</v>
      </c>
      <c r="BM188" s="198" t="s">
        <v>308</v>
      </c>
    </row>
    <row r="189" spans="1:65" s="13" customFormat="1" ht="11.25">
      <c r="B189" s="200"/>
      <c r="C189" s="201"/>
      <c r="D189" s="202" t="s">
        <v>164</v>
      </c>
      <c r="E189" s="203" t="s">
        <v>19</v>
      </c>
      <c r="F189" s="204" t="s">
        <v>297</v>
      </c>
      <c r="G189" s="201"/>
      <c r="H189" s="203" t="s">
        <v>19</v>
      </c>
      <c r="I189" s="205"/>
      <c r="J189" s="201"/>
      <c r="K189" s="201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164</v>
      </c>
      <c r="AU189" s="210" t="s">
        <v>132</v>
      </c>
      <c r="AV189" s="13" t="s">
        <v>83</v>
      </c>
      <c r="AW189" s="13" t="s">
        <v>36</v>
      </c>
      <c r="AX189" s="13" t="s">
        <v>75</v>
      </c>
      <c r="AY189" s="210" t="s">
        <v>119</v>
      </c>
    </row>
    <row r="190" spans="1:65" s="14" customFormat="1" ht="11.25">
      <c r="B190" s="211"/>
      <c r="C190" s="212"/>
      <c r="D190" s="202" t="s">
        <v>164</v>
      </c>
      <c r="E190" s="213" t="s">
        <v>19</v>
      </c>
      <c r="F190" s="214" t="s">
        <v>309</v>
      </c>
      <c r="G190" s="212"/>
      <c r="H190" s="215">
        <v>10.237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164</v>
      </c>
      <c r="AU190" s="221" t="s">
        <v>132</v>
      </c>
      <c r="AV190" s="14" t="s">
        <v>85</v>
      </c>
      <c r="AW190" s="14" t="s">
        <v>36</v>
      </c>
      <c r="AX190" s="14" t="s">
        <v>75</v>
      </c>
      <c r="AY190" s="221" t="s">
        <v>119</v>
      </c>
    </row>
    <row r="191" spans="1:65" s="2" customFormat="1" ht="21.75" customHeight="1">
      <c r="A191" s="34"/>
      <c r="B191" s="35"/>
      <c r="C191" s="187" t="s">
        <v>8</v>
      </c>
      <c r="D191" s="187" t="s">
        <v>122</v>
      </c>
      <c r="E191" s="188" t="s">
        <v>310</v>
      </c>
      <c r="F191" s="189" t="s">
        <v>311</v>
      </c>
      <c r="G191" s="190" t="s">
        <v>289</v>
      </c>
      <c r="H191" s="191">
        <v>3239</v>
      </c>
      <c r="I191" s="192"/>
      <c r="J191" s="193">
        <f>ROUND(I191*H191,2)</f>
        <v>0</v>
      </c>
      <c r="K191" s="189" t="s">
        <v>141</v>
      </c>
      <c r="L191" s="39"/>
      <c r="M191" s="194" t="s">
        <v>19</v>
      </c>
      <c r="N191" s="195" t="s">
        <v>46</v>
      </c>
      <c r="O191" s="64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138</v>
      </c>
      <c r="AT191" s="198" t="s">
        <v>122</v>
      </c>
      <c r="AU191" s="198" t="s">
        <v>132</v>
      </c>
      <c r="AY191" s="17" t="s">
        <v>119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83</v>
      </c>
      <c r="BK191" s="199">
        <f>ROUND(I191*H191,2)</f>
        <v>0</v>
      </c>
      <c r="BL191" s="17" t="s">
        <v>138</v>
      </c>
      <c r="BM191" s="198" t="s">
        <v>312</v>
      </c>
    </row>
    <row r="192" spans="1:65" s="13" customFormat="1" ht="11.25">
      <c r="B192" s="200"/>
      <c r="C192" s="201"/>
      <c r="D192" s="202" t="s">
        <v>164</v>
      </c>
      <c r="E192" s="203" t="s">
        <v>19</v>
      </c>
      <c r="F192" s="204" t="s">
        <v>313</v>
      </c>
      <c r="G192" s="201"/>
      <c r="H192" s="203" t="s">
        <v>19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164</v>
      </c>
      <c r="AU192" s="210" t="s">
        <v>132</v>
      </c>
      <c r="AV192" s="13" t="s">
        <v>83</v>
      </c>
      <c r="AW192" s="13" t="s">
        <v>36</v>
      </c>
      <c r="AX192" s="13" t="s">
        <v>75</v>
      </c>
      <c r="AY192" s="210" t="s">
        <v>119</v>
      </c>
    </row>
    <row r="193" spans="1:65" s="14" customFormat="1" ht="11.25">
      <c r="B193" s="211"/>
      <c r="C193" s="212"/>
      <c r="D193" s="202" t="s">
        <v>164</v>
      </c>
      <c r="E193" s="213" t="s">
        <v>19</v>
      </c>
      <c r="F193" s="214" t="s">
        <v>314</v>
      </c>
      <c r="G193" s="212"/>
      <c r="H193" s="215">
        <v>82.5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164</v>
      </c>
      <c r="AU193" s="221" t="s">
        <v>132</v>
      </c>
      <c r="AV193" s="14" t="s">
        <v>85</v>
      </c>
      <c r="AW193" s="14" t="s">
        <v>36</v>
      </c>
      <c r="AX193" s="14" t="s">
        <v>75</v>
      </c>
      <c r="AY193" s="221" t="s">
        <v>119</v>
      </c>
    </row>
    <row r="194" spans="1:65" s="13" customFormat="1" ht="11.25">
      <c r="B194" s="200"/>
      <c r="C194" s="201"/>
      <c r="D194" s="202" t="s">
        <v>164</v>
      </c>
      <c r="E194" s="203" t="s">
        <v>19</v>
      </c>
      <c r="F194" s="204" t="s">
        <v>315</v>
      </c>
      <c r="G194" s="201"/>
      <c r="H194" s="203" t="s">
        <v>19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164</v>
      </c>
      <c r="AU194" s="210" t="s">
        <v>132</v>
      </c>
      <c r="AV194" s="13" t="s">
        <v>83</v>
      </c>
      <c r="AW194" s="13" t="s">
        <v>36</v>
      </c>
      <c r="AX194" s="13" t="s">
        <v>75</v>
      </c>
      <c r="AY194" s="210" t="s">
        <v>119</v>
      </c>
    </row>
    <row r="195" spans="1:65" s="14" customFormat="1" ht="11.25">
      <c r="B195" s="211"/>
      <c r="C195" s="212"/>
      <c r="D195" s="202" t="s">
        <v>164</v>
      </c>
      <c r="E195" s="213" t="s">
        <v>19</v>
      </c>
      <c r="F195" s="214" t="s">
        <v>316</v>
      </c>
      <c r="G195" s="212"/>
      <c r="H195" s="215">
        <v>2970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164</v>
      </c>
      <c r="AU195" s="221" t="s">
        <v>132</v>
      </c>
      <c r="AV195" s="14" t="s">
        <v>85</v>
      </c>
      <c r="AW195" s="14" t="s">
        <v>36</v>
      </c>
      <c r="AX195" s="14" t="s">
        <v>75</v>
      </c>
      <c r="AY195" s="221" t="s">
        <v>119</v>
      </c>
    </row>
    <row r="196" spans="1:65" s="13" customFormat="1" ht="11.25">
      <c r="B196" s="200"/>
      <c r="C196" s="201"/>
      <c r="D196" s="202" t="s">
        <v>164</v>
      </c>
      <c r="E196" s="203" t="s">
        <v>19</v>
      </c>
      <c r="F196" s="204" t="s">
        <v>317</v>
      </c>
      <c r="G196" s="201"/>
      <c r="H196" s="203" t="s">
        <v>19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164</v>
      </c>
      <c r="AU196" s="210" t="s">
        <v>132</v>
      </c>
      <c r="AV196" s="13" t="s">
        <v>83</v>
      </c>
      <c r="AW196" s="13" t="s">
        <v>36</v>
      </c>
      <c r="AX196" s="13" t="s">
        <v>75</v>
      </c>
      <c r="AY196" s="210" t="s">
        <v>119</v>
      </c>
    </row>
    <row r="197" spans="1:65" s="14" customFormat="1" ht="11.25">
      <c r="B197" s="211"/>
      <c r="C197" s="212"/>
      <c r="D197" s="202" t="s">
        <v>164</v>
      </c>
      <c r="E197" s="213" t="s">
        <v>19</v>
      </c>
      <c r="F197" s="214" t="s">
        <v>318</v>
      </c>
      <c r="G197" s="212"/>
      <c r="H197" s="215">
        <v>186.5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164</v>
      </c>
      <c r="AU197" s="221" t="s">
        <v>132</v>
      </c>
      <c r="AV197" s="14" t="s">
        <v>85</v>
      </c>
      <c r="AW197" s="14" t="s">
        <v>36</v>
      </c>
      <c r="AX197" s="14" t="s">
        <v>75</v>
      </c>
      <c r="AY197" s="221" t="s">
        <v>119</v>
      </c>
    </row>
    <row r="198" spans="1:65" s="2" customFormat="1" ht="16.5" customHeight="1">
      <c r="A198" s="34"/>
      <c r="B198" s="35"/>
      <c r="C198" s="187" t="s">
        <v>239</v>
      </c>
      <c r="D198" s="187" t="s">
        <v>122</v>
      </c>
      <c r="E198" s="188" t="s">
        <v>319</v>
      </c>
      <c r="F198" s="189" t="s">
        <v>320</v>
      </c>
      <c r="G198" s="190" t="s">
        <v>289</v>
      </c>
      <c r="H198" s="191">
        <v>341.22</v>
      </c>
      <c r="I198" s="192"/>
      <c r="J198" s="193">
        <f>ROUND(I198*H198,2)</f>
        <v>0</v>
      </c>
      <c r="K198" s="189" t="s">
        <v>141</v>
      </c>
      <c r="L198" s="39"/>
      <c r="M198" s="194" t="s">
        <v>19</v>
      </c>
      <c r="N198" s="195" t="s">
        <v>46</v>
      </c>
      <c r="O198" s="64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138</v>
      </c>
      <c r="AT198" s="198" t="s">
        <v>122</v>
      </c>
      <c r="AU198" s="198" t="s">
        <v>132</v>
      </c>
      <c r="AY198" s="17" t="s">
        <v>119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83</v>
      </c>
      <c r="BK198" s="199">
        <f>ROUND(I198*H198,2)</f>
        <v>0</v>
      </c>
      <c r="BL198" s="17" t="s">
        <v>138</v>
      </c>
      <c r="BM198" s="198" t="s">
        <v>321</v>
      </c>
    </row>
    <row r="199" spans="1:65" s="13" customFormat="1" ht="11.25">
      <c r="B199" s="200"/>
      <c r="C199" s="201"/>
      <c r="D199" s="202" t="s">
        <v>164</v>
      </c>
      <c r="E199" s="203" t="s">
        <v>19</v>
      </c>
      <c r="F199" s="204" t="s">
        <v>297</v>
      </c>
      <c r="G199" s="201"/>
      <c r="H199" s="203" t="s">
        <v>19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164</v>
      </c>
      <c r="AU199" s="210" t="s">
        <v>132</v>
      </c>
      <c r="AV199" s="13" t="s">
        <v>83</v>
      </c>
      <c r="AW199" s="13" t="s">
        <v>36</v>
      </c>
      <c r="AX199" s="13" t="s">
        <v>75</v>
      </c>
      <c r="AY199" s="210" t="s">
        <v>119</v>
      </c>
    </row>
    <row r="200" spans="1:65" s="14" customFormat="1" ht="11.25">
      <c r="B200" s="211"/>
      <c r="C200" s="212"/>
      <c r="D200" s="202" t="s">
        <v>164</v>
      </c>
      <c r="E200" s="213" t="s">
        <v>19</v>
      </c>
      <c r="F200" s="214" t="s">
        <v>303</v>
      </c>
      <c r="G200" s="212"/>
      <c r="H200" s="215">
        <v>341.22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164</v>
      </c>
      <c r="AU200" s="221" t="s">
        <v>132</v>
      </c>
      <c r="AV200" s="14" t="s">
        <v>85</v>
      </c>
      <c r="AW200" s="14" t="s">
        <v>36</v>
      </c>
      <c r="AX200" s="14" t="s">
        <v>75</v>
      </c>
      <c r="AY200" s="221" t="s">
        <v>119</v>
      </c>
    </row>
    <row r="201" spans="1:65" s="2" customFormat="1" ht="44.25" customHeight="1">
      <c r="A201" s="34"/>
      <c r="B201" s="35"/>
      <c r="C201" s="187" t="s">
        <v>268</v>
      </c>
      <c r="D201" s="187" t="s">
        <v>122</v>
      </c>
      <c r="E201" s="188" t="s">
        <v>322</v>
      </c>
      <c r="F201" s="189" t="s">
        <v>323</v>
      </c>
      <c r="G201" s="190" t="s">
        <v>289</v>
      </c>
      <c r="H201" s="191">
        <v>341.22</v>
      </c>
      <c r="I201" s="192"/>
      <c r="J201" s="193">
        <f>ROUND(I201*H201,2)</f>
        <v>0</v>
      </c>
      <c r="K201" s="189" t="s">
        <v>141</v>
      </c>
      <c r="L201" s="39"/>
      <c r="M201" s="194" t="s">
        <v>19</v>
      </c>
      <c r="N201" s="195" t="s">
        <v>46</v>
      </c>
      <c r="O201" s="64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138</v>
      </c>
      <c r="AT201" s="198" t="s">
        <v>122</v>
      </c>
      <c r="AU201" s="198" t="s">
        <v>132</v>
      </c>
      <c r="AY201" s="17" t="s">
        <v>119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83</v>
      </c>
      <c r="BK201" s="199">
        <f>ROUND(I201*H201,2)</f>
        <v>0</v>
      </c>
      <c r="BL201" s="17" t="s">
        <v>138</v>
      </c>
      <c r="BM201" s="198" t="s">
        <v>324</v>
      </c>
    </row>
    <row r="202" spans="1:65" s="13" customFormat="1" ht="11.25">
      <c r="B202" s="200"/>
      <c r="C202" s="201"/>
      <c r="D202" s="202" t="s">
        <v>164</v>
      </c>
      <c r="E202" s="203" t="s">
        <v>19</v>
      </c>
      <c r="F202" s="204" t="s">
        <v>297</v>
      </c>
      <c r="G202" s="201"/>
      <c r="H202" s="203" t="s">
        <v>19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164</v>
      </c>
      <c r="AU202" s="210" t="s">
        <v>132</v>
      </c>
      <c r="AV202" s="13" t="s">
        <v>83</v>
      </c>
      <c r="AW202" s="13" t="s">
        <v>36</v>
      </c>
      <c r="AX202" s="13" t="s">
        <v>75</v>
      </c>
      <c r="AY202" s="210" t="s">
        <v>119</v>
      </c>
    </row>
    <row r="203" spans="1:65" s="14" customFormat="1" ht="11.25">
      <c r="B203" s="211"/>
      <c r="C203" s="212"/>
      <c r="D203" s="202" t="s">
        <v>164</v>
      </c>
      <c r="E203" s="213" t="s">
        <v>19</v>
      </c>
      <c r="F203" s="214" t="s">
        <v>303</v>
      </c>
      <c r="G203" s="212"/>
      <c r="H203" s="215">
        <v>341.22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164</v>
      </c>
      <c r="AU203" s="221" t="s">
        <v>132</v>
      </c>
      <c r="AV203" s="14" t="s">
        <v>85</v>
      </c>
      <c r="AW203" s="14" t="s">
        <v>36</v>
      </c>
      <c r="AX203" s="14" t="s">
        <v>75</v>
      </c>
      <c r="AY203" s="221" t="s">
        <v>119</v>
      </c>
    </row>
    <row r="204" spans="1:65" s="2" customFormat="1" ht="21.75" customHeight="1">
      <c r="A204" s="34"/>
      <c r="B204" s="35"/>
      <c r="C204" s="187" t="s">
        <v>284</v>
      </c>
      <c r="D204" s="187" t="s">
        <v>122</v>
      </c>
      <c r="E204" s="188" t="s">
        <v>325</v>
      </c>
      <c r="F204" s="189" t="s">
        <v>326</v>
      </c>
      <c r="G204" s="190" t="s">
        <v>289</v>
      </c>
      <c r="H204" s="191">
        <v>341.22</v>
      </c>
      <c r="I204" s="192"/>
      <c r="J204" s="193">
        <f>ROUND(I204*H204,2)</f>
        <v>0</v>
      </c>
      <c r="K204" s="189" t="s">
        <v>141</v>
      </c>
      <c r="L204" s="39"/>
      <c r="M204" s="194" t="s">
        <v>19</v>
      </c>
      <c r="N204" s="195" t="s">
        <v>46</v>
      </c>
      <c r="O204" s="64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138</v>
      </c>
      <c r="AT204" s="198" t="s">
        <v>122</v>
      </c>
      <c r="AU204" s="198" t="s">
        <v>132</v>
      </c>
      <c r="AY204" s="17" t="s">
        <v>119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83</v>
      </c>
      <c r="BK204" s="199">
        <f>ROUND(I204*H204,2)</f>
        <v>0</v>
      </c>
      <c r="BL204" s="17" t="s">
        <v>138</v>
      </c>
      <c r="BM204" s="198" t="s">
        <v>327</v>
      </c>
    </row>
    <row r="205" spans="1:65" s="13" customFormat="1" ht="11.25">
      <c r="B205" s="200"/>
      <c r="C205" s="201"/>
      <c r="D205" s="202" t="s">
        <v>164</v>
      </c>
      <c r="E205" s="203" t="s">
        <v>19</v>
      </c>
      <c r="F205" s="204" t="s">
        <v>297</v>
      </c>
      <c r="G205" s="201"/>
      <c r="H205" s="203" t="s">
        <v>19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164</v>
      </c>
      <c r="AU205" s="210" t="s">
        <v>132</v>
      </c>
      <c r="AV205" s="13" t="s">
        <v>83</v>
      </c>
      <c r="AW205" s="13" t="s">
        <v>36</v>
      </c>
      <c r="AX205" s="13" t="s">
        <v>75</v>
      </c>
      <c r="AY205" s="210" t="s">
        <v>119</v>
      </c>
    </row>
    <row r="206" spans="1:65" s="14" customFormat="1" ht="11.25">
      <c r="B206" s="211"/>
      <c r="C206" s="212"/>
      <c r="D206" s="202" t="s">
        <v>164</v>
      </c>
      <c r="E206" s="213" t="s">
        <v>19</v>
      </c>
      <c r="F206" s="214" t="s">
        <v>303</v>
      </c>
      <c r="G206" s="212"/>
      <c r="H206" s="215">
        <v>341.22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164</v>
      </c>
      <c r="AU206" s="221" t="s">
        <v>132</v>
      </c>
      <c r="AV206" s="14" t="s">
        <v>85</v>
      </c>
      <c r="AW206" s="14" t="s">
        <v>36</v>
      </c>
      <c r="AX206" s="14" t="s">
        <v>75</v>
      </c>
      <c r="AY206" s="221" t="s">
        <v>119</v>
      </c>
    </row>
    <row r="207" spans="1:65" s="12" customFormat="1" ht="22.9" customHeight="1">
      <c r="B207" s="171"/>
      <c r="C207" s="172"/>
      <c r="D207" s="173" t="s">
        <v>74</v>
      </c>
      <c r="E207" s="185" t="s">
        <v>85</v>
      </c>
      <c r="F207" s="185" t="s">
        <v>328</v>
      </c>
      <c r="G207" s="172"/>
      <c r="H207" s="172"/>
      <c r="I207" s="175"/>
      <c r="J207" s="186">
        <f>BK207</f>
        <v>0</v>
      </c>
      <c r="K207" s="172"/>
      <c r="L207" s="177"/>
      <c r="M207" s="178"/>
      <c r="N207" s="179"/>
      <c r="O207" s="179"/>
      <c r="P207" s="180">
        <f>P208+P293</f>
        <v>0</v>
      </c>
      <c r="Q207" s="179"/>
      <c r="R207" s="180">
        <f>R208+R293</f>
        <v>199.35606802999999</v>
      </c>
      <c r="S207" s="179"/>
      <c r="T207" s="181">
        <f>T208+T293</f>
        <v>0</v>
      </c>
      <c r="AR207" s="182" t="s">
        <v>83</v>
      </c>
      <c r="AT207" s="183" t="s">
        <v>74</v>
      </c>
      <c r="AU207" s="183" t="s">
        <v>83</v>
      </c>
      <c r="AY207" s="182" t="s">
        <v>119</v>
      </c>
      <c r="BK207" s="184">
        <f>BK208+BK293</f>
        <v>0</v>
      </c>
    </row>
    <row r="208" spans="1:65" s="12" customFormat="1" ht="20.85" customHeight="1">
      <c r="B208" s="171"/>
      <c r="C208" s="172"/>
      <c r="D208" s="173" t="s">
        <v>74</v>
      </c>
      <c r="E208" s="185" t="s">
        <v>7</v>
      </c>
      <c r="F208" s="185" t="s">
        <v>329</v>
      </c>
      <c r="G208" s="172"/>
      <c r="H208" s="172"/>
      <c r="I208" s="175"/>
      <c r="J208" s="186">
        <f>BK208</f>
        <v>0</v>
      </c>
      <c r="K208" s="172"/>
      <c r="L208" s="177"/>
      <c r="M208" s="178"/>
      <c r="N208" s="179"/>
      <c r="O208" s="179"/>
      <c r="P208" s="180">
        <f>SUM(P209:P292)</f>
        <v>0</v>
      </c>
      <c r="Q208" s="179"/>
      <c r="R208" s="180">
        <f>SUM(R209:R292)</f>
        <v>124.50391271000001</v>
      </c>
      <c r="S208" s="179"/>
      <c r="T208" s="181">
        <f>SUM(T209:T292)</f>
        <v>0</v>
      </c>
      <c r="AR208" s="182" t="s">
        <v>83</v>
      </c>
      <c r="AT208" s="183" t="s">
        <v>74</v>
      </c>
      <c r="AU208" s="183" t="s">
        <v>85</v>
      </c>
      <c r="AY208" s="182" t="s">
        <v>119</v>
      </c>
      <c r="BK208" s="184">
        <f>SUM(BK209:BK292)</f>
        <v>0</v>
      </c>
    </row>
    <row r="209" spans="1:65" s="2" customFormat="1" ht="33" customHeight="1">
      <c r="A209" s="34"/>
      <c r="B209" s="35"/>
      <c r="C209" s="187" t="s">
        <v>330</v>
      </c>
      <c r="D209" s="187" t="s">
        <v>122</v>
      </c>
      <c r="E209" s="188" t="s">
        <v>331</v>
      </c>
      <c r="F209" s="189" t="s">
        <v>332</v>
      </c>
      <c r="G209" s="190" t="s">
        <v>203</v>
      </c>
      <c r="H209" s="191">
        <v>117.883</v>
      </c>
      <c r="I209" s="192"/>
      <c r="J209" s="193">
        <f>ROUND(I209*H209,2)</f>
        <v>0</v>
      </c>
      <c r="K209" s="189" t="s">
        <v>141</v>
      </c>
      <c r="L209" s="39"/>
      <c r="M209" s="194" t="s">
        <v>19</v>
      </c>
      <c r="N209" s="195" t="s">
        <v>46</v>
      </c>
      <c r="O209" s="64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138</v>
      </c>
      <c r="AT209" s="198" t="s">
        <v>122</v>
      </c>
      <c r="AU209" s="198" t="s">
        <v>132</v>
      </c>
      <c r="AY209" s="17" t="s">
        <v>119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7" t="s">
        <v>83</v>
      </c>
      <c r="BK209" s="199">
        <f>ROUND(I209*H209,2)</f>
        <v>0</v>
      </c>
      <c r="BL209" s="17" t="s">
        <v>138</v>
      </c>
      <c r="BM209" s="198" t="s">
        <v>333</v>
      </c>
    </row>
    <row r="210" spans="1:65" s="13" customFormat="1" ht="11.25">
      <c r="B210" s="200"/>
      <c r="C210" s="201"/>
      <c r="D210" s="202" t="s">
        <v>164</v>
      </c>
      <c r="E210" s="203" t="s">
        <v>19</v>
      </c>
      <c r="F210" s="204" t="s">
        <v>205</v>
      </c>
      <c r="G210" s="201"/>
      <c r="H210" s="203" t="s">
        <v>19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164</v>
      </c>
      <c r="AU210" s="210" t="s">
        <v>132</v>
      </c>
      <c r="AV210" s="13" t="s">
        <v>83</v>
      </c>
      <c r="AW210" s="13" t="s">
        <v>36</v>
      </c>
      <c r="AX210" s="13" t="s">
        <v>75</v>
      </c>
      <c r="AY210" s="210" t="s">
        <v>119</v>
      </c>
    </row>
    <row r="211" spans="1:65" s="14" customFormat="1" ht="11.25">
      <c r="B211" s="211"/>
      <c r="C211" s="212"/>
      <c r="D211" s="202" t="s">
        <v>164</v>
      </c>
      <c r="E211" s="213" t="s">
        <v>19</v>
      </c>
      <c r="F211" s="214" t="s">
        <v>334</v>
      </c>
      <c r="G211" s="212"/>
      <c r="H211" s="215">
        <v>21.533999999999999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164</v>
      </c>
      <c r="AU211" s="221" t="s">
        <v>132</v>
      </c>
      <c r="AV211" s="14" t="s">
        <v>85</v>
      </c>
      <c r="AW211" s="14" t="s">
        <v>36</v>
      </c>
      <c r="AX211" s="14" t="s">
        <v>75</v>
      </c>
      <c r="AY211" s="221" t="s">
        <v>119</v>
      </c>
    </row>
    <row r="212" spans="1:65" s="13" customFormat="1" ht="11.25">
      <c r="B212" s="200"/>
      <c r="C212" s="201"/>
      <c r="D212" s="202" t="s">
        <v>164</v>
      </c>
      <c r="E212" s="203" t="s">
        <v>19</v>
      </c>
      <c r="F212" s="204" t="s">
        <v>207</v>
      </c>
      <c r="G212" s="201"/>
      <c r="H212" s="203" t="s">
        <v>19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164</v>
      </c>
      <c r="AU212" s="210" t="s">
        <v>132</v>
      </c>
      <c r="AV212" s="13" t="s">
        <v>83</v>
      </c>
      <c r="AW212" s="13" t="s">
        <v>36</v>
      </c>
      <c r="AX212" s="13" t="s">
        <v>75</v>
      </c>
      <c r="AY212" s="210" t="s">
        <v>119</v>
      </c>
    </row>
    <row r="213" spans="1:65" s="14" customFormat="1" ht="11.25">
      <c r="B213" s="211"/>
      <c r="C213" s="212"/>
      <c r="D213" s="202" t="s">
        <v>164</v>
      </c>
      <c r="E213" s="213" t="s">
        <v>19</v>
      </c>
      <c r="F213" s="214" t="s">
        <v>335</v>
      </c>
      <c r="G213" s="212"/>
      <c r="H213" s="215">
        <v>10.67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164</v>
      </c>
      <c r="AU213" s="221" t="s">
        <v>132</v>
      </c>
      <c r="AV213" s="14" t="s">
        <v>85</v>
      </c>
      <c r="AW213" s="14" t="s">
        <v>36</v>
      </c>
      <c r="AX213" s="14" t="s">
        <v>75</v>
      </c>
      <c r="AY213" s="221" t="s">
        <v>119</v>
      </c>
    </row>
    <row r="214" spans="1:65" s="14" customFormat="1" ht="11.25">
      <c r="B214" s="211"/>
      <c r="C214" s="212"/>
      <c r="D214" s="202" t="s">
        <v>164</v>
      </c>
      <c r="E214" s="213" t="s">
        <v>19</v>
      </c>
      <c r="F214" s="214" t="s">
        <v>336</v>
      </c>
      <c r="G214" s="212"/>
      <c r="H214" s="215">
        <v>10.097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164</v>
      </c>
      <c r="AU214" s="221" t="s">
        <v>132</v>
      </c>
      <c r="AV214" s="14" t="s">
        <v>85</v>
      </c>
      <c r="AW214" s="14" t="s">
        <v>36</v>
      </c>
      <c r="AX214" s="14" t="s">
        <v>75</v>
      </c>
      <c r="AY214" s="221" t="s">
        <v>119</v>
      </c>
    </row>
    <row r="215" spans="1:65" s="14" customFormat="1" ht="11.25">
      <c r="B215" s="211"/>
      <c r="C215" s="212"/>
      <c r="D215" s="202" t="s">
        <v>164</v>
      </c>
      <c r="E215" s="213" t="s">
        <v>19</v>
      </c>
      <c r="F215" s="214" t="s">
        <v>337</v>
      </c>
      <c r="G215" s="212"/>
      <c r="H215" s="215">
        <v>8.3949999999999996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164</v>
      </c>
      <c r="AU215" s="221" t="s">
        <v>132</v>
      </c>
      <c r="AV215" s="14" t="s">
        <v>85</v>
      </c>
      <c r="AW215" s="14" t="s">
        <v>36</v>
      </c>
      <c r="AX215" s="14" t="s">
        <v>75</v>
      </c>
      <c r="AY215" s="221" t="s">
        <v>119</v>
      </c>
    </row>
    <row r="216" spans="1:65" s="14" customFormat="1" ht="11.25">
      <c r="B216" s="211"/>
      <c r="C216" s="212"/>
      <c r="D216" s="202" t="s">
        <v>164</v>
      </c>
      <c r="E216" s="213" t="s">
        <v>19</v>
      </c>
      <c r="F216" s="214" t="s">
        <v>338</v>
      </c>
      <c r="G216" s="212"/>
      <c r="H216" s="215">
        <v>6.9720000000000004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164</v>
      </c>
      <c r="AU216" s="221" t="s">
        <v>132</v>
      </c>
      <c r="AV216" s="14" t="s">
        <v>85</v>
      </c>
      <c r="AW216" s="14" t="s">
        <v>36</v>
      </c>
      <c r="AX216" s="14" t="s">
        <v>75</v>
      </c>
      <c r="AY216" s="221" t="s">
        <v>119</v>
      </c>
    </row>
    <row r="217" spans="1:65" s="14" customFormat="1" ht="11.25">
      <c r="B217" s="211"/>
      <c r="C217" s="212"/>
      <c r="D217" s="202" t="s">
        <v>164</v>
      </c>
      <c r="E217" s="213" t="s">
        <v>19</v>
      </c>
      <c r="F217" s="214" t="s">
        <v>339</v>
      </c>
      <c r="G217" s="212"/>
      <c r="H217" s="215">
        <v>5.6440000000000001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164</v>
      </c>
      <c r="AU217" s="221" t="s">
        <v>132</v>
      </c>
      <c r="AV217" s="14" t="s">
        <v>85</v>
      </c>
      <c r="AW217" s="14" t="s">
        <v>36</v>
      </c>
      <c r="AX217" s="14" t="s">
        <v>75</v>
      </c>
      <c r="AY217" s="221" t="s">
        <v>119</v>
      </c>
    </row>
    <row r="218" spans="1:65" s="14" customFormat="1" ht="11.25">
      <c r="B218" s="211"/>
      <c r="C218" s="212"/>
      <c r="D218" s="202" t="s">
        <v>164</v>
      </c>
      <c r="E218" s="213" t="s">
        <v>19</v>
      </c>
      <c r="F218" s="214" t="s">
        <v>340</v>
      </c>
      <c r="G218" s="212"/>
      <c r="H218" s="215">
        <v>4.4240000000000004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164</v>
      </c>
      <c r="AU218" s="221" t="s">
        <v>132</v>
      </c>
      <c r="AV218" s="14" t="s">
        <v>85</v>
      </c>
      <c r="AW218" s="14" t="s">
        <v>36</v>
      </c>
      <c r="AX218" s="14" t="s">
        <v>75</v>
      </c>
      <c r="AY218" s="221" t="s">
        <v>119</v>
      </c>
    </row>
    <row r="219" spans="1:65" s="14" customFormat="1" ht="11.25">
      <c r="B219" s="211"/>
      <c r="C219" s="212"/>
      <c r="D219" s="202" t="s">
        <v>164</v>
      </c>
      <c r="E219" s="213" t="s">
        <v>19</v>
      </c>
      <c r="F219" s="214" t="s">
        <v>341</v>
      </c>
      <c r="G219" s="212"/>
      <c r="H219" s="215">
        <v>3.3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164</v>
      </c>
      <c r="AU219" s="221" t="s">
        <v>132</v>
      </c>
      <c r="AV219" s="14" t="s">
        <v>85</v>
      </c>
      <c r="AW219" s="14" t="s">
        <v>36</v>
      </c>
      <c r="AX219" s="14" t="s">
        <v>75</v>
      </c>
      <c r="AY219" s="221" t="s">
        <v>119</v>
      </c>
    </row>
    <row r="220" spans="1:65" s="14" customFormat="1" ht="11.25">
      <c r="B220" s="211"/>
      <c r="C220" s="212"/>
      <c r="D220" s="202" t="s">
        <v>164</v>
      </c>
      <c r="E220" s="213" t="s">
        <v>19</v>
      </c>
      <c r="F220" s="214" t="s">
        <v>342</v>
      </c>
      <c r="G220" s="212"/>
      <c r="H220" s="215">
        <v>2.2639999999999998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164</v>
      </c>
      <c r="AU220" s="221" t="s">
        <v>132</v>
      </c>
      <c r="AV220" s="14" t="s">
        <v>85</v>
      </c>
      <c r="AW220" s="14" t="s">
        <v>36</v>
      </c>
      <c r="AX220" s="14" t="s">
        <v>75</v>
      </c>
      <c r="AY220" s="221" t="s">
        <v>119</v>
      </c>
    </row>
    <row r="221" spans="1:65" s="14" customFormat="1" ht="11.25">
      <c r="B221" s="211"/>
      <c r="C221" s="212"/>
      <c r="D221" s="202" t="s">
        <v>164</v>
      </c>
      <c r="E221" s="213" t="s">
        <v>19</v>
      </c>
      <c r="F221" s="214" t="s">
        <v>343</v>
      </c>
      <c r="G221" s="212"/>
      <c r="H221" s="215">
        <v>1.335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164</v>
      </c>
      <c r="AU221" s="221" t="s">
        <v>132</v>
      </c>
      <c r="AV221" s="14" t="s">
        <v>85</v>
      </c>
      <c r="AW221" s="14" t="s">
        <v>36</v>
      </c>
      <c r="AX221" s="14" t="s">
        <v>75</v>
      </c>
      <c r="AY221" s="221" t="s">
        <v>119</v>
      </c>
    </row>
    <row r="222" spans="1:65" s="14" customFormat="1" ht="11.25">
      <c r="B222" s="211"/>
      <c r="C222" s="212"/>
      <c r="D222" s="202" t="s">
        <v>164</v>
      </c>
      <c r="E222" s="213" t="s">
        <v>19</v>
      </c>
      <c r="F222" s="214" t="s">
        <v>344</v>
      </c>
      <c r="G222" s="212"/>
      <c r="H222" s="215">
        <v>0.501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164</v>
      </c>
      <c r="AU222" s="221" t="s">
        <v>132</v>
      </c>
      <c r="AV222" s="14" t="s">
        <v>85</v>
      </c>
      <c r="AW222" s="14" t="s">
        <v>36</v>
      </c>
      <c r="AX222" s="14" t="s">
        <v>75</v>
      </c>
      <c r="AY222" s="221" t="s">
        <v>119</v>
      </c>
    </row>
    <row r="223" spans="1:65" s="14" customFormat="1" ht="11.25">
      <c r="B223" s="211"/>
      <c r="C223" s="212"/>
      <c r="D223" s="202" t="s">
        <v>164</v>
      </c>
      <c r="E223" s="213" t="s">
        <v>19</v>
      </c>
      <c r="F223" s="214" t="s">
        <v>345</v>
      </c>
      <c r="G223" s="212"/>
      <c r="H223" s="215">
        <v>9.1010000000000009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164</v>
      </c>
      <c r="AU223" s="221" t="s">
        <v>132</v>
      </c>
      <c r="AV223" s="14" t="s">
        <v>85</v>
      </c>
      <c r="AW223" s="14" t="s">
        <v>36</v>
      </c>
      <c r="AX223" s="14" t="s">
        <v>75</v>
      </c>
      <c r="AY223" s="221" t="s">
        <v>119</v>
      </c>
    </row>
    <row r="224" spans="1:65" s="14" customFormat="1" ht="11.25">
      <c r="B224" s="211"/>
      <c r="C224" s="212"/>
      <c r="D224" s="202" t="s">
        <v>164</v>
      </c>
      <c r="E224" s="213" t="s">
        <v>19</v>
      </c>
      <c r="F224" s="214" t="s">
        <v>346</v>
      </c>
      <c r="G224" s="212"/>
      <c r="H224" s="215">
        <v>7.827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164</v>
      </c>
      <c r="AU224" s="221" t="s">
        <v>132</v>
      </c>
      <c r="AV224" s="14" t="s">
        <v>85</v>
      </c>
      <c r="AW224" s="14" t="s">
        <v>36</v>
      </c>
      <c r="AX224" s="14" t="s">
        <v>75</v>
      </c>
      <c r="AY224" s="221" t="s">
        <v>119</v>
      </c>
    </row>
    <row r="225" spans="1:65" s="14" customFormat="1" ht="11.25">
      <c r="B225" s="211"/>
      <c r="C225" s="212"/>
      <c r="D225" s="202" t="s">
        <v>164</v>
      </c>
      <c r="E225" s="213" t="s">
        <v>19</v>
      </c>
      <c r="F225" s="214" t="s">
        <v>347</v>
      </c>
      <c r="G225" s="212"/>
      <c r="H225" s="215">
        <v>6.6280000000000001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164</v>
      </c>
      <c r="AU225" s="221" t="s">
        <v>132</v>
      </c>
      <c r="AV225" s="14" t="s">
        <v>85</v>
      </c>
      <c r="AW225" s="14" t="s">
        <v>36</v>
      </c>
      <c r="AX225" s="14" t="s">
        <v>75</v>
      </c>
      <c r="AY225" s="221" t="s">
        <v>119</v>
      </c>
    </row>
    <row r="226" spans="1:65" s="14" customFormat="1" ht="11.25">
      <c r="B226" s="211"/>
      <c r="C226" s="212"/>
      <c r="D226" s="202" t="s">
        <v>164</v>
      </c>
      <c r="E226" s="213" t="s">
        <v>19</v>
      </c>
      <c r="F226" s="214" t="s">
        <v>348</v>
      </c>
      <c r="G226" s="212"/>
      <c r="H226" s="215">
        <v>5.51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164</v>
      </c>
      <c r="AU226" s="221" t="s">
        <v>132</v>
      </c>
      <c r="AV226" s="14" t="s">
        <v>85</v>
      </c>
      <c r="AW226" s="14" t="s">
        <v>36</v>
      </c>
      <c r="AX226" s="14" t="s">
        <v>75</v>
      </c>
      <c r="AY226" s="221" t="s">
        <v>119</v>
      </c>
    </row>
    <row r="227" spans="1:65" s="14" customFormat="1" ht="11.25">
      <c r="B227" s="211"/>
      <c r="C227" s="212"/>
      <c r="D227" s="202" t="s">
        <v>164</v>
      </c>
      <c r="E227" s="213" t="s">
        <v>19</v>
      </c>
      <c r="F227" s="214" t="s">
        <v>349</v>
      </c>
      <c r="G227" s="212"/>
      <c r="H227" s="215">
        <v>4.468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164</v>
      </c>
      <c r="AU227" s="221" t="s">
        <v>132</v>
      </c>
      <c r="AV227" s="14" t="s">
        <v>85</v>
      </c>
      <c r="AW227" s="14" t="s">
        <v>36</v>
      </c>
      <c r="AX227" s="14" t="s">
        <v>75</v>
      </c>
      <c r="AY227" s="221" t="s">
        <v>119</v>
      </c>
    </row>
    <row r="228" spans="1:65" s="14" customFormat="1" ht="11.25">
      <c r="B228" s="211"/>
      <c r="C228" s="212"/>
      <c r="D228" s="202" t="s">
        <v>164</v>
      </c>
      <c r="E228" s="213" t="s">
        <v>19</v>
      </c>
      <c r="F228" s="214" t="s">
        <v>350</v>
      </c>
      <c r="G228" s="212"/>
      <c r="H228" s="215">
        <v>3.5070000000000001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164</v>
      </c>
      <c r="AU228" s="221" t="s">
        <v>132</v>
      </c>
      <c r="AV228" s="14" t="s">
        <v>85</v>
      </c>
      <c r="AW228" s="14" t="s">
        <v>36</v>
      </c>
      <c r="AX228" s="14" t="s">
        <v>75</v>
      </c>
      <c r="AY228" s="221" t="s">
        <v>119</v>
      </c>
    </row>
    <row r="229" spans="1:65" s="14" customFormat="1" ht="11.25">
      <c r="B229" s="211"/>
      <c r="C229" s="212"/>
      <c r="D229" s="202" t="s">
        <v>164</v>
      </c>
      <c r="E229" s="213" t="s">
        <v>19</v>
      </c>
      <c r="F229" s="214" t="s">
        <v>351</v>
      </c>
      <c r="G229" s="212"/>
      <c r="H229" s="215">
        <v>2.59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164</v>
      </c>
      <c r="AU229" s="221" t="s">
        <v>132</v>
      </c>
      <c r="AV229" s="14" t="s">
        <v>85</v>
      </c>
      <c r="AW229" s="14" t="s">
        <v>36</v>
      </c>
      <c r="AX229" s="14" t="s">
        <v>75</v>
      </c>
      <c r="AY229" s="221" t="s">
        <v>119</v>
      </c>
    </row>
    <row r="230" spans="1:65" s="14" customFormat="1" ht="11.25">
      <c r="B230" s="211"/>
      <c r="C230" s="212"/>
      <c r="D230" s="202" t="s">
        <v>164</v>
      </c>
      <c r="E230" s="213" t="s">
        <v>19</v>
      </c>
      <c r="F230" s="214" t="s">
        <v>352</v>
      </c>
      <c r="G230" s="212"/>
      <c r="H230" s="215">
        <v>1.7649999999999999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164</v>
      </c>
      <c r="AU230" s="221" t="s">
        <v>132</v>
      </c>
      <c r="AV230" s="14" t="s">
        <v>85</v>
      </c>
      <c r="AW230" s="14" t="s">
        <v>36</v>
      </c>
      <c r="AX230" s="14" t="s">
        <v>75</v>
      </c>
      <c r="AY230" s="221" t="s">
        <v>119</v>
      </c>
    </row>
    <row r="231" spans="1:65" s="14" customFormat="1" ht="11.25">
      <c r="B231" s="211"/>
      <c r="C231" s="212"/>
      <c r="D231" s="202" t="s">
        <v>164</v>
      </c>
      <c r="E231" s="213" t="s">
        <v>19</v>
      </c>
      <c r="F231" s="214" t="s">
        <v>353</v>
      </c>
      <c r="G231" s="212"/>
      <c r="H231" s="215">
        <v>1.0129999999999999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164</v>
      </c>
      <c r="AU231" s="221" t="s">
        <v>132</v>
      </c>
      <c r="AV231" s="14" t="s">
        <v>85</v>
      </c>
      <c r="AW231" s="14" t="s">
        <v>36</v>
      </c>
      <c r="AX231" s="14" t="s">
        <v>75</v>
      </c>
      <c r="AY231" s="221" t="s">
        <v>119</v>
      </c>
    </row>
    <row r="232" spans="1:65" s="14" customFormat="1" ht="11.25">
      <c r="B232" s="211"/>
      <c r="C232" s="212"/>
      <c r="D232" s="202" t="s">
        <v>164</v>
      </c>
      <c r="E232" s="213" t="s">
        <v>19</v>
      </c>
      <c r="F232" s="214" t="s">
        <v>354</v>
      </c>
      <c r="G232" s="212"/>
      <c r="H232" s="215">
        <v>0.33800000000000002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164</v>
      </c>
      <c r="AU232" s="221" t="s">
        <v>132</v>
      </c>
      <c r="AV232" s="14" t="s">
        <v>85</v>
      </c>
      <c r="AW232" s="14" t="s">
        <v>36</v>
      </c>
      <c r="AX232" s="14" t="s">
        <v>75</v>
      </c>
      <c r="AY232" s="221" t="s">
        <v>119</v>
      </c>
    </row>
    <row r="233" spans="1:65" s="2" customFormat="1" ht="44.25" customHeight="1">
      <c r="A233" s="34"/>
      <c r="B233" s="35"/>
      <c r="C233" s="187" t="s">
        <v>355</v>
      </c>
      <c r="D233" s="187" t="s">
        <v>122</v>
      </c>
      <c r="E233" s="188" t="s">
        <v>356</v>
      </c>
      <c r="F233" s="189" t="s">
        <v>357</v>
      </c>
      <c r="G233" s="190" t="s">
        <v>289</v>
      </c>
      <c r="H233" s="191">
        <v>1217.221</v>
      </c>
      <c r="I233" s="192"/>
      <c r="J233" s="193">
        <f>ROUND(I233*H233,2)</f>
        <v>0</v>
      </c>
      <c r="K233" s="189" t="s">
        <v>141</v>
      </c>
      <c r="L233" s="39"/>
      <c r="M233" s="194" t="s">
        <v>19</v>
      </c>
      <c r="N233" s="195" t="s">
        <v>46</v>
      </c>
      <c r="O233" s="64"/>
      <c r="P233" s="196">
        <f>O233*H233</f>
        <v>0</v>
      </c>
      <c r="Q233" s="196">
        <v>3.1E-4</v>
      </c>
      <c r="R233" s="196">
        <f>Q233*H233</f>
        <v>0.37733851000000002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138</v>
      </c>
      <c r="AT233" s="198" t="s">
        <v>122</v>
      </c>
      <c r="AU233" s="198" t="s">
        <v>132</v>
      </c>
      <c r="AY233" s="17" t="s">
        <v>119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7" t="s">
        <v>83</v>
      </c>
      <c r="BK233" s="199">
        <f>ROUND(I233*H233,2)</f>
        <v>0</v>
      </c>
      <c r="BL233" s="17" t="s">
        <v>138</v>
      </c>
      <c r="BM233" s="198" t="s">
        <v>358</v>
      </c>
    </row>
    <row r="234" spans="1:65" s="13" customFormat="1" ht="11.25">
      <c r="B234" s="200"/>
      <c r="C234" s="201"/>
      <c r="D234" s="202" t="s">
        <v>164</v>
      </c>
      <c r="E234" s="203" t="s">
        <v>19</v>
      </c>
      <c r="F234" s="204" t="s">
        <v>205</v>
      </c>
      <c r="G234" s="201"/>
      <c r="H234" s="203" t="s">
        <v>19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164</v>
      </c>
      <c r="AU234" s="210" t="s">
        <v>132</v>
      </c>
      <c r="AV234" s="13" t="s">
        <v>83</v>
      </c>
      <c r="AW234" s="13" t="s">
        <v>36</v>
      </c>
      <c r="AX234" s="13" t="s">
        <v>75</v>
      </c>
      <c r="AY234" s="210" t="s">
        <v>119</v>
      </c>
    </row>
    <row r="235" spans="1:65" s="14" customFormat="1" ht="11.25">
      <c r="B235" s="211"/>
      <c r="C235" s="212"/>
      <c r="D235" s="202" t="s">
        <v>164</v>
      </c>
      <c r="E235" s="213" t="s">
        <v>19</v>
      </c>
      <c r="F235" s="214" t="s">
        <v>359</v>
      </c>
      <c r="G235" s="212"/>
      <c r="H235" s="215">
        <v>175.38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164</v>
      </c>
      <c r="AU235" s="221" t="s">
        <v>132</v>
      </c>
      <c r="AV235" s="14" t="s">
        <v>85</v>
      </c>
      <c r="AW235" s="14" t="s">
        <v>36</v>
      </c>
      <c r="AX235" s="14" t="s">
        <v>75</v>
      </c>
      <c r="AY235" s="221" t="s">
        <v>119</v>
      </c>
    </row>
    <row r="236" spans="1:65" s="13" customFormat="1" ht="11.25">
      <c r="B236" s="200"/>
      <c r="C236" s="201"/>
      <c r="D236" s="202" t="s">
        <v>164</v>
      </c>
      <c r="E236" s="203" t="s">
        <v>19</v>
      </c>
      <c r="F236" s="204" t="s">
        <v>207</v>
      </c>
      <c r="G236" s="201"/>
      <c r="H236" s="203" t="s">
        <v>19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164</v>
      </c>
      <c r="AU236" s="210" t="s">
        <v>132</v>
      </c>
      <c r="AV236" s="13" t="s">
        <v>83</v>
      </c>
      <c r="AW236" s="13" t="s">
        <v>36</v>
      </c>
      <c r="AX236" s="13" t="s">
        <v>75</v>
      </c>
      <c r="AY236" s="210" t="s">
        <v>119</v>
      </c>
    </row>
    <row r="237" spans="1:65" s="14" customFormat="1" ht="11.25">
      <c r="B237" s="211"/>
      <c r="C237" s="212"/>
      <c r="D237" s="202" t="s">
        <v>164</v>
      </c>
      <c r="E237" s="213" t="s">
        <v>19</v>
      </c>
      <c r="F237" s="214" t="s">
        <v>360</v>
      </c>
      <c r="G237" s="212"/>
      <c r="H237" s="215">
        <v>108.35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164</v>
      </c>
      <c r="AU237" s="221" t="s">
        <v>132</v>
      </c>
      <c r="AV237" s="14" t="s">
        <v>85</v>
      </c>
      <c r="AW237" s="14" t="s">
        <v>36</v>
      </c>
      <c r="AX237" s="14" t="s">
        <v>75</v>
      </c>
      <c r="AY237" s="221" t="s">
        <v>119</v>
      </c>
    </row>
    <row r="238" spans="1:65" s="14" customFormat="1" ht="11.25">
      <c r="B238" s="211"/>
      <c r="C238" s="212"/>
      <c r="D238" s="202" t="s">
        <v>164</v>
      </c>
      <c r="E238" s="213" t="s">
        <v>19</v>
      </c>
      <c r="F238" s="214" t="s">
        <v>361</v>
      </c>
      <c r="G238" s="212"/>
      <c r="H238" s="215">
        <v>103.483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164</v>
      </c>
      <c r="AU238" s="221" t="s">
        <v>132</v>
      </c>
      <c r="AV238" s="14" t="s">
        <v>85</v>
      </c>
      <c r="AW238" s="14" t="s">
        <v>36</v>
      </c>
      <c r="AX238" s="14" t="s">
        <v>75</v>
      </c>
      <c r="AY238" s="221" t="s">
        <v>119</v>
      </c>
    </row>
    <row r="239" spans="1:65" s="14" customFormat="1" ht="11.25">
      <c r="B239" s="211"/>
      <c r="C239" s="212"/>
      <c r="D239" s="202" t="s">
        <v>164</v>
      </c>
      <c r="E239" s="213" t="s">
        <v>19</v>
      </c>
      <c r="F239" s="214" t="s">
        <v>362</v>
      </c>
      <c r="G239" s="212"/>
      <c r="H239" s="215">
        <v>87.974999999999994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164</v>
      </c>
      <c r="AU239" s="221" t="s">
        <v>132</v>
      </c>
      <c r="AV239" s="14" t="s">
        <v>85</v>
      </c>
      <c r="AW239" s="14" t="s">
        <v>36</v>
      </c>
      <c r="AX239" s="14" t="s">
        <v>75</v>
      </c>
      <c r="AY239" s="221" t="s">
        <v>119</v>
      </c>
    </row>
    <row r="240" spans="1:65" s="14" customFormat="1" ht="11.25">
      <c r="B240" s="211"/>
      <c r="C240" s="212"/>
      <c r="D240" s="202" t="s">
        <v>164</v>
      </c>
      <c r="E240" s="213" t="s">
        <v>19</v>
      </c>
      <c r="F240" s="214" t="s">
        <v>363</v>
      </c>
      <c r="G240" s="212"/>
      <c r="H240" s="215">
        <v>74.86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164</v>
      </c>
      <c r="AU240" s="221" t="s">
        <v>132</v>
      </c>
      <c r="AV240" s="14" t="s">
        <v>85</v>
      </c>
      <c r="AW240" s="14" t="s">
        <v>36</v>
      </c>
      <c r="AX240" s="14" t="s">
        <v>75</v>
      </c>
      <c r="AY240" s="221" t="s">
        <v>119</v>
      </c>
    </row>
    <row r="241" spans="2:51" s="14" customFormat="1" ht="11.25">
      <c r="B241" s="211"/>
      <c r="C241" s="212"/>
      <c r="D241" s="202" t="s">
        <v>164</v>
      </c>
      <c r="E241" s="213" t="s">
        <v>19</v>
      </c>
      <c r="F241" s="214" t="s">
        <v>364</v>
      </c>
      <c r="G241" s="212"/>
      <c r="H241" s="215">
        <v>62.22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164</v>
      </c>
      <c r="AU241" s="221" t="s">
        <v>132</v>
      </c>
      <c r="AV241" s="14" t="s">
        <v>85</v>
      </c>
      <c r="AW241" s="14" t="s">
        <v>36</v>
      </c>
      <c r="AX241" s="14" t="s">
        <v>75</v>
      </c>
      <c r="AY241" s="221" t="s">
        <v>119</v>
      </c>
    </row>
    <row r="242" spans="2:51" s="14" customFormat="1" ht="11.25">
      <c r="B242" s="211"/>
      <c r="C242" s="212"/>
      <c r="D242" s="202" t="s">
        <v>164</v>
      </c>
      <c r="E242" s="213" t="s">
        <v>19</v>
      </c>
      <c r="F242" s="214" t="s">
        <v>365</v>
      </c>
      <c r="G242" s="212"/>
      <c r="H242" s="215">
        <v>50.12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164</v>
      </c>
      <c r="AU242" s="221" t="s">
        <v>132</v>
      </c>
      <c r="AV242" s="14" t="s">
        <v>85</v>
      </c>
      <c r="AW242" s="14" t="s">
        <v>36</v>
      </c>
      <c r="AX242" s="14" t="s">
        <v>75</v>
      </c>
      <c r="AY242" s="221" t="s">
        <v>119</v>
      </c>
    </row>
    <row r="243" spans="2:51" s="14" customFormat="1" ht="11.25">
      <c r="B243" s="211"/>
      <c r="C243" s="212"/>
      <c r="D243" s="202" t="s">
        <v>164</v>
      </c>
      <c r="E243" s="213" t="s">
        <v>19</v>
      </c>
      <c r="F243" s="214" t="s">
        <v>366</v>
      </c>
      <c r="G243" s="212"/>
      <c r="H243" s="215">
        <v>38.5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164</v>
      </c>
      <c r="AU243" s="221" t="s">
        <v>132</v>
      </c>
      <c r="AV243" s="14" t="s">
        <v>85</v>
      </c>
      <c r="AW243" s="14" t="s">
        <v>36</v>
      </c>
      <c r="AX243" s="14" t="s">
        <v>75</v>
      </c>
      <c r="AY243" s="221" t="s">
        <v>119</v>
      </c>
    </row>
    <row r="244" spans="2:51" s="14" customFormat="1" ht="11.25">
      <c r="B244" s="211"/>
      <c r="C244" s="212"/>
      <c r="D244" s="202" t="s">
        <v>164</v>
      </c>
      <c r="E244" s="213" t="s">
        <v>19</v>
      </c>
      <c r="F244" s="214" t="s">
        <v>367</v>
      </c>
      <c r="G244" s="212"/>
      <c r="H244" s="215">
        <v>27.32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164</v>
      </c>
      <c r="AU244" s="221" t="s">
        <v>132</v>
      </c>
      <c r="AV244" s="14" t="s">
        <v>85</v>
      </c>
      <c r="AW244" s="14" t="s">
        <v>36</v>
      </c>
      <c r="AX244" s="14" t="s">
        <v>75</v>
      </c>
      <c r="AY244" s="221" t="s">
        <v>119</v>
      </c>
    </row>
    <row r="245" spans="2:51" s="14" customFormat="1" ht="11.25">
      <c r="B245" s="211"/>
      <c r="C245" s="212"/>
      <c r="D245" s="202" t="s">
        <v>164</v>
      </c>
      <c r="E245" s="213" t="s">
        <v>19</v>
      </c>
      <c r="F245" s="214" t="s">
        <v>368</v>
      </c>
      <c r="G245" s="212"/>
      <c r="H245" s="215">
        <v>16.675000000000001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164</v>
      </c>
      <c r="AU245" s="221" t="s">
        <v>132</v>
      </c>
      <c r="AV245" s="14" t="s">
        <v>85</v>
      </c>
      <c r="AW245" s="14" t="s">
        <v>36</v>
      </c>
      <c r="AX245" s="14" t="s">
        <v>75</v>
      </c>
      <c r="AY245" s="221" t="s">
        <v>119</v>
      </c>
    </row>
    <row r="246" spans="2:51" s="14" customFormat="1" ht="11.25">
      <c r="B246" s="211"/>
      <c r="C246" s="212"/>
      <c r="D246" s="202" t="s">
        <v>164</v>
      </c>
      <c r="E246" s="213" t="s">
        <v>19</v>
      </c>
      <c r="F246" s="214" t="s">
        <v>369</v>
      </c>
      <c r="G246" s="212"/>
      <c r="H246" s="215">
        <v>6.5060000000000002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164</v>
      </c>
      <c r="AU246" s="221" t="s">
        <v>132</v>
      </c>
      <c r="AV246" s="14" t="s">
        <v>85</v>
      </c>
      <c r="AW246" s="14" t="s">
        <v>36</v>
      </c>
      <c r="AX246" s="14" t="s">
        <v>75</v>
      </c>
      <c r="AY246" s="221" t="s">
        <v>119</v>
      </c>
    </row>
    <row r="247" spans="2:51" s="14" customFormat="1" ht="11.25">
      <c r="B247" s="211"/>
      <c r="C247" s="212"/>
      <c r="D247" s="202" t="s">
        <v>164</v>
      </c>
      <c r="E247" s="213" t="s">
        <v>19</v>
      </c>
      <c r="F247" s="214" t="s">
        <v>370</v>
      </c>
      <c r="G247" s="212"/>
      <c r="H247" s="215">
        <v>93.206000000000003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164</v>
      </c>
      <c r="AU247" s="221" t="s">
        <v>132</v>
      </c>
      <c r="AV247" s="14" t="s">
        <v>85</v>
      </c>
      <c r="AW247" s="14" t="s">
        <v>36</v>
      </c>
      <c r="AX247" s="14" t="s">
        <v>75</v>
      </c>
      <c r="AY247" s="221" t="s">
        <v>119</v>
      </c>
    </row>
    <row r="248" spans="2:51" s="14" customFormat="1" ht="11.25">
      <c r="B248" s="211"/>
      <c r="C248" s="212"/>
      <c r="D248" s="202" t="s">
        <v>164</v>
      </c>
      <c r="E248" s="213" t="s">
        <v>19</v>
      </c>
      <c r="F248" s="214" t="s">
        <v>371</v>
      </c>
      <c r="G248" s="212"/>
      <c r="H248" s="215">
        <v>81.834999999999994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164</v>
      </c>
      <c r="AU248" s="221" t="s">
        <v>132</v>
      </c>
      <c r="AV248" s="14" t="s">
        <v>85</v>
      </c>
      <c r="AW248" s="14" t="s">
        <v>36</v>
      </c>
      <c r="AX248" s="14" t="s">
        <v>75</v>
      </c>
      <c r="AY248" s="221" t="s">
        <v>119</v>
      </c>
    </row>
    <row r="249" spans="2:51" s="14" customFormat="1" ht="11.25">
      <c r="B249" s="211"/>
      <c r="C249" s="212"/>
      <c r="D249" s="202" t="s">
        <v>164</v>
      </c>
      <c r="E249" s="213" t="s">
        <v>19</v>
      </c>
      <c r="F249" s="214" t="s">
        <v>372</v>
      </c>
      <c r="G249" s="212"/>
      <c r="H249" s="215">
        <v>70.837999999999994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164</v>
      </c>
      <c r="AU249" s="221" t="s">
        <v>132</v>
      </c>
      <c r="AV249" s="14" t="s">
        <v>85</v>
      </c>
      <c r="AW249" s="14" t="s">
        <v>36</v>
      </c>
      <c r="AX249" s="14" t="s">
        <v>75</v>
      </c>
      <c r="AY249" s="221" t="s">
        <v>119</v>
      </c>
    </row>
    <row r="250" spans="2:51" s="14" customFormat="1" ht="11.25">
      <c r="B250" s="211"/>
      <c r="C250" s="212"/>
      <c r="D250" s="202" t="s">
        <v>164</v>
      </c>
      <c r="E250" s="213" t="s">
        <v>19</v>
      </c>
      <c r="F250" s="214" t="s">
        <v>373</v>
      </c>
      <c r="G250" s="212"/>
      <c r="H250" s="215">
        <v>60.25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164</v>
      </c>
      <c r="AU250" s="221" t="s">
        <v>132</v>
      </c>
      <c r="AV250" s="14" t="s">
        <v>85</v>
      </c>
      <c r="AW250" s="14" t="s">
        <v>36</v>
      </c>
      <c r="AX250" s="14" t="s">
        <v>75</v>
      </c>
      <c r="AY250" s="221" t="s">
        <v>119</v>
      </c>
    </row>
    <row r="251" spans="2:51" s="14" customFormat="1" ht="11.25">
      <c r="B251" s="211"/>
      <c r="C251" s="212"/>
      <c r="D251" s="202" t="s">
        <v>164</v>
      </c>
      <c r="E251" s="213" t="s">
        <v>19</v>
      </c>
      <c r="F251" s="214" t="s">
        <v>374</v>
      </c>
      <c r="G251" s="212"/>
      <c r="H251" s="215">
        <v>50.04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164</v>
      </c>
      <c r="AU251" s="221" t="s">
        <v>132</v>
      </c>
      <c r="AV251" s="14" t="s">
        <v>85</v>
      </c>
      <c r="AW251" s="14" t="s">
        <v>36</v>
      </c>
      <c r="AX251" s="14" t="s">
        <v>75</v>
      </c>
      <c r="AY251" s="221" t="s">
        <v>119</v>
      </c>
    </row>
    <row r="252" spans="2:51" s="14" customFormat="1" ht="11.25">
      <c r="B252" s="211"/>
      <c r="C252" s="212"/>
      <c r="D252" s="202" t="s">
        <v>164</v>
      </c>
      <c r="E252" s="213" t="s">
        <v>19</v>
      </c>
      <c r="F252" s="214" t="s">
        <v>375</v>
      </c>
      <c r="G252" s="212"/>
      <c r="H252" s="215">
        <v>40.332999999999998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164</v>
      </c>
      <c r="AU252" s="221" t="s">
        <v>132</v>
      </c>
      <c r="AV252" s="14" t="s">
        <v>85</v>
      </c>
      <c r="AW252" s="14" t="s">
        <v>36</v>
      </c>
      <c r="AX252" s="14" t="s">
        <v>75</v>
      </c>
      <c r="AY252" s="221" t="s">
        <v>119</v>
      </c>
    </row>
    <row r="253" spans="2:51" s="14" customFormat="1" ht="11.25">
      <c r="B253" s="211"/>
      <c r="C253" s="212"/>
      <c r="D253" s="202" t="s">
        <v>164</v>
      </c>
      <c r="E253" s="213" t="s">
        <v>19</v>
      </c>
      <c r="F253" s="214" t="s">
        <v>376</v>
      </c>
      <c r="G253" s="212"/>
      <c r="H253" s="215">
        <v>30.648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164</v>
      </c>
      <c r="AU253" s="221" t="s">
        <v>132</v>
      </c>
      <c r="AV253" s="14" t="s">
        <v>85</v>
      </c>
      <c r="AW253" s="14" t="s">
        <v>36</v>
      </c>
      <c r="AX253" s="14" t="s">
        <v>75</v>
      </c>
      <c r="AY253" s="221" t="s">
        <v>119</v>
      </c>
    </row>
    <row r="254" spans="2:51" s="14" customFormat="1" ht="11.25">
      <c r="B254" s="211"/>
      <c r="C254" s="212"/>
      <c r="D254" s="202" t="s">
        <v>164</v>
      </c>
      <c r="E254" s="213" t="s">
        <v>19</v>
      </c>
      <c r="F254" s="214" t="s">
        <v>377</v>
      </c>
      <c r="G254" s="212"/>
      <c r="H254" s="215">
        <v>21.527000000000001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164</v>
      </c>
      <c r="AU254" s="221" t="s">
        <v>132</v>
      </c>
      <c r="AV254" s="14" t="s">
        <v>85</v>
      </c>
      <c r="AW254" s="14" t="s">
        <v>36</v>
      </c>
      <c r="AX254" s="14" t="s">
        <v>75</v>
      </c>
      <c r="AY254" s="221" t="s">
        <v>119</v>
      </c>
    </row>
    <row r="255" spans="2:51" s="14" customFormat="1" ht="11.25">
      <c r="B255" s="211"/>
      <c r="C255" s="212"/>
      <c r="D255" s="202" t="s">
        <v>164</v>
      </c>
      <c r="E255" s="213" t="s">
        <v>19</v>
      </c>
      <c r="F255" s="214" t="s">
        <v>378</v>
      </c>
      <c r="G255" s="212"/>
      <c r="H255" s="215">
        <v>12.763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164</v>
      </c>
      <c r="AU255" s="221" t="s">
        <v>132</v>
      </c>
      <c r="AV255" s="14" t="s">
        <v>85</v>
      </c>
      <c r="AW255" s="14" t="s">
        <v>36</v>
      </c>
      <c r="AX255" s="14" t="s">
        <v>75</v>
      </c>
      <c r="AY255" s="221" t="s">
        <v>119</v>
      </c>
    </row>
    <row r="256" spans="2:51" s="14" customFormat="1" ht="11.25">
      <c r="B256" s="211"/>
      <c r="C256" s="212"/>
      <c r="D256" s="202" t="s">
        <v>164</v>
      </c>
      <c r="E256" s="213" t="s">
        <v>19</v>
      </c>
      <c r="F256" s="214" t="s">
        <v>379</v>
      </c>
      <c r="G256" s="212"/>
      <c r="H256" s="215">
        <v>4.3920000000000003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164</v>
      </c>
      <c r="AU256" s="221" t="s">
        <v>132</v>
      </c>
      <c r="AV256" s="14" t="s">
        <v>85</v>
      </c>
      <c r="AW256" s="14" t="s">
        <v>36</v>
      </c>
      <c r="AX256" s="14" t="s">
        <v>75</v>
      </c>
      <c r="AY256" s="221" t="s">
        <v>119</v>
      </c>
    </row>
    <row r="257" spans="1:65" s="2" customFormat="1" ht="21.75" customHeight="1">
      <c r="A257" s="34"/>
      <c r="B257" s="35"/>
      <c r="C257" s="227" t="s">
        <v>7</v>
      </c>
      <c r="D257" s="227" t="s">
        <v>278</v>
      </c>
      <c r="E257" s="228" t="s">
        <v>380</v>
      </c>
      <c r="F257" s="229" t="s">
        <v>381</v>
      </c>
      <c r="G257" s="230" t="s">
        <v>289</v>
      </c>
      <c r="H257" s="231">
        <v>1399.8040000000001</v>
      </c>
      <c r="I257" s="232"/>
      <c r="J257" s="233">
        <f>ROUND(I257*H257,2)</f>
        <v>0</v>
      </c>
      <c r="K257" s="229" t="s">
        <v>141</v>
      </c>
      <c r="L257" s="234"/>
      <c r="M257" s="235" t="s">
        <v>19</v>
      </c>
      <c r="N257" s="236" t="s">
        <v>46</v>
      </c>
      <c r="O257" s="64"/>
      <c r="P257" s="196">
        <f>O257*H257</f>
        <v>0</v>
      </c>
      <c r="Q257" s="196">
        <v>2.9999999999999997E-4</v>
      </c>
      <c r="R257" s="196">
        <f>Q257*H257</f>
        <v>0.41994120000000001</v>
      </c>
      <c r="S257" s="196">
        <v>0</v>
      </c>
      <c r="T257" s="197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154</v>
      </c>
      <c r="AT257" s="198" t="s">
        <v>278</v>
      </c>
      <c r="AU257" s="198" t="s">
        <v>132</v>
      </c>
      <c r="AY257" s="17" t="s">
        <v>119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83</v>
      </c>
      <c r="BK257" s="199">
        <f>ROUND(I257*H257,2)</f>
        <v>0</v>
      </c>
      <c r="BL257" s="17" t="s">
        <v>138</v>
      </c>
      <c r="BM257" s="198" t="s">
        <v>382</v>
      </c>
    </row>
    <row r="258" spans="1:65" s="13" customFormat="1" ht="11.25">
      <c r="B258" s="200"/>
      <c r="C258" s="201"/>
      <c r="D258" s="202" t="s">
        <v>164</v>
      </c>
      <c r="E258" s="203" t="s">
        <v>19</v>
      </c>
      <c r="F258" s="204" t="s">
        <v>383</v>
      </c>
      <c r="G258" s="201"/>
      <c r="H258" s="203" t="s">
        <v>19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164</v>
      </c>
      <c r="AU258" s="210" t="s">
        <v>132</v>
      </c>
      <c r="AV258" s="13" t="s">
        <v>83</v>
      </c>
      <c r="AW258" s="13" t="s">
        <v>36</v>
      </c>
      <c r="AX258" s="13" t="s">
        <v>75</v>
      </c>
      <c r="AY258" s="210" t="s">
        <v>119</v>
      </c>
    </row>
    <row r="259" spans="1:65" s="14" customFormat="1" ht="11.25">
      <c r="B259" s="211"/>
      <c r="C259" s="212"/>
      <c r="D259" s="202" t="s">
        <v>164</v>
      </c>
      <c r="E259" s="213" t="s">
        <v>19</v>
      </c>
      <c r="F259" s="214" t="s">
        <v>384</v>
      </c>
      <c r="G259" s="212"/>
      <c r="H259" s="215">
        <v>1217.221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164</v>
      </c>
      <c r="AU259" s="221" t="s">
        <v>132</v>
      </c>
      <c r="AV259" s="14" t="s">
        <v>85</v>
      </c>
      <c r="AW259" s="14" t="s">
        <v>36</v>
      </c>
      <c r="AX259" s="14" t="s">
        <v>75</v>
      </c>
      <c r="AY259" s="221" t="s">
        <v>119</v>
      </c>
    </row>
    <row r="260" spans="1:65" s="14" customFormat="1" ht="11.25">
      <c r="B260" s="211"/>
      <c r="C260" s="212"/>
      <c r="D260" s="202" t="s">
        <v>164</v>
      </c>
      <c r="E260" s="212"/>
      <c r="F260" s="214" t="s">
        <v>385</v>
      </c>
      <c r="G260" s="212"/>
      <c r="H260" s="215">
        <v>1399.8040000000001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164</v>
      </c>
      <c r="AU260" s="221" t="s">
        <v>132</v>
      </c>
      <c r="AV260" s="14" t="s">
        <v>85</v>
      </c>
      <c r="AW260" s="14" t="s">
        <v>4</v>
      </c>
      <c r="AX260" s="14" t="s">
        <v>83</v>
      </c>
      <c r="AY260" s="221" t="s">
        <v>119</v>
      </c>
    </row>
    <row r="261" spans="1:65" s="2" customFormat="1" ht="55.5" customHeight="1">
      <c r="A261" s="34"/>
      <c r="B261" s="35"/>
      <c r="C261" s="187" t="s">
        <v>386</v>
      </c>
      <c r="D261" s="187" t="s">
        <v>122</v>
      </c>
      <c r="E261" s="188" t="s">
        <v>387</v>
      </c>
      <c r="F261" s="189" t="s">
        <v>388</v>
      </c>
      <c r="G261" s="190" t="s">
        <v>389</v>
      </c>
      <c r="H261" s="191">
        <v>560.1</v>
      </c>
      <c r="I261" s="192"/>
      <c r="J261" s="193">
        <f>ROUND(I261*H261,2)</f>
        <v>0</v>
      </c>
      <c r="K261" s="189" t="s">
        <v>141</v>
      </c>
      <c r="L261" s="39"/>
      <c r="M261" s="194" t="s">
        <v>19</v>
      </c>
      <c r="N261" s="195" t="s">
        <v>46</v>
      </c>
      <c r="O261" s="64"/>
      <c r="P261" s="196">
        <f>O261*H261</f>
        <v>0</v>
      </c>
      <c r="Q261" s="196">
        <v>0.17993000000000001</v>
      </c>
      <c r="R261" s="196">
        <f>Q261*H261</f>
        <v>100.77879300000001</v>
      </c>
      <c r="S261" s="196">
        <v>0</v>
      </c>
      <c r="T261" s="197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138</v>
      </c>
      <c r="AT261" s="198" t="s">
        <v>122</v>
      </c>
      <c r="AU261" s="198" t="s">
        <v>132</v>
      </c>
      <c r="AY261" s="17" t="s">
        <v>119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7" t="s">
        <v>83</v>
      </c>
      <c r="BK261" s="199">
        <f>ROUND(I261*H261,2)</f>
        <v>0</v>
      </c>
      <c r="BL261" s="17" t="s">
        <v>138</v>
      </c>
      <c r="BM261" s="198" t="s">
        <v>390</v>
      </c>
    </row>
    <row r="262" spans="1:65" s="13" customFormat="1" ht="11.25">
      <c r="B262" s="200"/>
      <c r="C262" s="201"/>
      <c r="D262" s="202" t="s">
        <v>164</v>
      </c>
      <c r="E262" s="203" t="s">
        <v>19</v>
      </c>
      <c r="F262" s="204" t="s">
        <v>207</v>
      </c>
      <c r="G262" s="201"/>
      <c r="H262" s="203" t="s">
        <v>19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164</v>
      </c>
      <c r="AU262" s="210" t="s">
        <v>132</v>
      </c>
      <c r="AV262" s="13" t="s">
        <v>83</v>
      </c>
      <c r="AW262" s="13" t="s">
        <v>36</v>
      </c>
      <c r="AX262" s="13" t="s">
        <v>75</v>
      </c>
      <c r="AY262" s="210" t="s">
        <v>119</v>
      </c>
    </row>
    <row r="263" spans="1:65" s="14" customFormat="1" ht="11.25">
      <c r="B263" s="211"/>
      <c r="C263" s="212"/>
      <c r="D263" s="202" t="s">
        <v>164</v>
      </c>
      <c r="E263" s="213" t="s">
        <v>19</v>
      </c>
      <c r="F263" s="214" t="s">
        <v>391</v>
      </c>
      <c r="G263" s="212"/>
      <c r="H263" s="215">
        <v>55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164</v>
      </c>
      <c r="AU263" s="221" t="s">
        <v>132</v>
      </c>
      <c r="AV263" s="14" t="s">
        <v>85</v>
      </c>
      <c r="AW263" s="14" t="s">
        <v>36</v>
      </c>
      <c r="AX263" s="14" t="s">
        <v>75</v>
      </c>
      <c r="AY263" s="221" t="s">
        <v>119</v>
      </c>
    </row>
    <row r="264" spans="1:65" s="14" customFormat="1" ht="11.25">
      <c r="B264" s="211"/>
      <c r="C264" s="212"/>
      <c r="D264" s="202" t="s">
        <v>164</v>
      </c>
      <c r="E264" s="213" t="s">
        <v>19</v>
      </c>
      <c r="F264" s="214" t="s">
        <v>392</v>
      </c>
      <c r="G264" s="212"/>
      <c r="H264" s="215">
        <v>53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164</v>
      </c>
      <c r="AU264" s="221" t="s">
        <v>132</v>
      </c>
      <c r="AV264" s="14" t="s">
        <v>85</v>
      </c>
      <c r="AW264" s="14" t="s">
        <v>36</v>
      </c>
      <c r="AX264" s="14" t="s">
        <v>75</v>
      </c>
      <c r="AY264" s="221" t="s">
        <v>119</v>
      </c>
    </row>
    <row r="265" spans="1:65" s="14" customFormat="1" ht="11.25">
      <c r="B265" s="211"/>
      <c r="C265" s="212"/>
      <c r="D265" s="202" t="s">
        <v>164</v>
      </c>
      <c r="E265" s="213" t="s">
        <v>19</v>
      </c>
      <c r="F265" s="214" t="s">
        <v>393</v>
      </c>
      <c r="G265" s="212"/>
      <c r="H265" s="215">
        <v>46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164</v>
      </c>
      <c r="AU265" s="221" t="s">
        <v>132</v>
      </c>
      <c r="AV265" s="14" t="s">
        <v>85</v>
      </c>
      <c r="AW265" s="14" t="s">
        <v>36</v>
      </c>
      <c r="AX265" s="14" t="s">
        <v>75</v>
      </c>
      <c r="AY265" s="221" t="s">
        <v>119</v>
      </c>
    </row>
    <row r="266" spans="1:65" s="14" customFormat="1" ht="11.25">
      <c r="B266" s="211"/>
      <c r="C266" s="212"/>
      <c r="D266" s="202" t="s">
        <v>164</v>
      </c>
      <c r="E266" s="213" t="s">
        <v>19</v>
      </c>
      <c r="F266" s="214" t="s">
        <v>394</v>
      </c>
      <c r="G266" s="212"/>
      <c r="H266" s="215">
        <v>40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164</v>
      </c>
      <c r="AU266" s="221" t="s">
        <v>132</v>
      </c>
      <c r="AV266" s="14" t="s">
        <v>85</v>
      </c>
      <c r="AW266" s="14" t="s">
        <v>36</v>
      </c>
      <c r="AX266" s="14" t="s">
        <v>75</v>
      </c>
      <c r="AY266" s="221" t="s">
        <v>119</v>
      </c>
    </row>
    <row r="267" spans="1:65" s="14" customFormat="1" ht="11.25">
      <c r="B267" s="211"/>
      <c r="C267" s="212"/>
      <c r="D267" s="202" t="s">
        <v>164</v>
      </c>
      <c r="E267" s="213" t="s">
        <v>19</v>
      </c>
      <c r="F267" s="214" t="s">
        <v>395</v>
      </c>
      <c r="G267" s="212"/>
      <c r="H267" s="215">
        <v>34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164</v>
      </c>
      <c r="AU267" s="221" t="s">
        <v>132</v>
      </c>
      <c r="AV267" s="14" t="s">
        <v>85</v>
      </c>
      <c r="AW267" s="14" t="s">
        <v>36</v>
      </c>
      <c r="AX267" s="14" t="s">
        <v>75</v>
      </c>
      <c r="AY267" s="221" t="s">
        <v>119</v>
      </c>
    </row>
    <row r="268" spans="1:65" s="14" customFormat="1" ht="11.25">
      <c r="B268" s="211"/>
      <c r="C268" s="212"/>
      <c r="D268" s="202" t="s">
        <v>164</v>
      </c>
      <c r="E268" s="213" t="s">
        <v>19</v>
      </c>
      <c r="F268" s="214" t="s">
        <v>396</v>
      </c>
      <c r="G268" s="212"/>
      <c r="H268" s="215">
        <v>28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164</v>
      </c>
      <c r="AU268" s="221" t="s">
        <v>132</v>
      </c>
      <c r="AV268" s="14" t="s">
        <v>85</v>
      </c>
      <c r="AW268" s="14" t="s">
        <v>36</v>
      </c>
      <c r="AX268" s="14" t="s">
        <v>75</v>
      </c>
      <c r="AY268" s="221" t="s">
        <v>119</v>
      </c>
    </row>
    <row r="269" spans="1:65" s="14" customFormat="1" ht="11.25">
      <c r="B269" s="211"/>
      <c r="C269" s="212"/>
      <c r="D269" s="202" t="s">
        <v>164</v>
      </c>
      <c r="E269" s="213" t="s">
        <v>19</v>
      </c>
      <c r="F269" s="214" t="s">
        <v>397</v>
      </c>
      <c r="G269" s="212"/>
      <c r="H269" s="215">
        <v>22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164</v>
      </c>
      <c r="AU269" s="221" t="s">
        <v>132</v>
      </c>
      <c r="AV269" s="14" t="s">
        <v>85</v>
      </c>
      <c r="AW269" s="14" t="s">
        <v>36</v>
      </c>
      <c r="AX269" s="14" t="s">
        <v>75</v>
      </c>
      <c r="AY269" s="221" t="s">
        <v>119</v>
      </c>
    </row>
    <row r="270" spans="1:65" s="14" customFormat="1" ht="11.25">
      <c r="B270" s="211"/>
      <c r="C270" s="212"/>
      <c r="D270" s="202" t="s">
        <v>164</v>
      </c>
      <c r="E270" s="213" t="s">
        <v>19</v>
      </c>
      <c r="F270" s="214" t="s">
        <v>398</v>
      </c>
      <c r="G270" s="212"/>
      <c r="H270" s="215">
        <v>16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164</v>
      </c>
      <c r="AU270" s="221" t="s">
        <v>132</v>
      </c>
      <c r="AV270" s="14" t="s">
        <v>85</v>
      </c>
      <c r="AW270" s="14" t="s">
        <v>36</v>
      </c>
      <c r="AX270" s="14" t="s">
        <v>75</v>
      </c>
      <c r="AY270" s="221" t="s">
        <v>119</v>
      </c>
    </row>
    <row r="271" spans="1:65" s="14" customFormat="1" ht="11.25">
      <c r="B271" s="211"/>
      <c r="C271" s="212"/>
      <c r="D271" s="202" t="s">
        <v>164</v>
      </c>
      <c r="E271" s="213" t="s">
        <v>19</v>
      </c>
      <c r="F271" s="214" t="s">
        <v>399</v>
      </c>
      <c r="G271" s="212"/>
      <c r="H271" s="215">
        <v>10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164</v>
      </c>
      <c r="AU271" s="221" t="s">
        <v>132</v>
      </c>
      <c r="AV271" s="14" t="s">
        <v>85</v>
      </c>
      <c r="AW271" s="14" t="s">
        <v>36</v>
      </c>
      <c r="AX271" s="14" t="s">
        <v>75</v>
      </c>
      <c r="AY271" s="221" t="s">
        <v>119</v>
      </c>
    </row>
    <row r="272" spans="1:65" s="14" customFormat="1" ht="11.25">
      <c r="B272" s="211"/>
      <c r="C272" s="212"/>
      <c r="D272" s="202" t="s">
        <v>164</v>
      </c>
      <c r="E272" s="213" t="s">
        <v>19</v>
      </c>
      <c r="F272" s="214" t="s">
        <v>400</v>
      </c>
      <c r="G272" s="212"/>
      <c r="H272" s="215">
        <v>4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164</v>
      </c>
      <c r="AU272" s="221" t="s">
        <v>132</v>
      </c>
      <c r="AV272" s="14" t="s">
        <v>85</v>
      </c>
      <c r="AW272" s="14" t="s">
        <v>36</v>
      </c>
      <c r="AX272" s="14" t="s">
        <v>75</v>
      </c>
      <c r="AY272" s="221" t="s">
        <v>119</v>
      </c>
    </row>
    <row r="273" spans="1:65" s="14" customFormat="1" ht="11.25">
      <c r="B273" s="211"/>
      <c r="C273" s="212"/>
      <c r="D273" s="202" t="s">
        <v>164</v>
      </c>
      <c r="E273" s="213" t="s">
        <v>19</v>
      </c>
      <c r="F273" s="214" t="s">
        <v>401</v>
      </c>
      <c r="G273" s="212"/>
      <c r="H273" s="215">
        <v>47.7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164</v>
      </c>
      <c r="AU273" s="221" t="s">
        <v>132</v>
      </c>
      <c r="AV273" s="14" t="s">
        <v>85</v>
      </c>
      <c r="AW273" s="14" t="s">
        <v>36</v>
      </c>
      <c r="AX273" s="14" t="s">
        <v>75</v>
      </c>
      <c r="AY273" s="221" t="s">
        <v>119</v>
      </c>
    </row>
    <row r="274" spans="1:65" s="14" customFormat="1" ht="11.25">
      <c r="B274" s="211"/>
      <c r="C274" s="212"/>
      <c r="D274" s="202" t="s">
        <v>164</v>
      </c>
      <c r="E274" s="213" t="s">
        <v>19</v>
      </c>
      <c r="F274" s="214" t="s">
        <v>402</v>
      </c>
      <c r="G274" s="212"/>
      <c r="H274" s="215">
        <v>42.7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164</v>
      </c>
      <c r="AU274" s="221" t="s">
        <v>132</v>
      </c>
      <c r="AV274" s="14" t="s">
        <v>85</v>
      </c>
      <c r="AW274" s="14" t="s">
        <v>36</v>
      </c>
      <c r="AX274" s="14" t="s">
        <v>75</v>
      </c>
      <c r="AY274" s="221" t="s">
        <v>119</v>
      </c>
    </row>
    <row r="275" spans="1:65" s="14" customFormat="1" ht="11.25">
      <c r="B275" s="211"/>
      <c r="C275" s="212"/>
      <c r="D275" s="202" t="s">
        <v>164</v>
      </c>
      <c r="E275" s="213" t="s">
        <v>19</v>
      </c>
      <c r="F275" s="214" t="s">
        <v>403</v>
      </c>
      <c r="G275" s="212"/>
      <c r="H275" s="215">
        <v>37.700000000000003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164</v>
      </c>
      <c r="AU275" s="221" t="s">
        <v>132</v>
      </c>
      <c r="AV275" s="14" t="s">
        <v>85</v>
      </c>
      <c r="AW275" s="14" t="s">
        <v>36</v>
      </c>
      <c r="AX275" s="14" t="s">
        <v>75</v>
      </c>
      <c r="AY275" s="221" t="s">
        <v>119</v>
      </c>
    </row>
    <row r="276" spans="1:65" s="14" customFormat="1" ht="11.25">
      <c r="B276" s="211"/>
      <c r="C276" s="212"/>
      <c r="D276" s="202" t="s">
        <v>164</v>
      </c>
      <c r="E276" s="213" t="s">
        <v>19</v>
      </c>
      <c r="F276" s="214" t="s">
        <v>404</v>
      </c>
      <c r="G276" s="212"/>
      <c r="H276" s="215">
        <v>32.700000000000003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164</v>
      </c>
      <c r="AU276" s="221" t="s">
        <v>132</v>
      </c>
      <c r="AV276" s="14" t="s">
        <v>85</v>
      </c>
      <c r="AW276" s="14" t="s">
        <v>36</v>
      </c>
      <c r="AX276" s="14" t="s">
        <v>75</v>
      </c>
      <c r="AY276" s="221" t="s">
        <v>119</v>
      </c>
    </row>
    <row r="277" spans="1:65" s="14" customFormat="1" ht="11.25">
      <c r="B277" s="211"/>
      <c r="C277" s="212"/>
      <c r="D277" s="202" t="s">
        <v>164</v>
      </c>
      <c r="E277" s="213" t="s">
        <v>19</v>
      </c>
      <c r="F277" s="214" t="s">
        <v>405</v>
      </c>
      <c r="G277" s="212"/>
      <c r="H277" s="215">
        <v>27.7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164</v>
      </c>
      <c r="AU277" s="221" t="s">
        <v>132</v>
      </c>
      <c r="AV277" s="14" t="s">
        <v>85</v>
      </c>
      <c r="AW277" s="14" t="s">
        <v>36</v>
      </c>
      <c r="AX277" s="14" t="s">
        <v>75</v>
      </c>
      <c r="AY277" s="221" t="s">
        <v>119</v>
      </c>
    </row>
    <row r="278" spans="1:65" s="14" customFormat="1" ht="11.25">
      <c r="B278" s="211"/>
      <c r="C278" s="212"/>
      <c r="D278" s="202" t="s">
        <v>164</v>
      </c>
      <c r="E278" s="213" t="s">
        <v>19</v>
      </c>
      <c r="F278" s="214" t="s">
        <v>406</v>
      </c>
      <c r="G278" s="212"/>
      <c r="H278" s="215">
        <v>22.8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164</v>
      </c>
      <c r="AU278" s="221" t="s">
        <v>132</v>
      </c>
      <c r="AV278" s="14" t="s">
        <v>85</v>
      </c>
      <c r="AW278" s="14" t="s">
        <v>36</v>
      </c>
      <c r="AX278" s="14" t="s">
        <v>75</v>
      </c>
      <c r="AY278" s="221" t="s">
        <v>119</v>
      </c>
    </row>
    <row r="279" spans="1:65" s="14" customFormat="1" ht="11.25">
      <c r="B279" s="211"/>
      <c r="C279" s="212"/>
      <c r="D279" s="202" t="s">
        <v>164</v>
      </c>
      <c r="E279" s="213" t="s">
        <v>19</v>
      </c>
      <c r="F279" s="214" t="s">
        <v>407</v>
      </c>
      <c r="G279" s="212"/>
      <c r="H279" s="215">
        <v>17.7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164</v>
      </c>
      <c r="AU279" s="221" t="s">
        <v>132</v>
      </c>
      <c r="AV279" s="14" t="s">
        <v>85</v>
      </c>
      <c r="AW279" s="14" t="s">
        <v>36</v>
      </c>
      <c r="AX279" s="14" t="s">
        <v>75</v>
      </c>
      <c r="AY279" s="221" t="s">
        <v>119</v>
      </c>
    </row>
    <row r="280" spans="1:65" s="14" customFormat="1" ht="11.25">
      <c r="B280" s="211"/>
      <c r="C280" s="212"/>
      <c r="D280" s="202" t="s">
        <v>164</v>
      </c>
      <c r="E280" s="213" t="s">
        <v>19</v>
      </c>
      <c r="F280" s="214" t="s">
        <v>408</v>
      </c>
      <c r="G280" s="212"/>
      <c r="H280" s="215">
        <v>12.7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164</v>
      </c>
      <c r="AU280" s="221" t="s">
        <v>132</v>
      </c>
      <c r="AV280" s="14" t="s">
        <v>85</v>
      </c>
      <c r="AW280" s="14" t="s">
        <v>36</v>
      </c>
      <c r="AX280" s="14" t="s">
        <v>75</v>
      </c>
      <c r="AY280" s="221" t="s">
        <v>119</v>
      </c>
    </row>
    <row r="281" spans="1:65" s="14" customFormat="1" ht="11.25">
      <c r="B281" s="211"/>
      <c r="C281" s="212"/>
      <c r="D281" s="202" t="s">
        <v>164</v>
      </c>
      <c r="E281" s="213" t="s">
        <v>19</v>
      </c>
      <c r="F281" s="214" t="s">
        <v>409</v>
      </c>
      <c r="G281" s="212"/>
      <c r="H281" s="215">
        <v>7.7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164</v>
      </c>
      <c r="AU281" s="221" t="s">
        <v>132</v>
      </c>
      <c r="AV281" s="14" t="s">
        <v>85</v>
      </c>
      <c r="AW281" s="14" t="s">
        <v>36</v>
      </c>
      <c r="AX281" s="14" t="s">
        <v>75</v>
      </c>
      <c r="AY281" s="221" t="s">
        <v>119</v>
      </c>
    </row>
    <row r="282" spans="1:65" s="14" customFormat="1" ht="11.25">
      <c r="B282" s="211"/>
      <c r="C282" s="212"/>
      <c r="D282" s="202" t="s">
        <v>164</v>
      </c>
      <c r="E282" s="213" t="s">
        <v>19</v>
      </c>
      <c r="F282" s="214" t="s">
        <v>410</v>
      </c>
      <c r="G282" s="212"/>
      <c r="H282" s="215">
        <v>2.7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164</v>
      </c>
      <c r="AU282" s="221" t="s">
        <v>132</v>
      </c>
      <c r="AV282" s="14" t="s">
        <v>85</v>
      </c>
      <c r="AW282" s="14" t="s">
        <v>36</v>
      </c>
      <c r="AX282" s="14" t="s">
        <v>75</v>
      </c>
      <c r="AY282" s="221" t="s">
        <v>119</v>
      </c>
    </row>
    <row r="283" spans="1:65" s="2" customFormat="1" ht="55.5" customHeight="1">
      <c r="A283" s="34"/>
      <c r="B283" s="35"/>
      <c r="C283" s="187" t="s">
        <v>411</v>
      </c>
      <c r="D283" s="187" t="s">
        <v>122</v>
      </c>
      <c r="E283" s="188" t="s">
        <v>412</v>
      </c>
      <c r="F283" s="189" t="s">
        <v>413</v>
      </c>
      <c r="G283" s="190" t="s">
        <v>389</v>
      </c>
      <c r="H283" s="191">
        <v>74</v>
      </c>
      <c r="I283" s="192"/>
      <c r="J283" s="193">
        <f>ROUND(I283*H283,2)</f>
        <v>0</v>
      </c>
      <c r="K283" s="189" t="s">
        <v>141</v>
      </c>
      <c r="L283" s="39"/>
      <c r="M283" s="194" t="s">
        <v>19</v>
      </c>
      <c r="N283" s="195" t="s">
        <v>46</v>
      </c>
      <c r="O283" s="64"/>
      <c r="P283" s="196">
        <f>O283*H283</f>
        <v>0</v>
      </c>
      <c r="Q283" s="196">
        <v>0.28736</v>
      </c>
      <c r="R283" s="196">
        <f>Q283*H283</f>
        <v>21.26464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138</v>
      </c>
      <c r="AT283" s="198" t="s">
        <v>122</v>
      </c>
      <c r="AU283" s="198" t="s">
        <v>132</v>
      </c>
      <c r="AY283" s="17" t="s">
        <v>119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7" t="s">
        <v>83</v>
      </c>
      <c r="BK283" s="199">
        <f>ROUND(I283*H283,2)</f>
        <v>0</v>
      </c>
      <c r="BL283" s="17" t="s">
        <v>138</v>
      </c>
      <c r="BM283" s="198" t="s">
        <v>414</v>
      </c>
    </row>
    <row r="284" spans="1:65" s="13" customFormat="1" ht="11.25">
      <c r="B284" s="200"/>
      <c r="C284" s="201"/>
      <c r="D284" s="202" t="s">
        <v>164</v>
      </c>
      <c r="E284" s="203" t="s">
        <v>19</v>
      </c>
      <c r="F284" s="204" t="s">
        <v>205</v>
      </c>
      <c r="G284" s="201"/>
      <c r="H284" s="203" t="s">
        <v>19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164</v>
      </c>
      <c r="AU284" s="210" t="s">
        <v>132</v>
      </c>
      <c r="AV284" s="13" t="s">
        <v>83</v>
      </c>
      <c r="AW284" s="13" t="s">
        <v>36</v>
      </c>
      <c r="AX284" s="13" t="s">
        <v>75</v>
      </c>
      <c r="AY284" s="210" t="s">
        <v>119</v>
      </c>
    </row>
    <row r="285" spans="1:65" s="14" customFormat="1" ht="11.25">
      <c r="B285" s="211"/>
      <c r="C285" s="212"/>
      <c r="D285" s="202" t="s">
        <v>164</v>
      </c>
      <c r="E285" s="213" t="s">
        <v>19</v>
      </c>
      <c r="F285" s="214" t="s">
        <v>415</v>
      </c>
      <c r="G285" s="212"/>
      <c r="H285" s="215">
        <v>74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164</v>
      </c>
      <c r="AU285" s="221" t="s">
        <v>132</v>
      </c>
      <c r="AV285" s="14" t="s">
        <v>85</v>
      </c>
      <c r="AW285" s="14" t="s">
        <v>36</v>
      </c>
      <c r="AX285" s="14" t="s">
        <v>75</v>
      </c>
      <c r="AY285" s="221" t="s">
        <v>119</v>
      </c>
    </row>
    <row r="286" spans="1:65" s="2" customFormat="1" ht="33" customHeight="1">
      <c r="A286" s="34"/>
      <c r="B286" s="35"/>
      <c r="C286" s="187" t="s">
        <v>416</v>
      </c>
      <c r="D286" s="187" t="s">
        <v>122</v>
      </c>
      <c r="E286" s="188" t="s">
        <v>417</v>
      </c>
      <c r="F286" s="189" t="s">
        <v>418</v>
      </c>
      <c r="G286" s="190" t="s">
        <v>289</v>
      </c>
      <c r="H286" s="191">
        <v>2970</v>
      </c>
      <c r="I286" s="192"/>
      <c r="J286" s="193">
        <f>ROUND(I286*H286,2)</f>
        <v>0</v>
      </c>
      <c r="K286" s="189" t="s">
        <v>141</v>
      </c>
      <c r="L286" s="39"/>
      <c r="M286" s="194" t="s">
        <v>19</v>
      </c>
      <c r="N286" s="195" t="s">
        <v>46</v>
      </c>
      <c r="O286" s="64"/>
      <c r="P286" s="196">
        <f>O286*H286</f>
        <v>0</v>
      </c>
      <c r="Q286" s="196">
        <v>1E-4</v>
      </c>
      <c r="R286" s="196">
        <f>Q286*H286</f>
        <v>0.29700000000000004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138</v>
      </c>
      <c r="AT286" s="198" t="s">
        <v>122</v>
      </c>
      <c r="AU286" s="198" t="s">
        <v>132</v>
      </c>
      <c r="AY286" s="17" t="s">
        <v>119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7" t="s">
        <v>83</v>
      </c>
      <c r="BK286" s="199">
        <f>ROUND(I286*H286,2)</f>
        <v>0</v>
      </c>
      <c r="BL286" s="17" t="s">
        <v>138</v>
      </c>
      <c r="BM286" s="198" t="s">
        <v>419</v>
      </c>
    </row>
    <row r="287" spans="1:65" s="13" customFormat="1" ht="11.25">
      <c r="B287" s="200"/>
      <c r="C287" s="201"/>
      <c r="D287" s="202" t="s">
        <v>164</v>
      </c>
      <c r="E287" s="203" t="s">
        <v>19</v>
      </c>
      <c r="F287" s="204" t="s">
        <v>315</v>
      </c>
      <c r="G287" s="201"/>
      <c r="H287" s="203" t="s">
        <v>19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164</v>
      </c>
      <c r="AU287" s="210" t="s">
        <v>132</v>
      </c>
      <c r="AV287" s="13" t="s">
        <v>83</v>
      </c>
      <c r="AW287" s="13" t="s">
        <v>36</v>
      </c>
      <c r="AX287" s="13" t="s">
        <v>75</v>
      </c>
      <c r="AY287" s="210" t="s">
        <v>119</v>
      </c>
    </row>
    <row r="288" spans="1:65" s="14" customFormat="1" ht="11.25">
      <c r="B288" s="211"/>
      <c r="C288" s="212"/>
      <c r="D288" s="202" t="s">
        <v>164</v>
      </c>
      <c r="E288" s="213" t="s">
        <v>19</v>
      </c>
      <c r="F288" s="214" t="s">
        <v>316</v>
      </c>
      <c r="G288" s="212"/>
      <c r="H288" s="215">
        <v>2970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164</v>
      </c>
      <c r="AU288" s="221" t="s">
        <v>132</v>
      </c>
      <c r="AV288" s="14" t="s">
        <v>85</v>
      </c>
      <c r="AW288" s="14" t="s">
        <v>36</v>
      </c>
      <c r="AX288" s="14" t="s">
        <v>75</v>
      </c>
      <c r="AY288" s="221" t="s">
        <v>119</v>
      </c>
    </row>
    <row r="289" spans="1:65" s="2" customFormat="1" ht="21.75" customHeight="1">
      <c r="A289" s="34"/>
      <c r="B289" s="35"/>
      <c r="C289" s="227" t="s">
        <v>420</v>
      </c>
      <c r="D289" s="227" t="s">
        <v>278</v>
      </c>
      <c r="E289" s="228" t="s">
        <v>421</v>
      </c>
      <c r="F289" s="229" t="s">
        <v>422</v>
      </c>
      <c r="G289" s="230" t="s">
        <v>289</v>
      </c>
      <c r="H289" s="231">
        <v>3415.5</v>
      </c>
      <c r="I289" s="232"/>
      <c r="J289" s="233">
        <f>ROUND(I289*H289,2)</f>
        <v>0</v>
      </c>
      <c r="K289" s="229" t="s">
        <v>141</v>
      </c>
      <c r="L289" s="234"/>
      <c r="M289" s="235" t="s">
        <v>19</v>
      </c>
      <c r="N289" s="236" t="s">
        <v>46</v>
      </c>
      <c r="O289" s="64"/>
      <c r="P289" s="196">
        <f>O289*H289</f>
        <v>0</v>
      </c>
      <c r="Q289" s="196">
        <v>4.0000000000000002E-4</v>
      </c>
      <c r="R289" s="196">
        <f>Q289*H289</f>
        <v>1.3662000000000001</v>
      </c>
      <c r="S289" s="196">
        <v>0</v>
      </c>
      <c r="T289" s="197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154</v>
      </c>
      <c r="AT289" s="198" t="s">
        <v>278</v>
      </c>
      <c r="AU289" s="198" t="s">
        <v>132</v>
      </c>
      <c r="AY289" s="17" t="s">
        <v>119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7" t="s">
        <v>83</v>
      </c>
      <c r="BK289" s="199">
        <f>ROUND(I289*H289,2)</f>
        <v>0</v>
      </c>
      <c r="BL289" s="17" t="s">
        <v>138</v>
      </c>
      <c r="BM289" s="198" t="s">
        <v>423</v>
      </c>
    </row>
    <row r="290" spans="1:65" s="13" customFormat="1" ht="11.25">
      <c r="B290" s="200"/>
      <c r="C290" s="201"/>
      <c r="D290" s="202" t="s">
        <v>164</v>
      </c>
      <c r="E290" s="203" t="s">
        <v>19</v>
      </c>
      <c r="F290" s="204" t="s">
        <v>424</v>
      </c>
      <c r="G290" s="201"/>
      <c r="H290" s="203" t="s">
        <v>19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164</v>
      </c>
      <c r="AU290" s="210" t="s">
        <v>132</v>
      </c>
      <c r="AV290" s="13" t="s">
        <v>83</v>
      </c>
      <c r="AW290" s="13" t="s">
        <v>36</v>
      </c>
      <c r="AX290" s="13" t="s">
        <v>75</v>
      </c>
      <c r="AY290" s="210" t="s">
        <v>119</v>
      </c>
    </row>
    <row r="291" spans="1:65" s="14" customFormat="1" ht="11.25">
      <c r="B291" s="211"/>
      <c r="C291" s="212"/>
      <c r="D291" s="202" t="s">
        <v>164</v>
      </c>
      <c r="E291" s="213" t="s">
        <v>19</v>
      </c>
      <c r="F291" s="214" t="s">
        <v>425</v>
      </c>
      <c r="G291" s="212"/>
      <c r="H291" s="215">
        <v>2970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164</v>
      </c>
      <c r="AU291" s="221" t="s">
        <v>132</v>
      </c>
      <c r="AV291" s="14" t="s">
        <v>85</v>
      </c>
      <c r="AW291" s="14" t="s">
        <v>36</v>
      </c>
      <c r="AX291" s="14" t="s">
        <v>75</v>
      </c>
      <c r="AY291" s="221" t="s">
        <v>119</v>
      </c>
    </row>
    <row r="292" spans="1:65" s="14" customFormat="1" ht="11.25">
      <c r="B292" s="211"/>
      <c r="C292" s="212"/>
      <c r="D292" s="202" t="s">
        <v>164</v>
      </c>
      <c r="E292" s="212"/>
      <c r="F292" s="214" t="s">
        <v>426</v>
      </c>
      <c r="G292" s="212"/>
      <c r="H292" s="215">
        <v>3415.5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164</v>
      </c>
      <c r="AU292" s="221" t="s">
        <v>132</v>
      </c>
      <c r="AV292" s="14" t="s">
        <v>85</v>
      </c>
      <c r="AW292" s="14" t="s">
        <v>4</v>
      </c>
      <c r="AX292" s="14" t="s">
        <v>83</v>
      </c>
      <c r="AY292" s="221" t="s">
        <v>119</v>
      </c>
    </row>
    <row r="293" spans="1:65" s="12" customFormat="1" ht="20.85" customHeight="1">
      <c r="B293" s="171"/>
      <c r="C293" s="172"/>
      <c r="D293" s="173" t="s">
        <v>74</v>
      </c>
      <c r="E293" s="185" t="s">
        <v>427</v>
      </c>
      <c r="F293" s="185" t="s">
        <v>428</v>
      </c>
      <c r="G293" s="172"/>
      <c r="H293" s="172"/>
      <c r="I293" s="175"/>
      <c r="J293" s="186">
        <f>BK293</f>
        <v>0</v>
      </c>
      <c r="K293" s="172"/>
      <c r="L293" s="177"/>
      <c r="M293" s="178"/>
      <c r="N293" s="179"/>
      <c r="O293" s="179"/>
      <c r="P293" s="180">
        <f>SUM(P294:P342)</f>
        <v>0</v>
      </c>
      <c r="Q293" s="179"/>
      <c r="R293" s="180">
        <f>SUM(R294:R342)</f>
        <v>74.85215531999998</v>
      </c>
      <c r="S293" s="179"/>
      <c r="T293" s="181">
        <f>SUM(T294:T342)</f>
        <v>0</v>
      </c>
      <c r="AR293" s="182" t="s">
        <v>83</v>
      </c>
      <c r="AT293" s="183" t="s">
        <v>74</v>
      </c>
      <c r="AU293" s="183" t="s">
        <v>85</v>
      </c>
      <c r="AY293" s="182" t="s">
        <v>119</v>
      </c>
      <c r="BK293" s="184">
        <f>SUM(BK294:BK342)</f>
        <v>0</v>
      </c>
    </row>
    <row r="294" spans="1:65" s="2" customFormat="1" ht="33" customHeight="1">
      <c r="A294" s="34"/>
      <c r="B294" s="35"/>
      <c r="C294" s="187" t="s">
        <v>429</v>
      </c>
      <c r="D294" s="187" t="s">
        <v>122</v>
      </c>
      <c r="E294" s="188" t="s">
        <v>430</v>
      </c>
      <c r="F294" s="189" t="s">
        <v>431</v>
      </c>
      <c r="G294" s="190" t="s">
        <v>203</v>
      </c>
      <c r="H294" s="191">
        <v>3.3559999999999999</v>
      </c>
      <c r="I294" s="192"/>
      <c r="J294" s="193">
        <f>ROUND(I294*H294,2)</f>
        <v>0</v>
      </c>
      <c r="K294" s="189" t="s">
        <v>141</v>
      </c>
      <c r="L294" s="39"/>
      <c r="M294" s="194" t="s">
        <v>19</v>
      </c>
      <c r="N294" s="195" t="s">
        <v>46</v>
      </c>
      <c r="O294" s="64"/>
      <c r="P294" s="196">
        <f>O294*H294</f>
        <v>0</v>
      </c>
      <c r="Q294" s="196">
        <v>2.16</v>
      </c>
      <c r="R294" s="196">
        <f>Q294*H294</f>
        <v>7.2489600000000003</v>
      </c>
      <c r="S294" s="196">
        <v>0</v>
      </c>
      <c r="T294" s="197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8" t="s">
        <v>138</v>
      </c>
      <c r="AT294" s="198" t="s">
        <v>122</v>
      </c>
      <c r="AU294" s="198" t="s">
        <v>132</v>
      </c>
      <c r="AY294" s="17" t="s">
        <v>119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7" t="s">
        <v>83</v>
      </c>
      <c r="BK294" s="199">
        <f>ROUND(I294*H294,2)</f>
        <v>0</v>
      </c>
      <c r="BL294" s="17" t="s">
        <v>138</v>
      </c>
      <c r="BM294" s="198" t="s">
        <v>432</v>
      </c>
    </row>
    <row r="295" spans="1:65" s="13" customFormat="1" ht="11.25">
      <c r="B295" s="200"/>
      <c r="C295" s="201"/>
      <c r="D295" s="202" t="s">
        <v>164</v>
      </c>
      <c r="E295" s="203" t="s">
        <v>19</v>
      </c>
      <c r="F295" s="204" t="s">
        <v>233</v>
      </c>
      <c r="G295" s="201"/>
      <c r="H295" s="203" t="s">
        <v>19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164</v>
      </c>
      <c r="AU295" s="210" t="s">
        <v>132</v>
      </c>
      <c r="AV295" s="13" t="s">
        <v>83</v>
      </c>
      <c r="AW295" s="13" t="s">
        <v>36</v>
      </c>
      <c r="AX295" s="13" t="s">
        <v>75</v>
      </c>
      <c r="AY295" s="210" t="s">
        <v>119</v>
      </c>
    </row>
    <row r="296" spans="1:65" s="14" customFormat="1" ht="11.25">
      <c r="B296" s="211"/>
      <c r="C296" s="212"/>
      <c r="D296" s="202" t="s">
        <v>164</v>
      </c>
      <c r="E296" s="213" t="s">
        <v>19</v>
      </c>
      <c r="F296" s="214" t="s">
        <v>433</v>
      </c>
      <c r="G296" s="212"/>
      <c r="H296" s="215">
        <v>0.2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164</v>
      </c>
      <c r="AU296" s="221" t="s">
        <v>132</v>
      </c>
      <c r="AV296" s="14" t="s">
        <v>85</v>
      </c>
      <c r="AW296" s="14" t="s">
        <v>36</v>
      </c>
      <c r="AX296" s="14" t="s">
        <v>75</v>
      </c>
      <c r="AY296" s="221" t="s">
        <v>119</v>
      </c>
    </row>
    <row r="297" spans="1:65" s="13" customFormat="1" ht="11.25">
      <c r="B297" s="200"/>
      <c r="C297" s="201"/>
      <c r="D297" s="202" t="s">
        <v>164</v>
      </c>
      <c r="E297" s="203" t="s">
        <v>19</v>
      </c>
      <c r="F297" s="204" t="s">
        <v>235</v>
      </c>
      <c r="G297" s="201"/>
      <c r="H297" s="203" t="s">
        <v>19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164</v>
      </c>
      <c r="AU297" s="210" t="s">
        <v>132</v>
      </c>
      <c r="AV297" s="13" t="s">
        <v>83</v>
      </c>
      <c r="AW297" s="13" t="s">
        <v>36</v>
      </c>
      <c r="AX297" s="13" t="s">
        <v>75</v>
      </c>
      <c r="AY297" s="210" t="s">
        <v>119</v>
      </c>
    </row>
    <row r="298" spans="1:65" s="14" customFormat="1" ht="11.25">
      <c r="B298" s="211"/>
      <c r="C298" s="212"/>
      <c r="D298" s="202" t="s">
        <v>164</v>
      </c>
      <c r="E298" s="213" t="s">
        <v>19</v>
      </c>
      <c r="F298" s="214" t="s">
        <v>434</v>
      </c>
      <c r="G298" s="212"/>
      <c r="H298" s="215">
        <v>1.3320000000000001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164</v>
      </c>
      <c r="AU298" s="221" t="s">
        <v>132</v>
      </c>
      <c r="AV298" s="14" t="s">
        <v>85</v>
      </c>
      <c r="AW298" s="14" t="s">
        <v>36</v>
      </c>
      <c r="AX298" s="14" t="s">
        <v>75</v>
      </c>
      <c r="AY298" s="221" t="s">
        <v>119</v>
      </c>
    </row>
    <row r="299" spans="1:65" s="13" customFormat="1" ht="11.25">
      <c r="B299" s="200"/>
      <c r="C299" s="201"/>
      <c r="D299" s="202" t="s">
        <v>164</v>
      </c>
      <c r="E299" s="203" t="s">
        <v>19</v>
      </c>
      <c r="F299" s="204" t="s">
        <v>237</v>
      </c>
      <c r="G299" s="201"/>
      <c r="H299" s="203" t="s">
        <v>19</v>
      </c>
      <c r="I299" s="205"/>
      <c r="J299" s="201"/>
      <c r="K299" s="201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164</v>
      </c>
      <c r="AU299" s="210" t="s">
        <v>132</v>
      </c>
      <c r="AV299" s="13" t="s">
        <v>83</v>
      </c>
      <c r="AW299" s="13" t="s">
        <v>36</v>
      </c>
      <c r="AX299" s="13" t="s">
        <v>75</v>
      </c>
      <c r="AY299" s="210" t="s">
        <v>119</v>
      </c>
    </row>
    <row r="300" spans="1:65" s="14" customFormat="1" ht="11.25">
      <c r="B300" s="211"/>
      <c r="C300" s="212"/>
      <c r="D300" s="202" t="s">
        <v>164</v>
      </c>
      <c r="E300" s="213" t="s">
        <v>19</v>
      </c>
      <c r="F300" s="214" t="s">
        <v>435</v>
      </c>
      <c r="G300" s="212"/>
      <c r="H300" s="215">
        <v>1.8240000000000001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164</v>
      </c>
      <c r="AU300" s="221" t="s">
        <v>132</v>
      </c>
      <c r="AV300" s="14" t="s">
        <v>85</v>
      </c>
      <c r="AW300" s="14" t="s">
        <v>36</v>
      </c>
      <c r="AX300" s="14" t="s">
        <v>75</v>
      </c>
      <c r="AY300" s="221" t="s">
        <v>119</v>
      </c>
    </row>
    <row r="301" spans="1:65" s="2" customFormat="1" ht="21.75" customHeight="1">
      <c r="A301" s="34"/>
      <c r="B301" s="35"/>
      <c r="C301" s="187" t="s">
        <v>427</v>
      </c>
      <c r="D301" s="187" t="s">
        <v>122</v>
      </c>
      <c r="E301" s="188" t="s">
        <v>436</v>
      </c>
      <c r="F301" s="189" t="s">
        <v>437</v>
      </c>
      <c r="G301" s="190" t="s">
        <v>203</v>
      </c>
      <c r="H301" s="191">
        <v>27.148</v>
      </c>
      <c r="I301" s="192"/>
      <c r="J301" s="193">
        <f>ROUND(I301*H301,2)</f>
        <v>0</v>
      </c>
      <c r="K301" s="189" t="s">
        <v>141</v>
      </c>
      <c r="L301" s="39"/>
      <c r="M301" s="194" t="s">
        <v>19</v>
      </c>
      <c r="N301" s="195" t="s">
        <v>46</v>
      </c>
      <c r="O301" s="64"/>
      <c r="P301" s="196">
        <f>O301*H301</f>
        <v>0</v>
      </c>
      <c r="Q301" s="196">
        <v>2.45329</v>
      </c>
      <c r="R301" s="196">
        <f>Q301*H301</f>
        <v>66.601916919999994</v>
      </c>
      <c r="S301" s="196">
        <v>0</v>
      </c>
      <c r="T301" s="197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8" t="s">
        <v>138</v>
      </c>
      <c r="AT301" s="198" t="s">
        <v>122</v>
      </c>
      <c r="AU301" s="198" t="s">
        <v>132</v>
      </c>
      <c r="AY301" s="17" t="s">
        <v>119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7" t="s">
        <v>83</v>
      </c>
      <c r="BK301" s="199">
        <f>ROUND(I301*H301,2)</f>
        <v>0</v>
      </c>
      <c r="BL301" s="17" t="s">
        <v>138</v>
      </c>
      <c r="BM301" s="198" t="s">
        <v>438</v>
      </c>
    </row>
    <row r="302" spans="1:65" s="13" customFormat="1" ht="11.25">
      <c r="B302" s="200"/>
      <c r="C302" s="201"/>
      <c r="D302" s="202" t="s">
        <v>164</v>
      </c>
      <c r="E302" s="203" t="s">
        <v>19</v>
      </c>
      <c r="F302" s="204" t="s">
        <v>233</v>
      </c>
      <c r="G302" s="201"/>
      <c r="H302" s="203" t="s">
        <v>19</v>
      </c>
      <c r="I302" s="205"/>
      <c r="J302" s="201"/>
      <c r="K302" s="201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164</v>
      </c>
      <c r="AU302" s="210" t="s">
        <v>132</v>
      </c>
      <c r="AV302" s="13" t="s">
        <v>83</v>
      </c>
      <c r="AW302" s="13" t="s">
        <v>36</v>
      </c>
      <c r="AX302" s="13" t="s">
        <v>75</v>
      </c>
      <c r="AY302" s="210" t="s">
        <v>119</v>
      </c>
    </row>
    <row r="303" spans="1:65" s="14" customFormat="1" ht="11.25">
      <c r="B303" s="211"/>
      <c r="C303" s="212"/>
      <c r="D303" s="202" t="s">
        <v>164</v>
      </c>
      <c r="E303" s="213" t="s">
        <v>19</v>
      </c>
      <c r="F303" s="214" t="s">
        <v>439</v>
      </c>
      <c r="G303" s="212"/>
      <c r="H303" s="215">
        <v>1.9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164</v>
      </c>
      <c r="AU303" s="221" t="s">
        <v>132</v>
      </c>
      <c r="AV303" s="14" t="s">
        <v>85</v>
      </c>
      <c r="AW303" s="14" t="s">
        <v>36</v>
      </c>
      <c r="AX303" s="14" t="s">
        <v>75</v>
      </c>
      <c r="AY303" s="221" t="s">
        <v>119</v>
      </c>
    </row>
    <row r="304" spans="1:65" s="13" customFormat="1" ht="11.25">
      <c r="B304" s="200"/>
      <c r="C304" s="201"/>
      <c r="D304" s="202" t="s">
        <v>164</v>
      </c>
      <c r="E304" s="203" t="s">
        <v>19</v>
      </c>
      <c r="F304" s="204" t="s">
        <v>235</v>
      </c>
      <c r="G304" s="201"/>
      <c r="H304" s="203" t="s">
        <v>19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164</v>
      </c>
      <c r="AU304" s="210" t="s">
        <v>132</v>
      </c>
      <c r="AV304" s="13" t="s">
        <v>83</v>
      </c>
      <c r="AW304" s="13" t="s">
        <v>36</v>
      </c>
      <c r="AX304" s="13" t="s">
        <v>75</v>
      </c>
      <c r="AY304" s="210" t="s">
        <v>119</v>
      </c>
    </row>
    <row r="305" spans="1:65" s="14" customFormat="1" ht="11.25">
      <c r="B305" s="211"/>
      <c r="C305" s="212"/>
      <c r="D305" s="202" t="s">
        <v>164</v>
      </c>
      <c r="E305" s="213" t="s">
        <v>19</v>
      </c>
      <c r="F305" s="214" t="s">
        <v>440</v>
      </c>
      <c r="G305" s="212"/>
      <c r="H305" s="215">
        <v>10.656000000000001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164</v>
      </c>
      <c r="AU305" s="221" t="s">
        <v>132</v>
      </c>
      <c r="AV305" s="14" t="s">
        <v>85</v>
      </c>
      <c r="AW305" s="14" t="s">
        <v>36</v>
      </c>
      <c r="AX305" s="14" t="s">
        <v>75</v>
      </c>
      <c r="AY305" s="221" t="s">
        <v>119</v>
      </c>
    </row>
    <row r="306" spans="1:65" s="13" customFormat="1" ht="11.25">
      <c r="B306" s="200"/>
      <c r="C306" s="201"/>
      <c r="D306" s="202" t="s">
        <v>164</v>
      </c>
      <c r="E306" s="203" t="s">
        <v>19</v>
      </c>
      <c r="F306" s="204" t="s">
        <v>237</v>
      </c>
      <c r="G306" s="201"/>
      <c r="H306" s="203" t="s">
        <v>19</v>
      </c>
      <c r="I306" s="205"/>
      <c r="J306" s="201"/>
      <c r="K306" s="201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164</v>
      </c>
      <c r="AU306" s="210" t="s">
        <v>132</v>
      </c>
      <c r="AV306" s="13" t="s">
        <v>83</v>
      </c>
      <c r="AW306" s="13" t="s">
        <v>36</v>
      </c>
      <c r="AX306" s="13" t="s">
        <v>75</v>
      </c>
      <c r="AY306" s="210" t="s">
        <v>119</v>
      </c>
    </row>
    <row r="307" spans="1:65" s="14" customFormat="1" ht="11.25">
      <c r="B307" s="211"/>
      <c r="C307" s="212"/>
      <c r="D307" s="202" t="s">
        <v>164</v>
      </c>
      <c r="E307" s="213" t="s">
        <v>19</v>
      </c>
      <c r="F307" s="214" t="s">
        <v>441</v>
      </c>
      <c r="G307" s="212"/>
      <c r="H307" s="215">
        <v>14.592000000000001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164</v>
      </c>
      <c r="AU307" s="221" t="s">
        <v>132</v>
      </c>
      <c r="AV307" s="14" t="s">
        <v>85</v>
      </c>
      <c r="AW307" s="14" t="s">
        <v>36</v>
      </c>
      <c r="AX307" s="14" t="s">
        <v>75</v>
      </c>
      <c r="AY307" s="221" t="s">
        <v>119</v>
      </c>
    </row>
    <row r="308" spans="1:65" s="2" customFormat="1" ht="16.5" customHeight="1">
      <c r="A308" s="34"/>
      <c r="B308" s="35"/>
      <c r="C308" s="187" t="s">
        <v>442</v>
      </c>
      <c r="D308" s="187" t="s">
        <v>122</v>
      </c>
      <c r="E308" s="188" t="s">
        <v>443</v>
      </c>
      <c r="F308" s="189" t="s">
        <v>444</v>
      </c>
      <c r="G308" s="190" t="s">
        <v>289</v>
      </c>
      <c r="H308" s="191">
        <v>90.56</v>
      </c>
      <c r="I308" s="192"/>
      <c r="J308" s="193">
        <f>ROUND(I308*H308,2)</f>
        <v>0</v>
      </c>
      <c r="K308" s="189" t="s">
        <v>141</v>
      </c>
      <c r="L308" s="39"/>
      <c r="M308" s="194" t="s">
        <v>19</v>
      </c>
      <c r="N308" s="195" t="s">
        <v>46</v>
      </c>
      <c r="O308" s="64"/>
      <c r="P308" s="196">
        <f>O308*H308</f>
        <v>0</v>
      </c>
      <c r="Q308" s="196">
        <v>2.64E-3</v>
      </c>
      <c r="R308" s="196">
        <f>Q308*H308</f>
        <v>0.2390784</v>
      </c>
      <c r="S308" s="196">
        <v>0</v>
      </c>
      <c r="T308" s="197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8" t="s">
        <v>138</v>
      </c>
      <c r="AT308" s="198" t="s">
        <v>122</v>
      </c>
      <c r="AU308" s="198" t="s">
        <v>132</v>
      </c>
      <c r="AY308" s="17" t="s">
        <v>119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7" t="s">
        <v>83</v>
      </c>
      <c r="BK308" s="199">
        <f>ROUND(I308*H308,2)</f>
        <v>0</v>
      </c>
      <c r="BL308" s="17" t="s">
        <v>138</v>
      </c>
      <c r="BM308" s="198" t="s">
        <v>445</v>
      </c>
    </row>
    <row r="309" spans="1:65" s="13" customFormat="1" ht="11.25">
      <c r="B309" s="200"/>
      <c r="C309" s="201"/>
      <c r="D309" s="202" t="s">
        <v>164</v>
      </c>
      <c r="E309" s="203" t="s">
        <v>19</v>
      </c>
      <c r="F309" s="204" t="s">
        <v>233</v>
      </c>
      <c r="G309" s="201"/>
      <c r="H309" s="203" t="s">
        <v>19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164</v>
      </c>
      <c r="AU309" s="210" t="s">
        <v>132</v>
      </c>
      <c r="AV309" s="13" t="s">
        <v>83</v>
      </c>
      <c r="AW309" s="13" t="s">
        <v>36</v>
      </c>
      <c r="AX309" s="13" t="s">
        <v>75</v>
      </c>
      <c r="AY309" s="210" t="s">
        <v>119</v>
      </c>
    </row>
    <row r="310" spans="1:65" s="14" customFormat="1" ht="11.25">
      <c r="B310" s="211"/>
      <c r="C310" s="212"/>
      <c r="D310" s="202" t="s">
        <v>164</v>
      </c>
      <c r="E310" s="213" t="s">
        <v>19</v>
      </c>
      <c r="F310" s="214" t="s">
        <v>446</v>
      </c>
      <c r="G310" s="212"/>
      <c r="H310" s="215">
        <v>6.4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164</v>
      </c>
      <c r="AU310" s="221" t="s">
        <v>132</v>
      </c>
      <c r="AV310" s="14" t="s">
        <v>85</v>
      </c>
      <c r="AW310" s="14" t="s">
        <v>36</v>
      </c>
      <c r="AX310" s="14" t="s">
        <v>75</v>
      </c>
      <c r="AY310" s="221" t="s">
        <v>119</v>
      </c>
    </row>
    <row r="311" spans="1:65" s="13" customFormat="1" ht="11.25">
      <c r="B311" s="200"/>
      <c r="C311" s="201"/>
      <c r="D311" s="202" t="s">
        <v>164</v>
      </c>
      <c r="E311" s="203" t="s">
        <v>19</v>
      </c>
      <c r="F311" s="204" t="s">
        <v>235</v>
      </c>
      <c r="G311" s="201"/>
      <c r="H311" s="203" t="s">
        <v>19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164</v>
      </c>
      <c r="AU311" s="210" t="s">
        <v>132</v>
      </c>
      <c r="AV311" s="13" t="s">
        <v>83</v>
      </c>
      <c r="AW311" s="13" t="s">
        <v>36</v>
      </c>
      <c r="AX311" s="13" t="s">
        <v>75</v>
      </c>
      <c r="AY311" s="210" t="s">
        <v>119</v>
      </c>
    </row>
    <row r="312" spans="1:65" s="14" customFormat="1" ht="11.25">
      <c r="B312" s="211"/>
      <c r="C312" s="212"/>
      <c r="D312" s="202" t="s">
        <v>164</v>
      </c>
      <c r="E312" s="213" t="s">
        <v>19</v>
      </c>
      <c r="F312" s="214" t="s">
        <v>447</v>
      </c>
      <c r="G312" s="212"/>
      <c r="H312" s="215">
        <v>35.520000000000003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164</v>
      </c>
      <c r="AU312" s="221" t="s">
        <v>132</v>
      </c>
      <c r="AV312" s="14" t="s">
        <v>85</v>
      </c>
      <c r="AW312" s="14" t="s">
        <v>36</v>
      </c>
      <c r="AX312" s="14" t="s">
        <v>75</v>
      </c>
      <c r="AY312" s="221" t="s">
        <v>119</v>
      </c>
    </row>
    <row r="313" spans="1:65" s="13" customFormat="1" ht="11.25">
      <c r="B313" s="200"/>
      <c r="C313" s="201"/>
      <c r="D313" s="202" t="s">
        <v>164</v>
      </c>
      <c r="E313" s="203" t="s">
        <v>19</v>
      </c>
      <c r="F313" s="204" t="s">
        <v>237</v>
      </c>
      <c r="G313" s="201"/>
      <c r="H313" s="203" t="s">
        <v>19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164</v>
      </c>
      <c r="AU313" s="210" t="s">
        <v>132</v>
      </c>
      <c r="AV313" s="13" t="s">
        <v>83</v>
      </c>
      <c r="AW313" s="13" t="s">
        <v>36</v>
      </c>
      <c r="AX313" s="13" t="s">
        <v>75</v>
      </c>
      <c r="AY313" s="210" t="s">
        <v>119</v>
      </c>
    </row>
    <row r="314" spans="1:65" s="14" customFormat="1" ht="11.25">
      <c r="B314" s="211"/>
      <c r="C314" s="212"/>
      <c r="D314" s="202" t="s">
        <v>164</v>
      </c>
      <c r="E314" s="213" t="s">
        <v>19</v>
      </c>
      <c r="F314" s="214" t="s">
        <v>448</v>
      </c>
      <c r="G314" s="212"/>
      <c r="H314" s="215">
        <v>48.64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164</v>
      </c>
      <c r="AU314" s="221" t="s">
        <v>132</v>
      </c>
      <c r="AV314" s="14" t="s">
        <v>85</v>
      </c>
      <c r="AW314" s="14" t="s">
        <v>36</v>
      </c>
      <c r="AX314" s="14" t="s">
        <v>75</v>
      </c>
      <c r="AY314" s="221" t="s">
        <v>119</v>
      </c>
    </row>
    <row r="315" spans="1:65" s="2" customFormat="1" ht="16.5" customHeight="1">
      <c r="A315" s="34"/>
      <c r="B315" s="35"/>
      <c r="C315" s="187" t="s">
        <v>449</v>
      </c>
      <c r="D315" s="187" t="s">
        <v>122</v>
      </c>
      <c r="E315" s="188" t="s">
        <v>450</v>
      </c>
      <c r="F315" s="189" t="s">
        <v>451</v>
      </c>
      <c r="G315" s="190" t="s">
        <v>289</v>
      </c>
      <c r="H315" s="191">
        <v>90.56</v>
      </c>
      <c r="I315" s="192"/>
      <c r="J315" s="193">
        <f>ROUND(I315*H315,2)</f>
        <v>0</v>
      </c>
      <c r="K315" s="189" t="s">
        <v>141</v>
      </c>
      <c r="L315" s="39"/>
      <c r="M315" s="194" t="s">
        <v>19</v>
      </c>
      <c r="N315" s="195" t="s">
        <v>46</v>
      </c>
      <c r="O315" s="64"/>
      <c r="P315" s="196">
        <f>O315*H315</f>
        <v>0</v>
      </c>
      <c r="Q315" s="196">
        <v>0</v>
      </c>
      <c r="R315" s="196">
        <f>Q315*H315</f>
        <v>0</v>
      </c>
      <c r="S315" s="196">
        <v>0</v>
      </c>
      <c r="T315" s="197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8" t="s">
        <v>138</v>
      </c>
      <c r="AT315" s="198" t="s">
        <v>122</v>
      </c>
      <c r="AU315" s="198" t="s">
        <v>132</v>
      </c>
      <c r="AY315" s="17" t="s">
        <v>119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7" t="s">
        <v>83</v>
      </c>
      <c r="BK315" s="199">
        <f>ROUND(I315*H315,2)</f>
        <v>0</v>
      </c>
      <c r="BL315" s="17" t="s">
        <v>138</v>
      </c>
      <c r="BM315" s="198" t="s">
        <v>452</v>
      </c>
    </row>
    <row r="316" spans="1:65" s="13" customFormat="1" ht="11.25">
      <c r="B316" s="200"/>
      <c r="C316" s="201"/>
      <c r="D316" s="202" t="s">
        <v>164</v>
      </c>
      <c r="E316" s="203" t="s">
        <v>19</v>
      </c>
      <c r="F316" s="204" t="s">
        <v>453</v>
      </c>
      <c r="G316" s="201"/>
      <c r="H316" s="203" t="s">
        <v>19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164</v>
      </c>
      <c r="AU316" s="210" t="s">
        <v>132</v>
      </c>
      <c r="AV316" s="13" t="s">
        <v>83</v>
      </c>
      <c r="AW316" s="13" t="s">
        <v>36</v>
      </c>
      <c r="AX316" s="13" t="s">
        <v>75</v>
      </c>
      <c r="AY316" s="210" t="s">
        <v>119</v>
      </c>
    </row>
    <row r="317" spans="1:65" s="14" customFormat="1" ht="11.25">
      <c r="B317" s="211"/>
      <c r="C317" s="212"/>
      <c r="D317" s="202" t="s">
        <v>164</v>
      </c>
      <c r="E317" s="213" t="s">
        <v>19</v>
      </c>
      <c r="F317" s="214" t="s">
        <v>454</v>
      </c>
      <c r="G317" s="212"/>
      <c r="H317" s="215">
        <v>90.56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164</v>
      </c>
      <c r="AU317" s="221" t="s">
        <v>132</v>
      </c>
      <c r="AV317" s="14" t="s">
        <v>85</v>
      </c>
      <c r="AW317" s="14" t="s">
        <v>36</v>
      </c>
      <c r="AX317" s="14" t="s">
        <v>75</v>
      </c>
      <c r="AY317" s="221" t="s">
        <v>119</v>
      </c>
    </row>
    <row r="318" spans="1:65" s="2" customFormat="1" ht="44.25" customHeight="1">
      <c r="A318" s="34"/>
      <c r="B318" s="35"/>
      <c r="C318" s="187" t="s">
        <v>455</v>
      </c>
      <c r="D318" s="187" t="s">
        <v>122</v>
      </c>
      <c r="E318" s="188" t="s">
        <v>456</v>
      </c>
      <c r="F318" s="189" t="s">
        <v>457</v>
      </c>
      <c r="G318" s="190" t="s">
        <v>458</v>
      </c>
      <c r="H318" s="191">
        <v>8</v>
      </c>
      <c r="I318" s="192"/>
      <c r="J318" s="193">
        <f>ROUND(I318*H318,2)</f>
        <v>0</v>
      </c>
      <c r="K318" s="189" t="s">
        <v>141</v>
      </c>
      <c r="L318" s="39"/>
      <c r="M318" s="194" t="s">
        <v>19</v>
      </c>
      <c r="N318" s="195" t="s">
        <v>46</v>
      </c>
      <c r="O318" s="64"/>
      <c r="P318" s="196">
        <f>O318*H318</f>
        <v>0</v>
      </c>
      <c r="Q318" s="196">
        <v>2.1700000000000001E-3</v>
      </c>
      <c r="R318" s="196">
        <f>Q318*H318</f>
        <v>1.736E-2</v>
      </c>
      <c r="S318" s="196">
        <v>0</v>
      </c>
      <c r="T318" s="197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8" t="s">
        <v>138</v>
      </c>
      <c r="AT318" s="198" t="s">
        <v>122</v>
      </c>
      <c r="AU318" s="198" t="s">
        <v>132</v>
      </c>
      <c r="AY318" s="17" t="s">
        <v>119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7" t="s">
        <v>83</v>
      </c>
      <c r="BK318" s="199">
        <f>ROUND(I318*H318,2)</f>
        <v>0</v>
      </c>
      <c r="BL318" s="17" t="s">
        <v>138</v>
      </c>
      <c r="BM318" s="198" t="s">
        <v>459</v>
      </c>
    </row>
    <row r="319" spans="1:65" s="13" customFormat="1" ht="11.25">
      <c r="B319" s="200"/>
      <c r="C319" s="201"/>
      <c r="D319" s="202" t="s">
        <v>164</v>
      </c>
      <c r="E319" s="203" t="s">
        <v>19</v>
      </c>
      <c r="F319" s="204" t="s">
        <v>233</v>
      </c>
      <c r="G319" s="201"/>
      <c r="H319" s="203" t="s">
        <v>19</v>
      </c>
      <c r="I319" s="205"/>
      <c r="J319" s="201"/>
      <c r="K319" s="201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164</v>
      </c>
      <c r="AU319" s="210" t="s">
        <v>132</v>
      </c>
      <c r="AV319" s="13" t="s">
        <v>83</v>
      </c>
      <c r="AW319" s="13" t="s">
        <v>36</v>
      </c>
      <c r="AX319" s="13" t="s">
        <v>75</v>
      </c>
      <c r="AY319" s="210" t="s">
        <v>119</v>
      </c>
    </row>
    <row r="320" spans="1:65" s="14" customFormat="1" ht="11.25">
      <c r="B320" s="211"/>
      <c r="C320" s="212"/>
      <c r="D320" s="202" t="s">
        <v>164</v>
      </c>
      <c r="E320" s="213" t="s">
        <v>19</v>
      </c>
      <c r="F320" s="214" t="s">
        <v>154</v>
      </c>
      <c r="G320" s="212"/>
      <c r="H320" s="215">
        <v>8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164</v>
      </c>
      <c r="AU320" s="221" t="s">
        <v>132</v>
      </c>
      <c r="AV320" s="14" t="s">
        <v>85</v>
      </c>
      <c r="AW320" s="14" t="s">
        <v>36</v>
      </c>
      <c r="AX320" s="14" t="s">
        <v>75</v>
      </c>
      <c r="AY320" s="221" t="s">
        <v>119</v>
      </c>
    </row>
    <row r="321" spans="1:65" s="2" customFormat="1" ht="44.25" customHeight="1">
      <c r="A321" s="34"/>
      <c r="B321" s="35"/>
      <c r="C321" s="187" t="s">
        <v>460</v>
      </c>
      <c r="D321" s="187" t="s">
        <v>122</v>
      </c>
      <c r="E321" s="188" t="s">
        <v>461</v>
      </c>
      <c r="F321" s="189" t="s">
        <v>462</v>
      </c>
      <c r="G321" s="190" t="s">
        <v>458</v>
      </c>
      <c r="H321" s="191">
        <v>8</v>
      </c>
      <c r="I321" s="192"/>
      <c r="J321" s="193">
        <f>ROUND(I321*H321,2)</f>
        <v>0</v>
      </c>
      <c r="K321" s="189" t="s">
        <v>141</v>
      </c>
      <c r="L321" s="39"/>
      <c r="M321" s="194" t="s">
        <v>19</v>
      </c>
      <c r="N321" s="195" t="s">
        <v>46</v>
      </c>
      <c r="O321" s="64"/>
      <c r="P321" s="196">
        <f>O321*H321</f>
        <v>0</v>
      </c>
      <c r="Q321" s="196">
        <v>4.9800000000000001E-3</v>
      </c>
      <c r="R321" s="196">
        <f>Q321*H321</f>
        <v>3.984E-2</v>
      </c>
      <c r="S321" s="196">
        <v>0</v>
      </c>
      <c r="T321" s="197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8" t="s">
        <v>138</v>
      </c>
      <c r="AT321" s="198" t="s">
        <v>122</v>
      </c>
      <c r="AU321" s="198" t="s">
        <v>132</v>
      </c>
      <c r="AY321" s="17" t="s">
        <v>119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7" t="s">
        <v>83</v>
      </c>
      <c r="BK321" s="199">
        <f>ROUND(I321*H321,2)</f>
        <v>0</v>
      </c>
      <c r="BL321" s="17" t="s">
        <v>138</v>
      </c>
      <c r="BM321" s="198" t="s">
        <v>463</v>
      </c>
    </row>
    <row r="322" spans="1:65" s="13" customFormat="1" ht="11.25">
      <c r="B322" s="200"/>
      <c r="C322" s="201"/>
      <c r="D322" s="202" t="s">
        <v>164</v>
      </c>
      <c r="E322" s="203" t="s">
        <v>19</v>
      </c>
      <c r="F322" s="204" t="s">
        <v>233</v>
      </c>
      <c r="G322" s="201"/>
      <c r="H322" s="203" t="s">
        <v>19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164</v>
      </c>
      <c r="AU322" s="210" t="s">
        <v>132</v>
      </c>
      <c r="AV322" s="13" t="s">
        <v>83</v>
      </c>
      <c r="AW322" s="13" t="s">
        <v>36</v>
      </c>
      <c r="AX322" s="13" t="s">
        <v>75</v>
      </c>
      <c r="AY322" s="210" t="s">
        <v>119</v>
      </c>
    </row>
    <row r="323" spans="1:65" s="14" customFormat="1" ht="11.25">
      <c r="B323" s="211"/>
      <c r="C323" s="212"/>
      <c r="D323" s="202" t="s">
        <v>164</v>
      </c>
      <c r="E323" s="213" t="s">
        <v>19</v>
      </c>
      <c r="F323" s="214" t="s">
        <v>154</v>
      </c>
      <c r="G323" s="212"/>
      <c r="H323" s="215">
        <v>8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164</v>
      </c>
      <c r="AU323" s="221" t="s">
        <v>132</v>
      </c>
      <c r="AV323" s="14" t="s">
        <v>85</v>
      </c>
      <c r="AW323" s="14" t="s">
        <v>36</v>
      </c>
      <c r="AX323" s="14" t="s">
        <v>75</v>
      </c>
      <c r="AY323" s="221" t="s">
        <v>119</v>
      </c>
    </row>
    <row r="324" spans="1:65" s="2" customFormat="1" ht="44.25" customHeight="1">
      <c r="A324" s="34"/>
      <c r="B324" s="35"/>
      <c r="C324" s="187" t="s">
        <v>464</v>
      </c>
      <c r="D324" s="187" t="s">
        <v>122</v>
      </c>
      <c r="E324" s="188" t="s">
        <v>465</v>
      </c>
      <c r="F324" s="189" t="s">
        <v>466</v>
      </c>
      <c r="G324" s="190" t="s">
        <v>458</v>
      </c>
      <c r="H324" s="191">
        <v>75</v>
      </c>
      <c r="I324" s="192"/>
      <c r="J324" s="193">
        <f>ROUND(I324*H324,2)</f>
        <v>0</v>
      </c>
      <c r="K324" s="189" t="s">
        <v>141</v>
      </c>
      <c r="L324" s="39"/>
      <c r="M324" s="194" t="s">
        <v>19</v>
      </c>
      <c r="N324" s="195" t="s">
        <v>46</v>
      </c>
      <c r="O324" s="64"/>
      <c r="P324" s="196">
        <f>O324*H324</f>
        <v>0</v>
      </c>
      <c r="Q324" s="196">
        <v>9.4000000000000004E-3</v>
      </c>
      <c r="R324" s="196">
        <f>Q324*H324</f>
        <v>0.70500000000000007</v>
      </c>
      <c r="S324" s="196">
        <v>0</v>
      </c>
      <c r="T324" s="197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8" t="s">
        <v>138</v>
      </c>
      <c r="AT324" s="198" t="s">
        <v>122</v>
      </c>
      <c r="AU324" s="198" t="s">
        <v>132</v>
      </c>
      <c r="AY324" s="17" t="s">
        <v>119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7" t="s">
        <v>83</v>
      </c>
      <c r="BK324" s="199">
        <f>ROUND(I324*H324,2)</f>
        <v>0</v>
      </c>
      <c r="BL324" s="17" t="s">
        <v>138</v>
      </c>
      <c r="BM324" s="198" t="s">
        <v>467</v>
      </c>
    </row>
    <row r="325" spans="1:65" s="13" customFormat="1" ht="11.25">
      <c r="B325" s="200"/>
      <c r="C325" s="201"/>
      <c r="D325" s="202" t="s">
        <v>164</v>
      </c>
      <c r="E325" s="203" t="s">
        <v>19</v>
      </c>
      <c r="F325" s="204" t="s">
        <v>235</v>
      </c>
      <c r="G325" s="201"/>
      <c r="H325" s="203" t="s">
        <v>19</v>
      </c>
      <c r="I325" s="205"/>
      <c r="J325" s="201"/>
      <c r="K325" s="201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164</v>
      </c>
      <c r="AU325" s="210" t="s">
        <v>132</v>
      </c>
      <c r="AV325" s="13" t="s">
        <v>83</v>
      </c>
      <c r="AW325" s="13" t="s">
        <v>36</v>
      </c>
      <c r="AX325" s="13" t="s">
        <v>75</v>
      </c>
      <c r="AY325" s="210" t="s">
        <v>119</v>
      </c>
    </row>
    <row r="326" spans="1:65" s="14" customFormat="1" ht="11.25">
      <c r="B326" s="211"/>
      <c r="C326" s="212"/>
      <c r="D326" s="202" t="s">
        <v>164</v>
      </c>
      <c r="E326" s="213" t="s">
        <v>19</v>
      </c>
      <c r="F326" s="214" t="s">
        <v>468</v>
      </c>
      <c r="G326" s="212"/>
      <c r="H326" s="215">
        <v>37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164</v>
      </c>
      <c r="AU326" s="221" t="s">
        <v>132</v>
      </c>
      <c r="AV326" s="14" t="s">
        <v>85</v>
      </c>
      <c r="AW326" s="14" t="s">
        <v>36</v>
      </c>
      <c r="AX326" s="14" t="s">
        <v>75</v>
      </c>
      <c r="AY326" s="221" t="s">
        <v>119</v>
      </c>
    </row>
    <row r="327" spans="1:65" s="13" customFormat="1" ht="11.25">
      <c r="B327" s="200"/>
      <c r="C327" s="201"/>
      <c r="D327" s="202" t="s">
        <v>164</v>
      </c>
      <c r="E327" s="203" t="s">
        <v>19</v>
      </c>
      <c r="F327" s="204" t="s">
        <v>237</v>
      </c>
      <c r="G327" s="201"/>
      <c r="H327" s="203" t="s">
        <v>19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164</v>
      </c>
      <c r="AU327" s="210" t="s">
        <v>132</v>
      </c>
      <c r="AV327" s="13" t="s">
        <v>83</v>
      </c>
      <c r="AW327" s="13" t="s">
        <v>36</v>
      </c>
      <c r="AX327" s="13" t="s">
        <v>75</v>
      </c>
      <c r="AY327" s="210" t="s">
        <v>119</v>
      </c>
    </row>
    <row r="328" spans="1:65" s="14" customFormat="1" ht="11.25">
      <c r="B328" s="211"/>
      <c r="C328" s="212"/>
      <c r="D328" s="202" t="s">
        <v>164</v>
      </c>
      <c r="E328" s="213" t="s">
        <v>19</v>
      </c>
      <c r="F328" s="214" t="s">
        <v>469</v>
      </c>
      <c r="G328" s="212"/>
      <c r="H328" s="215">
        <v>38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164</v>
      </c>
      <c r="AU328" s="221" t="s">
        <v>132</v>
      </c>
      <c r="AV328" s="14" t="s">
        <v>85</v>
      </c>
      <c r="AW328" s="14" t="s">
        <v>36</v>
      </c>
      <c r="AX328" s="14" t="s">
        <v>75</v>
      </c>
      <c r="AY328" s="221" t="s">
        <v>119</v>
      </c>
    </row>
    <row r="329" spans="1:65" s="2" customFormat="1" ht="16.5" customHeight="1">
      <c r="A329" s="34"/>
      <c r="B329" s="35"/>
      <c r="C329" s="187" t="s">
        <v>470</v>
      </c>
      <c r="D329" s="187" t="s">
        <v>122</v>
      </c>
      <c r="E329" s="188" t="s">
        <v>471</v>
      </c>
      <c r="F329" s="189" t="s">
        <v>472</v>
      </c>
      <c r="G329" s="190" t="s">
        <v>203</v>
      </c>
      <c r="H329" s="191">
        <v>0.41499999999999998</v>
      </c>
      <c r="I329" s="192"/>
      <c r="J329" s="193">
        <f>ROUND(I329*H329,2)</f>
        <v>0</v>
      </c>
      <c r="K329" s="189" t="s">
        <v>19</v>
      </c>
      <c r="L329" s="39"/>
      <c r="M329" s="194" t="s">
        <v>19</v>
      </c>
      <c r="N329" s="195" t="s">
        <v>46</v>
      </c>
      <c r="O329" s="64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8" t="s">
        <v>138</v>
      </c>
      <c r="AT329" s="198" t="s">
        <v>122</v>
      </c>
      <c r="AU329" s="198" t="s">
        <v>132</v>
      </c>
      <c r="AY329" s="17" t="s">
        <v>119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7" t="s">
        <v>83</v>
      </c>
      <c r="BK329" s="199">
        <f>ROUND(I329*H329,2)</f>
        <v>0</v>
      </c>
      <c r="BL329" s="17" t="s">
        <v>138</v>
      </c>
      <c r="BM329" s="198" t="s">
        <v>473</v>
      </c>
    </row>
    <row r="330" spans="1:65" s="13" customFormat="1" ht="11.25">
      <c r="B330" s="200"/>
      <c r="C330" s="201"/>
      <c r="D330" s="202" t="s">
        <v>164</v>
      </c>
      <c r="E330" s="203" t="s">
        <v>19</v>
      </c>
      <c r="F330" s="204" t="s">
        <v>233</v>
      </c>
      <c r="G330" s="201"/>
      <c r="H330" s="203" t="s">
        <v>19</v>
      </c>
      <c r="I330" s="205"/>
      <c r="J330" s="201"/>
      <c r="K330" s="201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164</v>
      </c>
      <c r="AU330" s="210" t="s">
        <v>132</v>
      </c>
      <c r="AV330" s="13" t="s">
        <v>83</v>
      </c>
      <c r="AW330" s="13" t="s">
        <v>36</v>
      </c>
      <c r="AX330" s="13" t="s">
        <v>75</v>
      </c>
      <c r="AY330" s="210" t="s">
        <v>119</v>
      </c>
    </row>
    <row r="331" spans="1:65" s="14" customFormat="1" ht="11.25">
      <c r="B331" s="211"/>
      <c r="C331" s="212"/>
      <c r="D331" s="202" t="s">
        <v>164</v>
      </c>
      <c r="E331" s="213" t="s">
        <v>19</v>
      </c>
      <c r="F331" s="214" t="s">
        <v>474</v>
      </c>
      <c r="G331" s="212"/>
      <c r="H331" s="215">
        <v>0.04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164</v>
      </c>
      <c r="AU331" s="221" t="s">
        <v>132</v>
      </c>
      <c r="AV331" s="14" t="s">
        <v>85</v>
      </c>
      <c r="AW331" s="14" t="s">
        <v>36</v>
      </c>
      <c r="AX331" s="14" t="s">
        <v>75</v>
      </c>
      <c r="AY331" s="221" t="s">
        <v>119</v>
      </c>
    </row>
    <row r="332" spans="1:65" s="13" customFormat="1" ht="11.25">
      <c r="B332" s="200"/>
      <c r="C332" s="201"/>
      <c r="D332" s="202" t="s">
        <v>164</v>
      </c>
      <c r="E332" s="203" t="s">
        <v>19</v>
      </c>
      <c r="F332" s="204" t="s">
        <v>235</v>
      </c>
      <c r="G332" s="201"/>
      <c r="H332" s="203" t="s">
        <v>19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164</v>
      </c>
      <c r="AU332" s="210" t="s">
        <v>132</v>
      </c>
      <c r="AV332" s="13" t="s">
        <v>83</v>
      </c>
      <c r="AW332" s="13" t="s">
        <v>36</v>
      </c>
      <c r="AX332" s="13" t="s">
        <v>75</v>
      </c>
      <c r="AY332" s="210" t="s">
        <v>119</v>
      </c>
    </row>
    <row r="333" spans="1:65" s="14" customFormat="1" ht="11.25">
      <c r="B333" s="211"/>
      <c r="C333" s="212"/>
      <c r="D333" s="202" t="s">
        <v>164</v>
      </c>
      <c r="E333" s="213" t="s">
        <v>19</v>
      </c>
      <c r="F333" s="214" t="s">
        <v>475</v>
      </c>
      <c r="G333" s="212"/>
      <c r="H333" s="215">
        <v>0.185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164</v>
      </c>
      <c r="AU333" s="221" t="s">
        <v>132</v>
      </c>
      <c r="AV333" s="14" t="s">
        <v>85</v>
      </c>
      <c r="AW333" s="14" t="s">
        <v>36</v>
      </c>
      <c r="AX333" s="14" t="s">
        <v>75</v>
      </c>
      <c r="AY333" s="221" t="s">
        <v>119</v>
      </c>
    </row>
    <row r="334" spans="1:65" s="13" customFormat="1" ht="11.25">
      <c r="B334" s="200"/>
      <c r="C334" s="201"/>
      <c r="D334" s="202" t="s">
        <v>164</v>
      </c>
      <c r="E334" s="203" t="s">
        <v>19</v>
      </c>
      <c r="F334" s="204" t="s">
        <v>237</v>
      </c>
      <c r="G334" s="201"/>
      <c r="H334" s="203" t="s">
        <v>19</v>
      </c>
      <c r="I334" s="205"/>
      <c r="J334" s="201"/>
      <c r="K334" s="201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164</v>
      </c>
      <c r="AU334" s="210" t="s">
        <v>132</v>
      </c>
      <c r="AV334" s="13" t="s">
        <v>83</v>
      </c>
      <c r="AW334" s="13" t="s">
        <v>36</v>
      </c>
      <c r="AX334" s="13" t="s">
        <v>75</v>
      </c>
      <c r="AY334" s="210" t="s">
        <v>119</v>
      </c>
    </row>
    <row r="335" spans="1:65" s="14" customFormat="1" ht="11.25">
      <c r="B335" s="211"/>
      <c r="C335" s="212"/>
      <c r="D335" s="202" t="s">
        <v>164</v>
      </c>
      <c r="E335" s="213" t="s">
        <v>19</v>
      </c>
      <c r="F335" s="214" t="s">
        <v>476</v>
      </c>
      <c r="G335" s="212"/>
      <c r="H335" s="215">
        <v>0.19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164</v>
      </c>
      <c r="AU335" s="221" t="s">
        <v>132</v>
      </c>
      <c r="AV335" s="14" t="s">
        <v>85</v>
      </c>
      <c r="AW335" s="14" t="s">
        <v>36</v>
      </c>
      <c r="AX335" s="14" t="s">
        <v>75</v>
      </c>
      <c r="AY335" s="221" t="s">
        <v>119</v>
      </c>
    </row>
    <row r="336" spans="1:65" s="2" customFormat="1" ht="16.5" customHeight="1">
      <c r="A336" s="34"/>
      <c r="B336" s="35"/>
      <c r="C336" s="187" t="s">
        <v>477</v>
      </c>
      <c r="D336" s="187" t="s">
        <v>122</v>
      </c>
      <c r="E336" s="188" t="s">
        <v>478</v>
      </c>
      <c r="F336" s="189" t="s">
        <v>479</v>
      </c>
      <c r="G336" s="190" t="s">
        <v>203</v>
      </c>
      <c r="H336" s="191">
        <v>3.95</v>
      </c>
      <c r="I336" s="192"/>
      <c r="J336" s="193">
        <f>ROUND(I336*H336,2)</f>
        <v>0</v>
      </c>
      <c r="K336" s="189" t="s">
        <v>19</v>
      </c>
      <c r="L336" s="39"/>
      <c r="M336" s="194" t="s">
        <v>19</v>
      </c>
      <c r="N336" s="195" t="s">
        <v>46</v>
      </c>
      <c r="O336" s="64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8" t="s">
        <v>138</v>
      </c>
      <c r="AT336" s="198" t="s">
        <v>122</v>
      </c>
      <c r="AU336" s="198" t="s">
        <v>132</v>
      </c>
      <c r="AY336" s="17" t="s">
        <v>119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7" t="s">
        <v>83</v>
      </c>
      <c r="BK336" s="199">
        <f>ROUND(I336*H336,2)</f>
        <v>0</v>
      </c>
      <c r="BL336" s="17" t="s">
        <v>138</v>
      </c>
      <c r="BM336" s="198" t="s">
        <v>480</v>
      </c>
    </row>
    <row r="337" spans="1:65" s="13" customFormat="1" ht="11.25">
      <c r="B337" s="200"/>
      <c r="C337" s="201"/>
      <c r="D337" s="202" t="s">
        <v>164</v>
      </c>
      <c r="E337" s="203" t="s">
        <v>19</v>
      </c>
      <c r="F337" s="204" t="s">
        <v>233</v>
      </c>
      <c r="G337" s="201"/>
      <c r="H337" s="203" t="s">
        <v>19</v>
      </c>
      <c r="I337" s="205"/>
      <c r="J337" s="201"/>
      <c r="K337" s="201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164</v>
      </c>
      <c r="AU337" s="210" t="s">
        <v>132</v>
      </c>
      <c r="AV337" s="13" t="s">
        <v>83</v>
      </c>
      <c r="AW337" s="13" t="s">
        <v>36</v>
      </c>
      <c r="AX337" s="13" t="s">
        <v>75</v>
      </c>
      <c r="AY337" s="210" t="s">
        <v>119</v>
      </c>
    </row>
    <row r="338" spans="1:65" s="14" customFormat="1" ht="11.25">
      <c r="B338" s="211"/>
      <c r="C338" s="212"/>
      <c r="D338" s="202" t="s">
        <v>164</v>
      </c>
      <c r="E338" s="213" t="s">
        <v>19</v>
      </c>
      <c r="F338" s="214" t="s">
        <v>481</v>
      </c>
      <c r="G338" s="212"/>
      <c r="H338" s="215">
        <v>0.2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164</v>
      </c>
      <c r="AU338" s="221" t="s">
        <v>132</v>
      </c>
      <c r="AV338" s="14" t="s">
        <v>85</v>
      </c>
      <c r="AW338" s="14" t="s">
        <v>36</v>
      </c>
      <c r="AX338" s="14" t="s">
        <v>75</v>
      </c>
      <c r="AY338" s="221" t="s">
        <v>119</v>
      </c>
    </row>
    <row r="339" spans="1:65" s="13" customFormat="1" ht="11.25">
      <c r="B339" s="200"/>
      <c r="C339" s="201"/>
      <c r="D339" s="202" t="s">
        <v>164</v>
      </c>
      <c r="E339" s="203" t="s">
        <v>19</v>
      </c>
      <c r="F339" s="204" t="s">
        <v>235</v>
      </c>
      <c r="G339" s="201"/>
      <c r="H339" s="203" t="s">
        <v>19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164</v>
      </c>
      <c r="AU339" s="210" t="s">
        <v>132</v>
      </c>
      <c r="AV339" s="13" t="s">
        <v>83</v>
      </c>
      <c r="AW339" s="13" t="s">
        <v>36</v>
      </c>
      <c r="AX339" s="13" t="s">
        <v>75</v>
      </c>
      <c r="AY339" s="210" t="s">
        <v>119</v>
      </c>
    </row>
    <row r="340" spans="1:65" s="14" customFormat="1" ht="11.25">
      <c r="B340" s="211"/>
      <c r="C340" s="212"/>
      <c r="D340" s="202" t="s">
        <v>164</v>
      </c>
      <c r="E340" s="213" t="s">
        <v>19</v>
      </c>
      <c r="F340" s="214" t="s">
        <v>482</v>
      </c>
      <c r="G340" s="212"/>
      <c r="H340" s="215">
        <v>1.85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164</v>
      </c>
      <c r="AU340" s="221" t="s">
        <v>132</v>
      </c>
      <c r="AV340" s="14" t="s">
        <v>85</v>
      </c>
      <c r="AW340" s="14" t="s">
        <v>36</v>
      </c>
      <c r="AX340" s="14" t="s">
        <v>75</v>
      </c>
      <c r="AY340" s="221" t="s">
        <v>119</v>
      </c>
    </row>
    <row r="341" spans="1:65" s="13" customFormat="1" ht="11.25">
      <c r="B341" s="200"/>
      <c r="C341" s="201"/>
      <c r="D341" s="202" t="s">
        <v>164</v>
      </c>
      <c r="E341" s="203" t="s">
        <v>19</v>
      </c>
      <c r="F341" s="204" t="s">
        <v>237</v>
      </c>
      <c r="G341" s="201"/>
      <c r="H341" s="203" t="s">
        <v>19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164</v>
      </c>
      <c r="AU341" s="210" t="s">
        <v>132</v>
      </c>
      <c r="AV341" s="13" t="s">
        <v>83</v>
      </c>
      <c r="AW341" s="13" t="s">
        <v>36</v>
      </c>
      <c r="AX341" s="13" t="s">
        <v>75</v>
      </c>
      <c r="AY341" s="210" t="s">
        <v>119</v>
      </c>
    </row>
    <row r="342" spans="1:65" s="14" customFormat="1" ht="11.25">
      <c r="B342" s="211"/>
      <c r="C342" s="212"/>
      <c r="D342" s="202" t="s">
        <v>164</v>
      </c>
      <c r="E342" s="213" t="s">
        <v>19</v>
      </c>
      <c r="F342" s="214" t="s">
        <v>483</v>
      </c>
      <c r="G342" s="212"/>
      <c r="H342" s="215">
        <v>1.9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164</v>
      </c>
      <c r="AU342" s="221" t="s">
        <v>132</v>
      </c>
      <c r="AV342" s="14" t="s">
        <v>85</v>
      </c>
      <c r="AW342" s="14" t="s">
        <v>36</v>
      </c>
      <c r="AX342" s="14" t="s">
        <v>75</v>
      </c>
      <c r="AY342" s="221" t="s">
        <v>119</v>
      </c>
    </row>
    <row r="343" spans="1:65" s="12" customFormat="1" ht="22.9" customHeight="1">
      <c r="B343" s="171"/>
      <c r="C343" s="172"/>
      <c r="D343" s="173" t="s">
        <v>74</v>
      </c>
      <c r="E343" s="185" t="s">
        <v>138</v>
      </c>
      <c r="F343" s="185" t="s">
        <v>484</v>
      </c>
      <c r="G343" s="172"/>
      <c r="H343" s="172"/>
      <c r="I343" s="175"/>
      <c r="J343" s="186">
        <f>BK343</f>
        <v>0</v>
      </c>
      <c r="K343" s="172"/>
      <c r="L343" s="177"/>
      <c r="M343" s="178"/>
      <c r="N343" s="179"/>
      <c r="O343" s="179"/>
      <c r="P343" s="180">
        <f>P344</f>
        <v>0</v>
      </c>
      <c r="Q343" s="179"/>
      <c r="R343" s="180">
        <f>R344</f>
        <v>0</v>
      </c>
      <c r="S343" s="179"/>
      <c r="T343" s="181">
        <f>T344</f>
        <v>0</v>
      </c>
      <c r="AR343" s="182" t="s">
        <v>83</v>
      </c>
      <c r="AT343" s="183" t="s">
        <v>74</v>
      </c>
      <c r="AU343" s="183" t="s">
        <v>83</v>
      </c>
      <c r="AY343" s="182" t="s">
        <v>119</v>
      </c>
      <c r="BK343" s="184">
        <f>BK344</f>
        <v>0</v>
      </c>
    </row>
    <row r="344" spans="1:65" s="12" customFormat="1" ht="20.85" customHeight="1">
      <c r="B344" s="171"/>
      <c r="C344" s="172"/>
      <c r="D344" s="173" t="s">
        <v>74</v>
      </c>
      <c r="E344" s="185" t="s">
        <v>485</v>
      </c>
      <c r="F344" s="185" t="s">
        <v>486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SUM(P345:P347)</f>
        <v>0</v>
      </c>
      <c r="Q344" s="179"/>
      <c r="R344" s="180">
        <f>SUM(R345:R347)</f>
        <v>0</v>
      </c>
      <c r="S344" s="179"/>
      <c r="T344" s="181">
        <f>SUM(T345:T347)</f>
        <v>0</v>
      </c>
      <c r="AR344" s="182" t="s">
        <v>83</v>
      </c>
      <c r="AT344" s="183" t="s">
        <v>74</v>
      </c>
      <c r="AU344" s="183" t="s">
        <v>85</v>
      </c>
      <c r="AY344" s="182" t="s">
        <v>119</v>
      </c>
      <c r="BK344" s="184">
        <f>SUM(BK345:BK347)</f>
        <v>0</v>
      </c>
    </row>
    <row r="345" spans="1:65" s="2" customFormat="1" ht="21.75" customHeight="1">
      <c r="A345" s="34"/>
      <c r="B345" s="35"/>
      <c r="C345" s="187" t="s">
        <v>487</v>
      </c>
      <c r="D345" s="187" t="s">
        <v>122</v>
      </c>
      <c r="E345" s="188" t="s">
        <v>488</v>
      </c>
      <c r="F345" s="189" t="s">
        <v>489</v>
      </c>
      <c r="G345" s="190" t="s">
        <v>203</v>
      </c>
      <c r="H345" s="191">
        <v>1.6</v>
      </c>
      <c r="I345" s="192"/>
      <c r="J345" s="193">
        <f>ROUND(I345*H345,2)</f>
        <v>0</v>
      </c>
      <c r="K345" s="189" t="s">
        <v>141</v>
      </c>
      <c r="L345" s="39"/>
      <c r="M345" s="194" t="s">
        <v>19</v>
      </c>
      <c r="N345" s="195" t="s">
        <v>46</v>
      </c>
      <c r="O345" s="64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7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8" t="s">
        <v>138</v>
      </c>
      <c r="AT345" s="198" t="s">
        <v>122</v>
      </c>
      <c r="AU345" s="198" t="s">
        <v>132</v>
      </c>
      <c r="AY345" s="17" t="s">
        <v>119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7" t="s">
        <v>83</v>
      </c>
      <c r="BK345" s="199">
        <f>ROUND(I345*H345,2)</f>
        <v>0</v>
      </c>
      <c r="BL345" s="17" t="s">
        <v>138</v>
      </c>
      <c r="BM345" s="198" t="s">
        <v>490</v>
      </c>
    </row>
    <row r="346" spans="1:65" s="13" customFormat="1" ht="11.25">
      <c r="B346" s="200"/>
      <c r="C346" s="201"/>
      <c r="D346" s="202" t="s">
        <v>164</v>
      </c>
      <c r="E346" s="203" t="s">
        <v>19</v>
      </c>
      <c r="F346" s="204" t="s">
        <v>228</v>
      </c>
      <c r="G346" s="201"/>
      <c r="H346" s="203" t="s">
        <v>19</v>
      </c>
      <c r="I346" s="205"/>
      <c r="J346" s="201"/>
      <c r="K346" s="201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164</v>
      </c>
      <c r="AU346" s="210" t="s">
        <v>132</v>
      </c>
      <c r="AV346" s="13" t="s">
        <v>83</v>
      </c>
      <c r="AW346" s="13" t="s">
        <v>36</v>
      </c>
      <c r="AX346" s="13" t="s">
        <v>75</v>
      </c>
      <c r="AY346" s="210" t="s">
        <v>119</v>
      </c>
    </row>
    <row r="347" spans="1:65" s="14" customFormat="1" ht="11.25">
      <c r="B347" s="211"/>
      <c r="C347" s="212"/>
      <c r="D347" s="202" t="s">
        <v>164</v>
      </c>
      <c r="E347" s="213" t="s">
        <v>19</v>
      </c>
      <c r="F347" s="214" t="s">
        <v>491</v>
      </c>
      <c r="G347" s="212"/>
      <c r="H347" s="215">
        <v>1.6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164</v>
      </c>
      <c r="AU347" s="221" t="s">
        <v>132</v>
      </c>
      <c r="AV347" s="14" t="s">
        <v>85</v>
      </c>
      <c r="AW347" s="14" t="s">
        <v>36</v>
      </c>
      <c r="AX347" s="14" t="s">
        <v>75</v>
      </c>
      <c r="AY347" s="221" t="s">
        <v>119</v>
      </c>
    </row>
    <row r="348" spans="1:65" s="12" customFormat="1" ht="22.9" customHeight="1">
      <c r="B348" s="171"/>
      <c r="C348" s="172"/>
      <c r="D348" s="173" t="s">
        <v>74</v>
      </c>
      <c r="E348" s="185" t="s">
        <v>118</v>
      </c>
      <c r="F348" s="185" t="s">
        <v>492</v>
      </c>
      <c r="G348" s="172"/>
      <c r="H348" s="172"/>
      <c r="I348" s="175"/>
      <c r="J348" s="186">
        <f>BK348</f>
        <v>0</v>
      </c>
      <c r="K348" s="172"/>
      <c r="L348" s="177"/>
      <c r="M348" s="178"/>
      <c r="N348" s="179"/>
      <c r="O348" s="179"/>
      <c r="P348" s="180">
        <f>P349+P386+P394+P403</f>
        <v>0</v>
      </c>
      <c r="Q348" s="179"/>
      <c r="R348" s="180">
        <f>R349+R386+R394+R403</f>
        <v>18.838875000000002</v>
      </c>
      <c r="S348" s="179"/>
      <c r="T348" s="181">
        <f>T349+T386+T394+T403</f>
        <v>0</v>
      </c>
      <c r="AR348" s="182" t="s">
        <v>83</v>
      </c>
      <c r="AT348" s="183" t="s">
        <v>74</v>
      </c>
      <c r="AU348" s="183" t="s">
        <v>83</v>
      </c>
      <c r="AY348" s="182" t="s">
        <v>119</v>
      </c>
      <c r="BK348" s="184">
        <f>BK349+BK386+BK394+BK403</f>
        <v>0</v>
      </c>
    </row>
    <row r="349" spans="1:65" s="12" customFormat="1" ht="20.85" customHeight="1">
      <c r="B349" s="171"/>
      <c r="C349" s="172"/>
      <c r="D349" s="173" t="s">
        <v>74</v>
      </c>
      <c r="E349" s="185" t="s">
        <v>493</v>
      </c>
      <c r="F349" s="185" t="s">
        <v>494</v>
      </c>
      <c r="G349" s="172"/>
      <c r="H349" s="172"/>
      <c r="I349" s="175"/>
      <c r="J349" s="186">
        <f>BK349</f>
        <v>0</v>
      </c>
      <c r="K349" s="172"/>
      <c r="L349" s="177"/>
      <c r="M349" s="178"/>
      <c r="N349" s="179"/>
      <c r="O349" s="179"/>
      <c r="P349" s="180">
        <f>SUM(P350:P385)</f>
        <v>0</v>
      </c>
      <c r="Q349" s="179"/>
      <c r="R349" s="180">
        <f>SUM(R350:R385)</f>
        <v>0</v>
      </c>
      <c r="S349" s="179"/>
      <c r="T349" s="181">
        <f>SUM(T350:T385)</f>
        <v>0</v>
      </c>
      <c r="AR349" s="182" t="s">
        <v>83</v>
      </c>
      <c r="AT349" s="183" t="s">
        <v>74</v>
      </c>
      <c r="AU349" s="183" t="s">
        <v>85</v>
      </c>
      <c r="AY349" s="182" t="s">
        <v>119</v>
      </c>
      <c r="BK349" s="184">
        <f>SUM(BK350:BK385)</f>
        <v>0</v>
      </c>
    </row>
    <row r="350" spans="1:65" s="2" customFormat="1" ht="33" customHeight="1">
      <c r="A350" s="34"/>
      <c r="B350" s="35"/>
      <c r="C350" s="187" t="s">
        <v>495</v>
      </c>
      <c r="D350" s="187" t="s">
        <v>122</v>
      </c>
      <c r="E350" s="188" t="s">
        <v>496</v>
      </c>
      <c r="F350" s="189" t="s">
        <v>497</v>
      </c>
      <c r="G350" s="190" t="s">
        <v>289</v>
      </c>
      <c r="H350" s="191">
        <v>2970</v>
      </c>
      <c r="I350" s="192"/>
      <c r="J350" s="193">
        <f>ROUND(I350*H350,2)</f>
        <v>0</v>
      </c>
      <c r="K350" s="189" t="s">
        <v>141</v>
      </c>
      <c r="L350" s="39"/>
      <c r="M350" s="194" t="s">
        <v>19</v>
      </c>
      <c r="N350" s="195" t="s">
        <v>46</v>
      </c>
      <c r="O350" s="64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8" t="s">
        <v>138</v>
      </c>
      <c r="AT350" s="198" t="s">
        <v>122</v>
      </c>
      <c r="AU350" s="198" t="s">
        <v>132</v>
      </c>
      <c r="AY350" s="17" t="s">
        <v>119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7" t="s">
        <v>83</v>
      </c>
      <c r="BK350" s="199">
        <f>ROUND(I350*H350,2)</f>
        <v>0</v>
      </c>
      <c r="BL350" s="17" t="s">
        <v>138</v>
      </c>
      <c r="BM350" s="198" t="s">
        <v>498</v>
      </c>
    </row>
    <row r="351" spans="1:65" s="13" customFormat="1" ht="11.25">
      <c r="B351" s="200"/>
      <c r="C351" s="201"/>
      <c r="D351" s="202" t="s">
        <v>164</v>
      </c>
      <c r="E351" s="203" t="s">
        <v>19</v>
      </c>
      <c r="F351" s="204" t="s">
        <v>499</v>
      </c>
      <c r="G351" s="201"/>
      <c r="H351" s="203" t="s">
        <v>19</v>
      </c>
      <c r="I351" s="205"/>
      <c r="J351" s="201"/>
      <c r="K351" s="201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164</v>
      </c>
      <c r="AU351" s="210" t="s">
        <v>132</v>
      </c>
      <c r="AV351" s="13" t="s">
        <v>83</v>
      </c>
      <c r="AW351" s="13" t="s">
        <v>36</v>
      </c>
      <c r="AX351" s="13" t="s">
        <v>75</v>
      </c>
      <c r="AY351" s="210" t="s">
        <v>119</v>
      </c>
    </row>
    <row r="352" spans="1:65" s="13" customFormat="1" ht="11.25">
      <c r="B352" s="200"/>
      <c r="C352" s="201"/>
      <c r="D352" s="202" t="s">
        <v>164</v>
      </c>
      <c r="E352" s="203" t="s">
        <v>19</v>
      </c>
      <c r="F352" s="204" t="s">
        <v>500</v>
      </c>
      <c r="G352" s="201"/>
      <c r="H352" s="203" t="s">
        <v>19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164</v>
      </c>
      <c r="AU352" s="210" t="s">
        <v>132</v>
      </c>
      <c r="AV352" s="13" t="s">
        <v>83</v>
      </c>
      <c r="AW352" s="13" t="s">
        <v>36</v>
      </c>
      <c r="AX352" s="13" t="s">
        <v>75</v>
      </c>
      <c r="AY352" s="210" t="s">
        <v>119</v>
      </c>
    </row>
    <row r="353" spans="1:65" s="14" customFormat="1" ht="11.25">
      <c r="B353" s="211"/>
      <c r="C353" s="212"/>
      <c r="D353" s="202" t="s">
        <v>164</v>
      </c>
      <c r="E353" s="213" t="s">
        <v>19</v>
      </c>
      <c r="F353" s="214" t="s">
        <v>316</v>
      </c>
      <c r="G353" s="212"/>
      <c r="H353" s="215">
        <v>2970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164</v>
      </c>
      <c r="AU353" s="221" t="s">
        <v>132</v>
      </c>
      <c r="AV353" s="14" t="s">
        <v>85</v>
      </c>
      <c r="AW353" s="14" t="s">
        <v>36</v>
      </c>
      <c r="AX353" s="14" t="s">
        <v>75</v>
      </c>
      <c r="AY353" s="221" t="s">
        <v>119</v>
      </c>
    </row>
    <row r="354" spans="1:65" s="2" customFormat="1" ht="33" customHeight="1">
      <c r="A354" s="34"/>
      <c r="B354" s="35"/>
      <c r="C354" s="187" t="s">
        <v>468</v>
      </c>
      <c r="D354" s="187" t="s">
        <v>122</v>
      </c>
      <c r="E354" s="188" t="s">
        <v>501</v>
      </c>
      <c r="F354" s="189" t="s">
        <v>502</v>
      </c>
      <c r="G354" s="190" t="s">
        <v>289</v>
      </c>
      <c r="H354" s="191">
        <v>82.5</v>
      </c>
      <c r="I354" s="192"/>
      <c r="J354" s="193">
        <f>ROUND(I354*H354,2)</f>
        <v>0</v>
      </c>
      <c r="K354" s="189" t="s">
        <v>141</v>
      </c>
      <c r="L354" s="39"/>
      <c r="M354" s="194" t="s">
        <v>19</v>
      </c>
      <c r="N354" s="195" t="s">
        <v>46</v>
      </c>
      <c r="O354" s="64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8" t="s">
        <v>138</v>
      </c>
      <c r="AT354" s="198" t="s">
        <v>122</v>
      </c>
      <c r="AU354" s="198" t="s">
        <v>132</v>
      </c>
      <c r="AY354" s="17" t="s">
        <v>119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7" t="s">
        <v>83</v>
      </c>
      <c r="BK354" s="199">
        <f>ROUND(I354*H354,2)</f>
        <v>0</v>
      </c>
      <c r="BL354" s="17" t="s">
        <v>138</v>
      </c>
      <c r="BM354" s="198" t="s">
        <v>503</v>
      </c>
    </row>
    <row r="355" spans="1:65" s="13" customFormat="1" ht="11.25">
      <c r="B355" s="200"/>
      <c r="C355" s="201"/>
      <c r="D355" s="202" t="s">
        <v>164</v>
      </c>
      <c r="E355" s="203" t="s">
        <v>19</v>
      </c>
      <c r="F355" s="204" t="s">
        <v>504</v>
      </c>
      <c r="G355" s="201"/>
      <c r="H355" s="203" t="s">
        <v>19</v>
      </c>
      <c r="I355" s="205"/>
      <c r="J355" s="201"/>
      <c r="K355" s="201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164</v>
      </c>
      <c r="AU355" s="210" t="s">
        <v>132</v>
      </c>
      <c r="AV355" s="13" t="s">
        <v>83</v>
      </c>
      <c r="AW355" s="13" t="s">
        <v>36</v>
      </c>
      <c r="AX355" s="13" t="s">
        <v>75</v>
      </c>
      <c r="AY355" s="210" t="s">
        <v>119</v>
      </c>
    </row>
    <row r="356" spans="1:65" s="14" customFormat="1" ht="11.25">
      <c r="B356" s="211"/>
      <c r="C356" s="212"/>
      <c r="D356" s="202" t="s">
        <v>164</v>
      </c>
      <c r="E356" s="213" t="s">
        <v>19</v>
      </c>
      <c r="F356" s="214" t="s">
        <v>314</v>
      </c>
      <c r="G356" s="212"/>
      <c r="H356" s="215">
        <v>82.5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164</v>
      </c>
      <c r="AU356" s="221" t="s">
        <v>132</v>
      </c>
      <c r="AV356" s="14" t="s">
        <v>85</v>
      </c>
      <c r="AW356" s="14" t="s">
        <v>36</v>
      </c>
      <c r="AX356" s="14" t="s">
        <v>75</v>
      </c>
      <c r="AY356" s="221" t="s">
        <v>119</v>
      </c>
    </row>
    <row r="357" spans="1:65" s="2" customFormat="1" ht="33" customHeight="1">
      <c r="A357" s="34"/>
      <c r="B357" s="35"/>
      <c r="C357" s="187" t="s">
        <v>469</v>
      </c>
      <c r="D357" s="187" t="s">
        <v>122</v>
      </c>
      <c r="E357" s="188" t="s">
        <v>505</v>
      </c>
      <c r="F357" s="189" t="s">
        <v>506</v>
      </c>
      <c r="G357" s="190" t="s">
        <v>289</v>
      </c>
      <c r="H357" s="191">
        <v>2970</v>
      </c>
      <c r="I357" s="192"/>
      <c r="J357" s="193">
        <f>ROUND(I357*H357,2)</f>
        <v>0</v>
      </c>
      <c r="K357" s="189" t="s">
        <v>141</v>
      </c>
      <c r="L357" s="39"/>
      <c r="M357" s="194" t="s">
        <v>19</v>
      </c>
      <c r="N357" s="195" t="s">
        <v>46</v>
      </c>
      <c r="O357" s="64"/>
      <c r="P357" s="196">
        <f>O357*H357</f>
        <v>0</v>
      </c>
      <c r="Q357" s="196">
        <v>0</v>
      </c>
      <c r="R357" s="196">
        <f>Q357*H357</f>
        <v>0</v>
      </c>
      <c r="S357" s="196">
        <v>0</v>
      </c>
      <c r="T357" s="197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8" t="s">
        <v>138</v>
      </c>
      <c r="AT357" s="198" t="s">
        <v>122</v>
      </c>
      <c r="AU357" s="198" t="s">
        <v>132</v>
      </c>
      <c r="AY357" s="17" t="s">
        <v>119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7" t="s">
        <v>83</v>
      </c>
      <c r="BK357" s="199">
        <f>ROUND(I357*H357,2)</f>
        <v>0</v>
      </c>
      <c r="BL357" s="17" t="s">
        <v>138</v>
      </c>
      <c r="BM357" s="198" t="s">
        <v>507</v>
      </c>
    </row>
    <row r="358" spans="1:65" s="13" customFormat="1" ht="11.25">
      <c r="B358" s="200"/>
      <c r="C358" s="201"/>
      <c r="D358" s="202" t="s">
        <v>164</v>
      </c>
      <c r="E358" s="203" t="s">
        <v>19</v>
      </c>
      <c r="F358" s="204" t="s">
        <v>499</v>
      </c>
      <c r="G358" s="201"/>
      <c r="H358" s="203" t="s">
        <v>19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164</v>
      </c>
      <c r="AU358" s="210" t="s">
        <v>132</v>
      </c>
      <c r="AV358" s="13" t="s">
        <v>83</v>
      </c>
      <c r="AW358" s="13" t="s">
        <v>36</v>
      </c>
      <c r="AX358" s="13" t="s">
        <v>75</v>
      </c>
      <c r="AY358" s="210" t="s">
        <v>119</v>
      </c>
    </row>
    <row r="359" spans="1:65" s="13" customFormat="1" ht="11.25">
      <c r="B359" s="200"/>
      <c r="C359" s="201"/>
      <c r="D359" s="202" t="s">
        <v>164</v>
      </c>
      <c r="E359" s="203" t="s">
        <v>19</v>
      </c>
      <c r="F359" s="204" t="s">
        <v>508</v>
      </c>
      <c r="G359" s="201"/>
      <c r="H359" s="203" t="s">
        <v>19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164</v>
      </c>
      <c r="AU359" s="210" t="s">
        <v>132</v>
      </c>
      <c r="AV359" s="13" t="s">
        <v>83</v>
      </c>
      <c r="AW359" s="13" t="s">
        <v>36</v>
      </c>
      <c r="AX359" s="13" t="s">
        <v>75</v>
      </c>
      <c r="AY359" s="210" t="s">
        <v>119</v>
      </c>
    </row>
    <row r="360" spans="1:65" s="14" customFormat="1" ht="11.25">
      <c r="B360" s="211"/>
      <c r="C360" s="212"/>
      <c r="D360" s="202" t="s">
        <v>164</v>
      </c>
      <c r="E360" s="213" t="s">
        <v>19</v>
      </c>
      <c r="F360" s="214" t="s">
        <v>316</v>
      </c>
      <c r="G360" s="212"/>
      <c r="H360" s="215">
        <v>2970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164</v>
      </c>
      <c r="AU360" s="221" t="s">
        <v>132</v>
      </c>
      <c r="AV360" s="14" t="s">
        <v>85</v>
      </c>
      <c r="AW360" s="14" t="s">
        <v>36</v>
      </c>
      <c r="AX360" s="14" t="s">
        <v>75</v>
      </c>
      <c r="AY360" s="221" t="s">
        <v>119</v>
      </c>
    </row>
    <row r="361" spans="1:65" s="2" customFormat="1" ht="33" customHeight="1">
      <c r="A361" s="34"/>
      <c r="B361" s="35"/>
      <c r="C361" s="187" t="s">
        <v>509</v>
      </c>
      <c r="D361" s="187" t="s">
        <v>122</v>
      </c>
      <c r="E361" s="188" t="s">
        <v>510</v>
      </c>
      <c r="F361" s="189" t="s">
        <v>511</v>
      </c>
      <c r="G361" s="190" t="s">
        <v>289</v>
      </c>
      <c r="H361" s="191">
        <v>186.5</v>
      </c>
      <c r="I361" s="192"/>
      <c r="J361" s="193">
        <f>ROUND(I361*H361,2)</f>
        <v>0</v>
      </c>
      <c r="K361" s="189" t="s">
        <v>141</v>
      </c>
      <c r="L361" s="39"/>
      <c r="M361" s="194" t="s">
        <v>19</v>
      </c>
      <c r="N361" s="195" t="s">
        <v>46</v>
      </c>
      <c r="O361" s="64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8" t="s">
        <v>138</v>
      </c>
      <c r="AT361" s="198" t="s">
        <v>122</v>
      </c>
      <c r="AU361" s="198" t="s">
        <v>132</v>
      </c>
      <c r="AY361" s="17" t="s">
        <v>119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7" t="s">
        <v>83</v>
      </c>
      <c r="BK361" s="199">
        <f>ROUND(I361*H361,2)</f>
        <v>0</v>
      </c>
      <c r="BL361" s="17" t="s">
        <v>138</v>
      </c>
      <c r="BM361" s="198" t="s">
        <v>512</v>
      </c>
    </row>
    <row r="362" spans="1:65" s="13" customFormat="1" ht="11.25">
      <c r="B362" s="200"/>
      <c r="C362" s="201"/>
      <c r="D362" s="202" t="s">
        <v>164</v>
      </c>
      <c r="E362" s="203" t="s">
        <v>19</v>
      </c>
      <c r="F362" s="204" t="s">
        <v>513</v>
      </c>
      <c r="G362" s="201"/>
      <c r="H362" s="203" t="s">
        <v>19</v>
      </c>
      <c r="I362" s="205"/>
      <c r="J362" s="201"/>
      <c r="K362" s="201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164</v>
      </c>
      <c r="AU362" s="210" t="s">
        <v>132</v>
      </c>
      <c r="AV362" s="13" t="s">
        <v>83</v>
      </c>
      <c r="AW362" s="13" t="s">
        <v>36</v>
      </c>
      <c r="AX362" s="13" t="s">
        <v>75</v>
      </c>
      <c r="AY362" s="210" t="s">
        <v>119</v>
      </c>
    </row>
    <row r="363" spans="1:65" s="14" customFormat="1" ht="11.25">
      <c r="B363" s="211"/>
      <c r="C363" s="212"/>
      <c r="D363" s="202" t="s">
        <v>164</v>
      </c>
      <c r="E363" s="213" t="s">
        <v>19</v>
      </c>
      <c r="F363" s="214" t="s">
        <v>318</v>
      </c>
      <c r="G363" s="212"/>
      <c r="H363" s="215">
        <v>186.5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164</v>
      </c>
      <c r="AU363" s="221" t="s">
        <v>132</v>
      </c>
      <c r="AV363" s="14" t="s">
        <v>85</v>
      </c>
      <c r="AW363" s="14" t="s">
        <v>36</v>
      </c>
      <c r="AX363" s="14" t="s">
        <v>75</v>
      </c>
      <c r="AY363" s="221" t="s">
        <v>119</v>
      </c>
    </row>
    <row r="364" spans="1:65" s="2" customFormat="1" ht="21.75" customHeight="1">
      <c r="A364" s="34"/>
      <c r="B364" s="35"/>
      <c r="C364" s="187" t="s">
        <v>514</v>
      </c>
      <c r="D364" s="187" t="s">
        <v>122</v>
      </c>
      <c r="E364" s="188" t="s">
        <v>515</v>
      </c>
      <c r="F364" s="189" t="s">
        <v>516</v>
      </c>
      <c r="G364" s="190" t="s">
        <v>289</v>
      </c>
      <c r="H364" s="191">
        <v>2970</v>
      </c>
      <c r="I364" s="192"/>
      <c r="J364" s="193">
        <f>ROUND(I364*H364,2)</f>
        <v>0</v>
      </c>
      <c r="K364" s="189" t="s">
        <v>141</v>
      </c>
      <c r="L364" s="39"/>
      <c r="M364" s="194" t="s">
        <v>19</v>
      </c>
      <c r="N364" s="195" t="s">
        <v>46</v>
      </c>
      <c r="O364" s="64"/>
      <c r="P364" s="196">
        <f>O364*H364</f>
        <v>0</v>
      </c>
      <c r="Q364" s="196">
        <v>0</v>
      </c>
      <c r="R364" s="196">
        <f>Q364*H364</f>
        <v>0</v>
      </c>
      <c r="S364" s="196">
        <v>0</v>
      </c>
      <c r="T364" s="197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8" t="s">
        <v>138</v>
      </c>
      <c r="AT364" s="198" t="s">
        <v>122</v>
      </c>
      <c r="AU364" s="198" t="s">
        <v>132</v>
      </c>
      <c r="AY364" s="17" t="s">
        <v>119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7" t="s">
        <v>83</v>
      </c>
      <c r="BK364" s="199">
        <f>ROUND(I364*H364,2)</f>
        <v>0</v>
      </c>
      <c r="BL364" s="17" t="s">
        <v>138</v>
      </c>
      <c r="BM364" s="198" t="s">
        <v>517</v>
      </c>
    </row>
    <row r="365" spans="1:65" s="13" customFormat="1" ht="11.25">
      <c r="B365" s="200"/>
      <c r="C365" s="201"/>
      <c r="D365" s="202" t="s">
        <v>164</v>
      </c>
      <c r="E365" s="203" t="s">
        <v>19</v>
      </c>
      <c r="F365" s="204" t="s">
        <v>499</v>
      </c>
      <c r="G365" s="201"/>
      <c r="H365" s="203" t="s">
        <v>19</v>
      </c>
      <c r="I365" s="205"/>
      <c r="J365" s="201"/>
      <c r="K365" s="201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164</v>
      </c>
      <c r="AU365" s="210" t="s">
        <v>132</v>
      </c>
      <c r="AV365" s="13" t="s">
        <v>83</v>
      </c>
      <c r="AW365" s="13" t="s">
        <v>36</v>
      </c>
      <c r="AX365" s="13" t="s">
        <v>75</v>
      </c>
      <c r="AY365" s="210" t="s">
        <v>119</v>
      </c>
    </row>
    <row r="366" spans="1:65" s="13" customFormat="1" ht="11.25">
      <c r="B366" s="200"/>
      <c r="C366" s="201"/>
      <c r="D366" s="202" t="s">
        <v>164</v>
      </c>
      <c r="E366" s="203" t="s">
        <v>19</v>
      </c>
      <c r="F366" s="204" t="s">
        <v>518</v>
      </c>
      <c r="G366" s="201"/>
      <c r="H366" s="203" t="s">
        <v>19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164</v>
      </c>
      <c r="AU366" s="210" t="s">
        <v>132</v>
      </c>
      <c r="AV366" s="13" t="s">
        <v>83</v>
      </c>
      <c r="AW366" s="13" t="s">
        <v>36</v>
      </c>
      <c r="AX366" s="13" t="s">
        <v>75</v>
      </c>
      <c r="AY366" s="210" t="s">
        <v>119</v>
      </c>
    </row>
    <row r="367" spans="1:65" s="14" customFormat="1" ht="11.25">
      <c r="B367" s="211"/>
      <c r="C367" s="212"/>
      <c r="D367" s="202" t="s">
        <v>164</v>
      </c>
      <c r="E367" s="213" t="s">
        <v>19</v>
      </c>
      <c r="F367" s="214" t="s">
        <v>316</v>
      </c>
      <c r="G367" s="212"/>
      <c r="H367" s="215">
        <v>2970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164</v>
      </c>
      <c r="AU367" s="221" t="s">
        <v>132</v>
      </c>
      <c r="AV367" s="14" t="s">
        <v>85</v>
      </c>
      <c r="AW367" s="14" t="s">
        <v>36</v>
      </c>
      <c r="AX367" s="14" t="s">
        <v>75</v>
      </c>
      <c r="AY367" s="221" t="s">
        <v>119</v>
      </c>
    </row>
    <row r="368" spans="1:65" s="2" customFormat="1" ht="21.75" customHeight="1">
      <c r="A368" s="34"/>
      <c r="B368" s="35"/>
      <c r="C368" s="187" t="s">
        <v>519</v>
      </c>
      <c r="D368" s="187" t="s">
        <v>122</v>
      </c>
      <c r="E368" s="188" t="s">
        <v>520</v>
      </c>
      <c r="F368" s="189" t="s">
        <v>521</v>
      </c>
      <c r="G368" s="190" t="s">
        <v>289</v>
      </c>
      <c r="H368" s="191">
        <v>82.5</v>
      </c>
      <c r="I368" s="192"/>
      <c r="J368" s="193">
        <f>ROUND(I368*H368,2)</f>
        <v>0</v>
      </c>
      <c r="K368" s="189" t="s">
        <v>141</v>
      </c>
      <c r="L368" s="39"/>
      <c r="M368" s="194" t="s">
        <v>19</v>
      </c>
      <c r="N368" s="195" t="s">
        <v>46</v>
      </c>
      <c r="O368" s="64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8" t="s">
        <v>138</v>
      </c>
      <c r="AT368" s="198" t="s">
        <v>122</v>
      </c>
      <c r="AU368" s="198" t="s">
        <v>132</v>
      </c>
      <c r="AY368" s="17" t="s">
        <v>119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7" t="s">
        <v>83</v>
      </c>
      <c r="BK368" s="199">
        <f>ROUND(I368*H368,2)</f>
        <v>0</v>
      </c>
      <c r="BL368" s="17" t="s">
        <v>138</v>
      </c>
      <c r="BM368" s="198" t="s">
        <v>522</v>
      </c>
    </row>
    <row r="369" spans="1:65" s="13" customFormat="1" ht="11.25">
      <c r="B369" s="200"/>
      <c r="C369" s="201"/>
      <c r="D369" s="202" t="s">
        <v>164</v>
      </c>
      <c r="E369" s="203" t="s">
        <v>19</v>
      </c>
      <c r="F369" s="204" t="s">
        <v>504</v>
      </c>
      <c r="G369" s="201"/>
      <c r="H369" s="203" t="s">
        <v>19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164</v>
      </c>
      <c r="AU369" s="210" t="s">
        <v>132</v>
      </c>
      <c r="AV369" s="13" t="s">
        <v>83</v>
      </c>
      <c r="AW369" s="13" t="s">
        <v>36</v>
      </c>
      <c r="AX369" s="13" t="s">
        <v>75</v>
      </c>
      <c r="AY369" s="210" t="s">
        <v>119</v>
      </c>
    </row>
    <row r="370" spans="1:65" s="14" customFormat="1" ht="11.25">
      <c r="B370" s="211"/>
      <c r="C370" s="212"/>
      <c r="D370" s="202" t="s">
        <v>164</v>
      </c>
      <c r="E370" s="213" t="s">
        <v>19</v>
      </c>
      <c r="F370" s="214" t="s">
        <v>314</v>
      </c>
      <c r="G370" s="212"/>
      <c r="H370" s="215">
        <v>82.5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164</v>
      </c>
      <c r="AU370" s="221" t="s">
        <v>132</v>
      </c>
      <c r="AV370" s="14" t="s">
        <v>85</v>
      </c>
      <c r="AW370" s="14" t="s">
        <v>36</v>
      </c>
      <c r="AX370" s="14" t="s">
        <v>75</v>
      </c>
      <c r="AY370" s="221" t="s">
        <v>119</v>
      </c>
    </row>
    <row r="371" spans="1:65" s="2" customFormat="1" ht="33" customHeight="1">
      <c r="A371" s="34"/>
      <c r="B371" s="35"/>
      <c r="C371" s="187" t="s">
        <v>523</v>
      </c>
      <c r="D371" s="187" t="s">
        <v>122</v>
      </c>
      <c r="E371" s="188" t="s">
        <v>524</v>
      </c>
      <c r="F371" s="189" t="s">
        <v>525</v>
      </c>
      <c r="G371" s="190" t="s">
        <v>289</v>
      </c>
      <c r="H371" s="191">
        <v>186.5</v>
      </c>
      <c r="I371" s="192"/>
      <c r="J371" s="193">
        <f>ROUND(I371*H371,2)</f>
        <v>0</v>
      </c>
      <c r="K371" s="189" t="s">
        <v>141</v>
      </c>
      <c r="L371" s="39"/>
      <c r="M371" s="194" t="s">
        <v>19</v>
      </c>
      <c r="N371" s="195" t="s">
        <v>46</v>
      </c>
      <c r="O371" s="64"/>
      <c r="P371" s="196">
        <f>O371*H371</f>
        <v>0</v>
      </c>
      <c r="Q371" s="196">
        <v>0</v>
      </c>
      <c r="R371" s="196">
        <f>Q371*H371</f>
        <v>0</v>
      </c>
      <c r="S371" s="196">
        <v>0</v>
      </c>
      <c r="T371" s="197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8" t="s">
        <v>138</v>
      </c>
      <c r="AT371" s="198" t="s">
        <v>122</v>
      </c>
      <c r="AU371" s="198" t="s">
        <v>132</v>
      </c>
      <c r="AY371" s="17" t="s">
        <v>119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7" t="s">
        <v>83</v>
      </c>
      <c r="BK371" s="199">
        <f>ROUND(I371*H371,2)</f>
        <v>0</v>
      </c>
      <c r="BL371" s="17" t="s">
        <v>138</v>
      </c>
      <c r="BM371" s="198" t="s">
        <v>526</v>
      </c>
    </row>
    <row r="372" spans="1:65" s="13" customFormat="1" ht="11.25">
      <c r="B372" s="200"/>
      <c r="C372" s="201"/>
      <c r="D372" s="202" t="s">
        <v>164</v>
      </c>
      <c r="E372" s="203" t="s">
        <v>19</v>
      </c>
      <c r="F372" s="204" t="s">
        <v>317</v>
      </c>
      <c r="G372" s="201"/>
      <c r="H372" s="203" t="s">
        <v>19</v>
      </c>
      <c r="I372" s="205"/>
      <c r="J372" s="201"/>
      <c r="K372" s="201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164</v>
      </c>
      <c r="AU372" s="210" t="s">
        <v>132</v>
      </c>
      <c r="AV372" s="13" t="s">
        <v>83</v>
      </c>
      <c r="AW372" s="13" t="s">
        <v>36</v>
      </c>
      <c r="AX372" s="13" t="s">
        <v>75</v>
      </c>
      <c r="AY372" s="210" t="s">
        <v>119</v>
      </c>
    </row>
    <row r="373" spans="1:65" s="14" customFormat="1" ht="11.25">
      <c r="B373" s="211"/>
      <c r="C373" s="212"/>
      <c r="D373" s="202" t="s">
        <v>164</v>
      </c>
      <c r="E373" s="213" t="s">
        <v>19</v>
      </c>
      <c r="F373" s="214" t="s">
        <v>318</v>
      </c>
      <c r="G373" s="212"/>
      <c r="H373" s="215">
        <v>186.5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164</v>
      </c>
      <c r="AU373" s="221" t="s">
        <v>132</v>
      </c>
      <c r="AV373" s="14" t="s">
        <v>85</v>
      </c>
      <c r="AW373" s="14" t="s">
        <v>36</v>
      </c>
      <c r="AX373" s="14" t="s">
        <v>75</v>
      </c>
      <c r="AY373" s="221" t="s">
        <v>119</v>
      </c>
    </row>
    <row r="374" spans="1:65" s="2" customFormat="1" ht="33" customHeight="1">
      <c r="A374" s="34"/>
      <c r="B374" s="35"/>
      <c r="C374" s="187" t="s">
        <v>527</v>
      </c>
      <c r="D374" s="187" t="s">
        <v>122</v>
      </c>
      <c r="E374" s="188" t="s">
        <v>528</v>
      </c>
      <c r="F374" s="189" t="s">
        <v>529</v>
      </c>
      <c r="G374" s="190" t="s">
        <v>289</v>
      </c>
      <c r="H374" s="191">
        <v>2970</v>
      </c>
      <c r="I374" s="192"/>
      <c r="J374" s="193">
        <f>ROUND(I374*H374,2)</f>
        <v>0</v>
      </c>
      <c r="K374" s="189" t="s">
        <v>141</v>
      </c>
      <c r="L374" s="39"/>
      <c r="M374" s="194" t="s">
        <v>19</v>
      </c>
      <c r="N374" s="195" t="s">
        <v>46</v>
      </c>
      <c r="O374" s="64"/>
      <c r="P374" s="196">
        <f>O374*H374</f>
        <v>0</v>
      </c>
      <c r="Q374" s="196">
        <v>0</v>
      </c>
      <c r="R374" s="196">
        <f>Q374*H374</f>
        <v>0</v>
      </c>
      <c r="S374" s="196">
        <v>0</v>
      </c>
      <c r="T374" s="197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8" t="s">
        <v>138</v>
      </c>
      <c r="AT374" s="198" t="s">
        <v>122</v>
      </c>
      <c r="AU374" s="198" t="s">
        <v>132</v>
      </c>
      <c r="AY374" s="17" t="s">
        <v>119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7" t="s">
        <v>83</v>
      </c>
      <c r="BK374" s="199">
        <f>ROUND(I374*H374,2)</f>
        <v>0</v>
      </c>
      <c r="BL374" s="17" t="s">
        <v>138</v>
      </c>
      <c r="BM374" s="198" t="s">
        <v>530</v>
      </c>
    </row>
    <row r="375" spans="1:65" s="13" customFormat="1" ht="11.25">
      <c r="B375" s="200"/>
      <c r="C375" s="201"/>
      <c r="D375" s="202" t="s">
        <v>164</v>
      </c>
      <c r="E375" s="203" t="s">
        <v>19</v>
      </c>
      <c r="F375" s="204" t="s">
        <v>499</v>
      </c>
      <c r="G375" s="201"/>
      <c r="H375" s="203" t="s">
        <v>19</v>
      </c>
      <c r="I375" s="205"/>
      <c r="J375" s="201"/>
      <c r="K375" s="201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164</v>
      </c>
      <c r="AU375" s="210" t="s">
        <v>132</v>
      </c>
      <c r="AV375" s="13" t="s">
        <v>83</v>
      </c>
      <c r="AW375" s="13" t="s">
        <v>36</v>
      </c>
      <c r="AX375" s="13" t="s">
        <v>75</v>
      </c>
      <c r="AY375" s="210" t="s">
        <v>119</v>
      </c>
    </row>
    <row r="376" spans="1:65" s="13" customFormat="1" ht="11.25">
      <c r="B376" s="200"/>
      <c r="C376" s="201"/>
      <c r="D376" s="202" t="s">
        <v>164</v>
      </c>
      <c r="E376" s="203" t="s">
        <v>19</v>
      </c>
      <c r="F376" s="204" t="s">
        <v>531</v>
      </c>
      <c r="G376" s="201"/>
      <c r="H376" s="203" t="s">
        <v>19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164</v>
      </c>
      <c r="AU376" s="210" t="s">
        <v>132</v>
      </c>
      <c r="AV376" s="13" t="s">
        <v>83</v>
      </c>
      <c r="AW376" s="13" t="s">
        <v>36</v>
      </c>
      <c r="AX376" s="13" t="s">
        <v>75</v>
      </c>
      <c r="AY376" s="210" t="s">
        <v>119</v>
      </c>
    </row>
    <row r="377" spans="1:65" s="14" customFormat="1" ht="11.25">
      <c r="B377" s="211"/>
      <c r="C377" s="212"/>
      <c r="D377" s="202" t="s">
        <v>164</v>
      </c>
      <c r="E377" s="213" t="s">
        <v>19</v>
      </c>
      <c r="F377" s="214" t="s">
        <v>316</v>
      </c>
      <c r="G377" s="212"/>
      <c r="H377" s="215">
        <v>2970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164</v>
      </c>
      <c r="AU377" s="221" t="s">
        <v>132</v>
      </c>
      <c r="AV377" s="14" t="s">
        <v>85</v>
      </c>
      <c r="AW377" s="14" t="s">
        <v>36</v>
      </c>
      <c r="AX377" s="14" t="s">
        <v>75</v>
      </c>
      <c r="AY377" s="221" t="s">
        <v>119</v>
      </c>
    </row>
    <row r="378" spans="1:65" s="2" customFormat="1" ht="33" customHeight="1">
      <c r="A378" s="34"/>
      <c r="B378" s="35"/>
      <c r="C378" s="187" t="s">
        <v>532</v>
      </c>
      <c r="D378" s="187" t="s">
        <v>122</v>
      </c>
      <c r="E378" s="188" t="s">
        <v>533</v>
      </c>
      <c r="F378" s="189" t="s">
        <v>534</v>
      </c>
      <c r="G378" s="190" t="s">
        <v>289</v>
      </c>
      <c r="H378" s="191">
        <v>2970</v>
      </c>
      <c r="I378" s="192"/>
      <c r="J378" s="193">
        <f>ROUND(I378*H378,2)</f>
        <v>0</v>
      </c>
      <c r="K378" s="189" t="s">
        <v>141</v>
      </c>
      <c r="L378" s="39"/>
      <c r="M378" s="194" t="s">
        <v>19</v>
      </c>
      <c r="N378" s="195" t="s">
        <v>46</v>
      </c>
      <c r="O378" s="64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8" t="s">
        <v>138</v>
      </c>
      <c r="AT378" s="198" t="s">
        <v>122</v>
      </c>
      <c r="AU378" s="198" t="s">
        <v>132</v>
      </c>
      <c r="AY378" s="17" t="s">
        <v>119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7" t="s">
        <v>83</v>
      </c>
      <c r="BK378" s="199">
        <f>ROUND(I378*H378,2)</f>
        <v>0</v>
      </c>
      <c r="BL378" s="17" t="s">
        <v>138</v>
      </c>
      <c r="BM378" s="198" t="s">
        <v>535</v>
      </c>
    </row>
    <row r="379" spans="1:65" s="13" customFormat="1" ht="11.25">
      <c r="B379" s="200"/>
      <c r="C379" s="201"/>
      <c r="D379" s="202" t="s">
        <v>164</v>
      </c>
      <c r="E379" s="203" t="s">
        <v>19</v>
      </c>
      <c r="F379" s="204" t="s">
        <v>499</v>
      </c>
      <c r="G379" s="201"/>
      <c r="H379" s="203" t="s">
        <v>19</v>
      </c>
      <c r="I379" s="205"/>
      <c r="J379" s="201"/>
      <c r="K379" s="201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164</v>
      </c>
      <c r="AU379" s="210" t="s">
        <v>132</v>
      </c>
      <c r="AV379" s="13" t="s">
        <v>83</v>
      </c>
      <c r="AW379" s="13" t="s">
        <v>36</v>
      </c>
      <c r="AX379" s="13" t="s">
        <v>75</v>
      </c>
      <c r="AY379" s="210" t="s">
        <v>119</v>
      </c>
    </row>
    <row r="380" spans="1:65" s="13" customFormat="1" ht="11.25">
      <c r="B380" s="200"/>
      <c r="C380" s="201"/>
      <c r="D380" s="202" t="s">
        <v>164</v>
      </c>
      <c r="E380" s="203" t="s">
        <v>19</v>
      </c>
      <c r="F380" s="204" t="s">
        <v>536</v>
      </c>
      <c r="G380" s="201"/>
      <c r="H380" s="203" t="s">
        <v>19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164</v>
      </c>
      <c r="AU380" s="210" t="s">
        <v>132</v>
      </c>
      <c r="AV380" s="13" t="s">
        <v>83</v>
      </c>
      <c r="AW380" s="13" t="s">
        <v>36</v>
      </c>
      <c r="AX380" s="13" t="s">
        <v>75</v>
      </c>
      <c r="AY380" s="210" t="s">
        <v>119</v>
      </c>
    </row>
    <row r="381" spans="1:65" s="14" customFormat="1" ht="11.25">
      <c r="B381" s="211"/>
      <c r="C381" s="212"/>
      <c r="D381" s="202" t="s">
        <v>164</v>
      </c>
      <c r="E381" s="213" t="s">
        <v>19</v>
      </c>
      <c r="F381" s="214" t="s">
        <v>316</v>
      </c>
      <c r="G381" s="212"/>
      <c r="H381" s="215">
        <v>2970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164</v>
      </c>
      <c r="AU381" s="221" t="s">
        <v>132</v>
      </c>
      <c r="AV381" s="14" t="s">
        <v>85</v>
      </c>
      <c r="AW381" s="14" t="s">
        <v>36</v>
      </c>
      <c r="AX381" s="14" t="s">
        <v>75</v>
      </c>
      <c r="AY381" s="221" t="s">
        <v>119</v>
      </c>
    </row>
    <row r="382" spans="1:65" s="2" customFormat="1" ht="33" customHeight="1">
      <c r="A382" s="34"/>
      <c r="B382" s="35"/>
      <c r="C382" s="187" t="s">
        <v>485</v>
      </c>
      <c r="D382" s="187" t="s">
        <v>122</v>
      </c>
      <c r="E382" s="188" t="s">
        <v>537</v>
      </c>
      <c r="F382" s="189" t="s">
        <v>538</v>
      </c>
      <c r="G382" s="190" t="s">
        <v>289</v>
      </c>
      <c r="H382" s="191">
        <v>2970</v>
      </c>
      <c r="I382" s="192"/>
      <c r="J382" s="193">
        <f>ROUND(I382*H382,2)</f>
        <v>0</v>
      </c>
      <c r="K382" s="189" t="s">
        <v>141</v>
      </c>
      <c r="L382" s="39"/>
      <c r="M382" s="194" t="s">
        <v>19</v>
      </c>
      <c r="N382" s="195" t="s">
        <v>46</v>
      </c>
      <c r="O382" s="64"/>
      <c r="P382" s="196">
        <f>O382*H382</f>
        <v>0</v>
      </c>
      <c r="Q382" s="196">
        <v>0</v>
      </c>
      <c r="R382" s="196">
        <f>Q382*H382</f>
        <v>0</v>
      </c>
      <c r="S382" s="196">
        <v>0</v>
      </c>
      <c r="T382" s="197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8" t="s">
        <v>138</v>
      </c>
      <c r="AT382" s="198" t="s">
        <v>122</v>
      </c>
      <c r="AU382" s="198" t="s">
        <v>132</v>
      </c>
      <c r="AY382" s="17" t="s">
        <v>119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7" t="s">
        <v>83</v>
      </c>
      <c r="BK382" s="199">
        <f>ROUND(I382*H382,2)</f>
        <v>0</v>
      </c>
      <c r="BL382" s="17" t="s">
        <v>138</v>
      </c>
      <c r="BM382" s="198" t="s">
        <v>539</v>
      </c>
    </row>
    <row r="383" spans="1:65" s="13" customFormat="1" ht="11.25">
      <c r="B383" s="200"/>
      <c r="C383" s="201"/>
      <c r="D383" s="202" t="s">
        <v>164</v>
      </c>
      <c r="E383" s="203" t="s">
        <v>19</v>
      </c>
      <c r="F383" s="204" t="s">
        <v>499</v>
      </c>
      <c r="G383" s="201"/>
      <c r="H383" s="203" t="s">
        <v>19</v>
      </c>
      <c r="I383" s="205"/>
      <c r="J383" s="201"/>
      <c r="K383" s="201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164</v>
      </c>
      <c r="AU383" s="210" t="s">
        <v>132</v>
      </c>
      <c r="AV383" s="13" t="s">
        <v>83</v>
      </c>
      <c r="AW383" s="13" t="s">
        <v>36</v>
      </c>
      <c r="AX383" s="13" t="s">
        <v>75</v>
      </c>
      <c r="AY383" s="210" t="s">
        <v>119</v>
      </c>
    </row>
    <row r="384" spans="1:65" s="13" customFormat="1" ht="11.25">
      <c r="B384" s="200"/>
      <c r="C384" s="201"/>
      <c r="D384" s="202" t="s">
        <v>164</v>
      </c>
      <c r="E384" s="203" t="s">
        <v>19</v>
      </c>
      <c r="F384" s="204" t="s">
        <v>540</v>
      </c>
      <c r="G384" s="201"/>
      <c r="H384" s="203" t="s">
        <v>19</v>
      </c>
      <c r="I384" s="205"/>
      <c r="J384" s="201"/>
      <c r="K384" s="201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164</v>
      </c>
      <c r="AU384" s="210" t="s">
        <v>132</v>
      </c>
      <c r="AV384" s="13" t="s">
        <v>83</v>
      </c>
      <c r="AW384" s="13" t="s">
        <v>36</v>
      </c>
      <c r="AX384" s="13" t="s">
        <v>75</v>
      </c>
      <c r="AY384" s="210" t="s">
        <v>119</v>
      </c>
    </row>
    <row r="385" spans="1:65" s="14" customFormat="1" ht="11.25">
      <c r="B385" s="211"/>
      <c r="C385" s="212"/>
      <c r="D385" s="202" t="s">
        <v>164</v>
      </c>
      <c r="E385" s="213" t="s">
        <v>19</v>
      </c>
      <c r="F385" s="214" t="s">
        <v>316</v>
      </c>
      <c r="G385" s="212"/>
      <c r="H385" s="215">
        <v>2970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164</v>
      </c>
      <c r="AU385" s="221" t="s">
        <v>132</v>
      </c>
      <c r="AV385" s="14" t="s">
        <v>85</v>
      </c>
      <c r="AW385" s="14" t="s">
        <v>36</v>
      </c>
      <c r="AX385" s="14" t="s">
        <v>75</v>
      </c>
      <c r="AY385" s="221" t="s">
        <v>119</v>
      </c>
    </row>
    <row r="386" spans="1:65" s="12" customFormat="1" ht="20.85" customHeight="1">
      <c r="B386" s="171"/>
      <c r="C386" s="172"/>
      <c r="D386" s="173" t="s">
        <v>74</v>
      </c>
      <c r="E386" s="185" t="s">
        <v>541</v>
      </c>
      <c r="F386" s="185" t="s">
        <v>542</v>
      </c>
      <c r="G386" s="172"/>
      <c r="H386" s="172"/>
      <c r="I386" s="175"/>
      <c r="J386" s="186">
        <f>BK386</f>
        <v>0</v>
      </c>
      <c r="K386" s="172"/>
      <c r="L386" s="177"/>
      <c r="M386" s="178"/>
      <c r="N386" s="179"/>
      <c r="O386" s="179"/>
      <c r="P386" s="180">
        <f>SUM(P387:P393)</f>
        <v>0</v>
      </c>
      <c r="Q386" s="179"/>
      <c r="R386" s="180">
        <f>SUM(R387:R393)</f>
        <v>18.838875000000002</v>
      </c>
      <c r="S386" s="179"/>
      <c r="T386" s="181">
        <f>SUM(T387:T393)</f>
        <v>0</v>
      </c>
      <c r="AR386" s="182" t="s">
        <v>83</v>
      </c>
      <c r="AT386" s="183" t="s">
        <v>74</v>
      </c>
      <c r="AU386" s="183" t="s">
        <v>85</v>
      </c>
      <c r="AY386" s="182" t="s">
        <v>119</v>
      </c>
      <c r="BK386" s="184">
        <f>SUM(BK387:BK393)</f>
        <v>0</v>
      </c>
    </row>
    <row r="387" spans="1:65" s="2" customFormat="1" ht="66.75" customHeight="1">
      <c r="A387" s="34"/>
      <c r="B387" s="35"/>
      <c r="C387" s="187" t="s">
        <v>543</v>
      </c>
      <c r="D387" s="187" t="s">
        <v>122</v>
      </c>
      <c r="E387" s="188" t="s">
        <v>544</v>
      </c>
      <c r="F387" s="189" t="s">
        <v>545</v>
      </c>
      <c r="G387" s="190" t="s">
        <v>289</v>
      </c>
      <c r="H387" s="191">
        <v>82.5</v>
      </c>
      <c r="I387" s="192"/>
      <c r="J387" s="193">
        <f>ROUND(I387*H387,2)</f>
        <v>0</v>
      </c>
      <c r="K387" s="189" t="s">
        <v>141</v>
      </c>
      <c r="L387" s="39"/>
      <c r="M387" s="194" t="s">
        <v>19</v>
      </c>
      <c r="N387" s="195" t="s">
        <v>46</v>
      </c>
      <c r="O387" s="64"/>
      <c r="P387" s="196">
        <f>O387*H387</f>
        <v>0</v>
      </c>
      <c r="Q387" s="196">
        <v>8.4250000000000005E-2</v>
      </c>
      <c r="R387" s="196">
        <f>Q387*H387</f>
        <v>6.9506250000000005</v>
      </c>
      <c r="S387" s="196">
        <v>0</v>
      </c>
      <c r="T387" s="197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8" t="s">
        <v>138</v>
      </c>
      <c r="AT387" s="198" t="s">
        <v>122</v>
      </c>
      <c r="AU387" s="198" t="s">
        <v>132</v>
      </c>
      <c r="AY387" s="17" t="s">
        <v>119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7" t="s">
        <v>83</v>
      </c>
      <c r="BK387" s="199">
        <f>ROUND(I387*H387,2)</f>
        <v>0</v>
      </c>
      <c r="BL387" s="17" t="s">
        <v>138</v>
      </c>
      <c r="BM387" s="198" t="s">
        <v>546</v>
      </c>
    </row>
    <row r="388" spans="1:65" s="13" customFormat="1" ht="11.25">
      <c r="B388" s="200"/>
      <c r="C388" s="201"/>
      <c r="D388" s="202" t="s">
        <v>164</v>
      </c>
      <c r="E388" s="203" t="s">
        <v>19</v>
      </c>
      <c r="F388" s="204" t="s">
        <v>313</v>
      </c>
      <c r="G388" s="201"/>
      <c r="H388" s="203" t="s">
        <v>19</v>
      </c>
      <c r="I388" s="205"/>
      <c r="J388" s="201"/>
      <c r="K388" s="201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164</v>
      </c>
      <c r="AU388" s="210" t="s">
        <v>132</v>
      </c>
      <c r="AV388" s="13" t="s">
        <v>83</v>
      </c>
      <c r="AW388" s="13" t="s">
        <v>36</v>
      </c>
      <c r="AX388" s="13" t="s">
        <v>75</v>
      </c>
      <c r="AY388" s="210" t="s">
        <v>119</v>
      </c>
    </row>
    <row r="389" spans="1:65" s="14" customFormat="1" ht="11.25">
      <c r="B389" s="211"/>
      <c r="C389" s="212"/>
      <c r="D389" s="202" t="s">
        <v>164</v>
      </c>
      <c r="E389" s="213" t="s">
        <v>19</v>
      </c>
      <c r="F389" s="214" t="s">
        <v>314</v>
      </c>
      <c r="G389" s="212"/>
      <c r="H389" s="215">
        <v>82.5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164</v>
      </c>
      <c r="AU389" s="221" t="s">
        <v>132</v>
      </c>
      <c r="AV389" s="14" t="s">
        <v>85</v>
      </c>
      <c r="AW389" s="14" t="s">
        <v>36</v>
      </c>
      <c r="AX389" s="14" t="s">
        <v>75</v>
      </c>
      <c r="AY389" s="221" t="s">
        <v>119</v>
      </c>
    </row>
    <row r="390" spans="1:65" s="2" customFormat="1" ht="16.5" customHeight="1">
      <c r="A390" s="34"/>
      <c r="B390" s="35"/>
      <c r="C390" s="227" t="s">
        <v>547</v>
      </c>
      <c r="D390" s="227" t="s">
        <v>278</v>
      </c>
      <c r="E390" s="228" t="s">
        <v>548</v>
      </c>
      <c r="F390" s="229" t="s">
        <v>549</v>
      </c>
      <c r="G390" s="230" t="s">
        <v>289</v>
      </c>
      <c r="H390" s="231">
        <v>90.75</v>
      </c>
      <c r="I390" s="232"/>
      <c r="J390" s="233">
        <f>ROUND(I390*H390,2)</f>
        <v>0</v>
      </c>
      <c r="K390" s="229" t="s">
        <v>141</v>
      </c>
      <c r="L390" s="234"/>
      <c r="M390" s="235" t="s">
        <v>19</v>
      </c>
      <c r="N390" s="236" t="s">
        <v>46</v>
      </c>
      <c r="O390" s="64"/>
      <c r="P390" s="196">
        <f>O390*H390</f>
        <v>0</v>
      </c>
      <c r="Q390" s="196">
        <v>0.13100000000000001</v>
      </c>
      <c r="R390" s="196">
        <f>Q390*H390</f>
        <v>11.888250000000001</v>
      </c>
      <c r="S390" s="196">
        <v>0</v>
      </c>
      <c r="T390" s="197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8" t="s">
        <v>154</v>
      </c>
      <c r="AT390" s="198" t="s">
        <v>278</v>
      </c>
      <c r="AU390" s="198" t="s">
        <v>132</v>
      </c>
      <c r="AY390" s="17" t="s">
        <v>119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7" t="s">
        <v>83</v>
      </c>
      <c r="BK390" s="199">
        <f>ROUND(I390*H390,2)</f>
        <v>0</v>
      </c>
      <c r="BL390" s="17" t="s">
        <v>138</v>
      </c>
      <c r="BM390" s="198" t="s">
        <v>550</v>
      </c>
    </row>
    <row r="391" spans="1:65" s="13" customFormat="1" ht="11.25">
      <c r="B391" s="200"/>
      <c r="C391" s="201"/>
      <c r="D391" s="202" t="s">
        <v>164</v>
      </c>
      <c r="E391" s="203" t="s">
        <v>19</v>
      </c>
      <c r="F391" s="204" t="s">
        <v>551</v>
      </c>
      <c r="G391" s="201"/>
      <c r="H391" s="203" t="s">
        <v>19</v>
      </c>
      <c r="I391" s="205"/>
      <c r="J391" s="201"/>
      <c r="K391" s="201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164</v>
      </c>
      <c r="AU391" s="210" t="s">
        <v>132</v>
      </c>
      <c r="AV391" s="13" t="s">
        <v>83</v>
      </c>
      <c r="AW391" s="13" t="s">
        <v>36</v>
      </c>
      <c r="AX391" s="13" t="s">
        <v>75</v>
      </c>
      <c r="AY391" s="210" t="s">
        <v>119</v>
      </c>
    </row>
    <row r="392" spans="1:65" s="14" customFormat="1" ht="11.25">
      <c r="B392" s="211"/>
      <c r="C392" s="212"/>
      <c r="D392" s="202" t="s">
        <v>164</v>
      </c>
      <c r="E392" s="213" t="s">
        <v>19</v>
      </c>
      <c r="F392" s="214" t="s">
        <v>552</v>
      </c>
      <c r="G392" s="212"/>
      <c r="H392" s="215">
        <v>82.5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164</v>
      </c>
      <c r="AU392" s="221" t="s">
        <v>132</v>
      </c>
      <c r="AV392" s="14" t="s">
        <v>85</v>
      </c>
      <c r="AW392" s="14" t="s">
        <v>36</v>
      </c>
      <c r="AX392" s="14" t="s">
        <v>75</v>
      </c>
      <c r="AY392" s="221" t="s">
        <v>119</v>
      </c>
    </row>
    <row r="393" spans="1:65" s="14" customFormat="1" ht="11.25">
      <c r="B393" s="211"/>
      <c r="C393" s="212"/>
      <c r="D393" s="202" t="s">
        <v>164</v>
      </c>
      <c r="E393" s="212"/>
      <c r="F393" s="214" t="s">
        <v>553</v>
      </c>
      <c r="G393" s="212"/>
      <c r="H393" s="215">
        <v>90.75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164</v>
      </c>
      <c r="AU393" s="221" t="s">
        <v>132</v>
      </c>
      <c r="AV393" s="14" t="s">
        <v>85</v>
      </c>
      <c r="AW393" s="14" t="s">
        <v>4</v>
      </c>
      <c r="AX393" s="14" t="s">
        <v>83</v>
      </c>
      <c r="AY393" s="221" t="s">
        <v>119</v>
      </c>
    </row>
    <row r="394" spans="1:65" s="12" customFormat="1" ht="20.85" customHeight="1">
      <c r="B394" s="171"/>
      <c r="C394" s="172"/>
      <c r="D394" s="173" t="s">
        <v>74</v>
      </c>
      <c r="E394" s="185" t="s">
        <v>554</v>
      </c>
      <c r="F394" s="185" t="s">
        <v>555</v>
      </c>
      <c r="G394" s="172"/>
      <c r="H394" s="172"/>
      <c r="I394" s="175"/>
      <c r="J394" s="186">
        <f>BK394</f>
        <v>0</v>
      </c>
      <c r="K394" s="172"/>
      <c r="L394" s="177"/>
      <c r="M394" s="178"/>
      <c r="N394" s="179"/>
      <c r="O394" s="179"/>
      <c r="P394" s="180">
        <f>SUM(P395:P402)</f>
        <v>0</v>
      </c>
      <c r="Q394" s="179"/>
      <c r="R394" s="180">
        <f>SUM(R395:R402)</f>
        <v>0</v>
      </c>
      <c r="S394" s="179"/>
      <c r="T394" s="181">
        <f>SUM(T395:T402)</f>
        <v>0</v>
      </c>
      <c r="AR394" s="182" t="s">
        <v>83</v>
      </c>
      <c r="AT394" s="183" t="s">
        <v>74</v>
      </c>
      <c r="AU394" s="183" t="s">
        <v>85</v>
      </c>
      <c r="AY394" s="182" t="s">
        <v>119</v>
      </c>
      <c r="BK394" s="184">
        <f>SUM(BK395:BK402)</f>
        <v>0</v>
      </c>
    </row>
    <row r="395" spans="1:65" s="2" customFormat="1" ht="55.5" customHeight="1">
      <c r="A395" s="34"/>
      <c r="B395" s="35"/>
      <c r="C395" s="187" t="s">
        <v>556</v>
      </c>
      <c r="D395" s="187" t="s">
        <v>122</v>
      </c>
      <c r="E395" s="188" t="s">
        <v>557</v>
      </c>
      <c r="F395" s="189" t="s">
        <v>558</v>
      </c>
      <c r="G395" s="190" t="s">
        <v>289</v>
      </c>
      <c r="H395" s="191">
        <v>2970</v>
      </c>
      <c r="I395" s="192"/>
      <c r="J395" s="193">
        <f>ROUND(I395*H395,2)</f>
        <v>0</v>
      </c>
      <c r="K395" s="189" t="s">
        <v>19</v>
      </c>
      <c r="L395" s="39"/>
      <c r="M395" s="194" t="s">
        <v>19</v>
      </c>
      <c r="N395" s="195" t="s">
        <v>46</v>
      </c>
      <c r="O395" s="64"/>
      <c r="P395" s="196">
        <f>O395*H395</f>
        <v>0</v>
      </c>
      <c r="Q395" s="196">
        <v>0</v>
      </c>
      <c r="R395" s="196">
        <f>Q395*H395</f>
        <v>0</v>
      </c>
      <c r="S395" s="196">
        <v>0</v>
      </c>
      <c r="T395" s="197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8" t="s">
        <v>138</v>
      </c>
      <c r="AT395" s="198" t="s">
        <v>122</v>
      </c>
      <c r="AU395" s="198" t="s">
        <v>132</v>
      </c>
      <c r="AY395" s="17" t="s">
        <v>119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17" t="s">
        <v>83</v>
      </c>
      <c r="BK395" s="199">
        <f>ROUND(I395*H395,2)</f>
        <v>0</v>
      </c>
      <c r="BL395" s="17" t="s">
        <v>138</v>
      </c>
      <c r="BM395" s="198" t="s">
        <v>559</v>
      </c>
    </row>
    <row r="396" spans="1:65" s="13" customFormat="1" ht="11.25">
      <c r="B396" s="200"/>
      <c r="C396" s="201"/>
      <c r="D396" s="202" t="s">
        <v>164</v>
      </c>
      <c r="E396" s="203" t="s">
        <v>19</v>
      </c>
      <c r="F396" s="204" t="s">
        <v>315</v>
      </c>
      <c r="G396" s="201"/>
      <c r="H396" s="203" t="s">
        <v>19</v>
      </c>
      <c r="I396" s="205"/>
      <c r="J396" s="201"/>
      <c r="K396" s="201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164</v>
      </c>
      <c r="AU396" s="210" t="s">
        <v>132</v>
      </c>
      <c r="AV396" s="13" t="s">
        <v>83</v>
      </c>
      <c r="AW396" s="13" t="s">
        <v>36</v>
      </c>
      <c r="AX396" s="13" t="s">
        <v>75</v>
      </c>
      <c r="AY396" s="210" t="s">
        <v>119</v>
      </c>
    </row>
    <row r="397" spans="1:65" s="14" customFormat="1" ht="11.25">
      <c r="B397" s="211"/>
      <c r="C397" s="212"/>
      <c r="D397" s="202" t="s">
        <v>164</v>
      </c>
      <c r="E397" s="213" t="s">
        <v>19</v>
      </c>
      <c r="F397" s="214" t="s">
        <v>316</v>
      </c>
      <c r="G397" s="212"/>
      <c r="H397" s="215">
        <v>2970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164</v>
      </c>
      <c r="AU397" s="221" t="s">
        <v>132</v>
      </c>
      <c r="AV397" s="14" t="s">
        <v>85</v>
      </c>
      <c r="AW397" s="14" t="s">
        <v>36</v>
      </c>
      <c r="AX397" s="14" t="s">
        <v>75</v>
      </c>
      <c r="AY397" s="221" t="s">
        <v>119</v>
      </c>
    </row>
    <row r="398" spans="1:65" s="2" customFormat="1" ht="21.75" customHeight="1">
      <c r="A398" s="34"/>
      <c r="B398" s="35"/>
      <c r="C398" s="187" t="s">
        <v>560</v>
      </c>
      <c r="D398" s="187" t="s">
        <v>122</v>
      </c>
      <c r="E398" s="188" t="s">
        <v>561</v>
      </c>
      <c r="F398" s="189" t="s">
        <v>562</v>
      </c>
      <c r="G398" s="190" t="s">
        <v>389</v>
      </c>
      <c r="H398" s="191">
        <v>612</v>
      </c>
      <c r="I398" s="192"/>
      <c r="J398" s="193">
        <f>ROUND(I398*H398,2)</f>
        <v>0</v>
      </c>
      <c r="K398" s="189" t="s">
        <v>19</v>
      </c>
      <c r="L398" s="39"/>
      <c r="M398" s="194" t="s">
        <v>19</v>
      </c>
      <c r="N398" s="195" t="s">
        <v>46</v>
      </c>
      <c r="O398" s="64"/>
      <c r="P398" s="196">
        <f>O398*H398</f>
        <v>0</v>
      </c>
      <c r="Q398" s="196">
        <v>0</v>
      </c>
      <c r="R398" s="196">
        <f>Q398*H398</f>
        <v>0</v>
      </c>
      <c r="S398" s="196">
        <v>0</v>
      </c>
      <c r="T398" s="197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8" t="s">
        <v>138</v>
      </c>
      <c r="AT398" s="198" t="s">
        <v>122</v>
      </c>
      <c r="AU398" s="198" t="s">
        <v>132</v>
      </c>
      <c r="AY398" s="17" t="s">
        <v>119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7" t="s">
        <v>83</v>
      </c>
      <c r="BK398" s="199">
        <f>ROUND(I398*H398,2)</f>
        <v>0</v>
      </c>
      <c r="BL398" s="17" t="s">
        <v>138</v>
      </c>
      <c r="BM398" s="198" t="s">
        <v>563</v>
      </c>
    </row>
    <row r="399" spans="1:65" s="14" customFormat="1" ht="11.25">
      <c r="B399" s="211"/>
      <c r="C399" s="212"/>
      <c r="D399" s="202" t="s">
        <v>164</v>
      </c>
      <c r="E399" s="213" t="s">
        <v>19</v>
      </c>
      <c r="F399" s="214" t="s">
        <v>564</v>
      </c>
      <c r="G399" s="212"/>
      <c r="H399" s="215">
        <v>272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164</v>
      </c>
      <c r="AU399" s="221" t="s">
        <v>132</v>
      </c>
      <c r="AV399" s="14" t="s">
        <v>85</v>
      </c>
      <c r="AW399" s="14" t="s">
        <v>36</v>
      </c>
      <c r="AX399" s="14" t="s">
        <v>75</v>
      </c>
      <c r="AY399" s="221" t="s">
        <v>119</v>
      </c>
    </row>
    <row r="400" spans="1:65" s="14" customFormat="1" ht="11.25">
      <c r="B400" s="211"/>
      <c r="C400" s="212"/>
      <c r="D400" s="202" t="s">
        <v>164</v>
      </c>
      <c r="E400" s="213" t="s">
        <v>19</v>
      </c>
      <c r="F400" s="214" t="s">
        <v>565</v>
      </c>
      <c r="G400" s="212"/>
      <c r="H400" s="215">
        <v>140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164</v>
      </c>
      <c r="AU400" s="221" t="s">
        <v>132</v>
      </c>
      <c r="AV400" s="14" t="s">
        <v>85</v>
      </c>
      <c r="AW400" s="14" t="s">
        <v>36</v>
      </c>
      <c r="AX400" s="14" t="s">
        <v>75</v>
      </c>
      <c r="AY400" s="221" t="s">
        <v>119</v>
      </c>
    </row>
    <row r="401" spans="1:65" s="14" customFormat="1" ht="11.25">
      <c r="B401" s="211"/>
      <c r="C401" s="212"/>
      <c r="D401" s="202" t="s">
        <v>164</v>
      </c>
      <c r="E401" s="213" t="s">
        <v>19</v>
      </c>
      <c r="F401" s="214" t="s">
        <v>566</v>
      </c>
      <c r="G401" s="212"/>
      <c r="H401" s="215">
        <v>100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164</v>
      </c>
      <c r="AU401" s="221" t="s">
        <v>132</v>
      </c>
      <c r="AV401" s="14" t="s">
        <v>85</v>
      </c>
      <c r="AW401" s="14" t="s">
        <v>36</v>
      </c>
      <c r="AX401" s="14" t="s">
        <v>75</v>
      </c>
      <c r="AY401" s="221" t="s">
        <v>119</v>
      </c>
    </row>
    <row r="402" spans="1:65" s="14" customFormat="1" ht="11.25">
      <c r="B402" s="211"/>
      <c r="C402" s="212"/>
      <c r="D402" s="202" t="s">
        <v>164</v>
      </c>
      <c r="E402" s="213" t="s">
        <v>19</v>
      </c>
      <c r="F402" s="214" t="s">
        <v>566</v>
      </c>
      <c r="G402" s="212"/>
      <c r="H402" s="215">
        <v>100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164</v>
      </c>
      <c r="AU402" s="221" t="s">
        <v>132</v>
      </c>
      <c r="AV402" s="14" t="s">
        <v>85</v>
      </c>
      <c r="AW402" s="14" t="s">
        <v>36</v>
      </c>
      <c r="AX402" s="14" t="s">
        <v>75</v>
      </c>
      <c r="AY402" s="221" t="s">
        <v>119</v>
      </c>
    </row>
    <row r="403" spans="1:65" s="12" customFormat="1" ht="20.85" customHeight="1">
      <c r="B403" s="171"/>
      <c r="C403" s="172"/>
      <c r="D403" s="173" t="s">
        <v>74</v>
      </c>
      <c r="E403" s="185" t="s">
        <v>567</v>
      </c>
      <c r="F403" s="185" t="s">
        <v>568</v>
      </c>
      <c r="G403" s="172"/>
      <c r="H403" s="172"/>
      <c r="I403" s="175"/>
      <c r="J403" s="186">
        <f>BK403</f>
        <v>0</v>
      </c>
      <c r="K403" s="172"/>
      <c r="L403" s="177"/>
      <c r="M403" s="178"/>
      <c r="N403" s="179"/>
      <c r="O403" s="179"/>
      <c r="P403" s="180">
        <f>P404</f>
        <v>0</v>
      </c>
      <c r="Q403" s="179"/>
      <c r="R403" s="180">
        <f>R404</f>
        <v>0</v>
      </c>
      <c r="S403" s="179"/>
      <c r="T403" s="181">
        <f>T404</f>
        <v>0</v>
      </c>
      <c r="AR403" s="182" t="s">
        <v>83</v>
      </c>
      <c r="AT403" s="183" t="s">
        <v>74</v>
      </c>
      <c r="AU403" s="183" t="s">
        <v>85</v>
      </c>
      <c r="AY403" s="182" t="s">
        <v>119</v>
      </c>
      <c r="BK403" s="184">
        <f>BK404</f>
        <v>0</v>
      </c>
    </row>
    <row r="404" spans="1:65" s="2" customFormat="1" ht="21.75" customHeight="1">
      <c r="A404" s="34"/>
      <c r="B404" s="35"/>
      <c r="C404" s="187" t="s">
        <v>569</v>
      </c>
      <c r="D404" s="187" t="s">
        <v>122</v>
      </c>
      <c r="E404" s="188" t="s">
        <v>570</v>
      </c>
      <c r="F404" s="189" t="s">
        <v>571</v>
      </c>
      <c r="G404" s="190" t="s">
        <v>572</v>
      </c>
      <c r="H404" s="191">
        <v>4</v>
      </c>
      <c r="I404" s="192"/>
      <c r="J404" s="193">
        <f>ROUND(I404*H404,2)</f>
        <v>0</v>
      </c>
      <c r="K404" s="189" t="s">
        <v>19</v>
      </c>
      <c r="L404" s="39"/>
      <c r="M404" s="194" t="s">
        <v>19</v>
      </c>
      <c r="N404" s="195" t="s">
        <v>46</v>
      </c>
      <c r="O404" s="64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8" t="s">
        <v>138</v>
      </c>
      <c r="AT404" s="198" t="s">
        <v>122</v>
      </c>
      <c r="AU404" s="198" t="s">
        <v>132</v>
      </c>
      <c r="AY404" s="17" t="s">
        <v>119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7" t="s">
        <v>83</v>
      </c>
      <c r="BK404" s="199">
        <f>ROUND(I404*H404,2)</f>
        <v>0</v>
      </c>
      <c r="BL404" s="17" t="s">
        <v>138</v>
      </c>
      <c r="BM404" s="198" t="s">
        <v>573</v>
      </c>
    </row>
    <row r="405" spans="1:65" s="12" customFormat="1" ht="22.9" customHeight="1">
      <c r="B405" s="171"/>
      <c r="C405" s="172"/>
      <c r="D405" s="173" t="s">
        <v>74</v>
      </c>
      <c r="E405" s="185" t="s">
        <v>154</v>
      </c>
      <c r="F405" s="185" t="s">
        <v>574</v>
      </c>
      <c r="G405" s="172"/>
      <c r="H405" s="172"/>
      <c r="I405" s="175"/>
      <c r="J405" s="186">
        <f>BK405</f>
        <v>0</v>
      </c>
      <c r="K405" s="172"/>
      <c r="L405" s="177"/>
      <c r="M405" s="178"/>
      <c r="N405" s="179"/>
      <c r="O405" s="179"/>
      <c r="P405" s="180">
        <f>P406+P410</f>
        <v>0</v>
      </c>
      <c r="Q405" s="179"/>
      <c r="R405" s="180">
        <f>R406+R410</f>
        <v>0.16810999999999998</v>
      </c>
      <c r="S405" s="179"/>
      <c r="T405" s="181">
        <f>T406+T410</f>
        <v>0</v>
      </c>
      <c r="AR405" s="182" t="s">
        <v>83</v>
      </c>
      <c r="AT405" s="183" t="s">
        <v>74</v>
      </c>
      <c r="AU405" s="183" t="s">
        <v>83</v>
      </c>
      <c r="AY405" s="182" t="s">
        <v>119</v>
      </c>
      <c r="BK405" s="184">
        <f>BK406+BK410</f>
        <v>0</v>
      </c>
    </row>
    <row r="406" spans="1:65" s="12" customFormat="1" ht="20.85" customHeight="1">
      <c r="B406" s="171"/>
      <c r="C406" s="172"/>
      <c r="D406" s="173" t="s">
        <v>74</v>
      </c>
      <c r="E406" s="185" t="s">
        <v>575</v>
      </c>
      <c r="F406" s="185" t="s">
        <v>576</v>
      </c>
      <c r="G406" s="172"/>
      <c r="H406" s="172"/>
      <c r="I406" s="175"/>
      <c r="J406" s="186">
        <f>BK406</f>
        <v>0</v>
      </c>
      <c r="K406" s="172"/>
      <c r="L406" s="177"/>
      <c r="M406" s="178"/>
      <c r="N406" s="179"/>
      <c r="O406" s="179"/>
      <c r="P406" s="180">
        <f>SUM(P407:P409)</f>
        <v>0</v>
      </c>
      <c r="Q406" s="179"/>
      <c r="R406" s="180">
        <f>SUM(R407:R409)</f>
        <v>8.8000000000000009E-2</v>
      </c>
      <c r="S406" s="179"/>
      <c r="T406" s="181">
        <f>SUM(T407:T409)</f>
        <v>0</v>
      </c>
      <c r="AR406" s="182" t="s">
        <v>83</v>
      </c>
      <c r="AT406" s="183" t="s">
        <v>74</v>
      </c>
      <c r="AU406" s="183" t="s">
        <v>85</v>
      </c>
      <c r="AY406" s="182" t="s">
        <v>119</v>
      </c>
      <c r="BK406" s="184">
        <f>SUM(BK407:BK409)</f>
        <v>0</v>
      </c>
    </row>
    <row r="407" spans="1:65" s="2" customFormat="1" ht="33" customHeight="1">
      <c r="A407" s="34"/>
      <c r="B407" s="35"/>
      <c r="C407" s="187" t="s">
        <v>577</v>
      </c>
      <c r="D407" s="187" t="s">
        <v>122</v>
      </c>
      <c r="E407" s="188" t="s">
        <v>578</v>
      </c>
      <c r="F407" s="189" t="s">
        <v>579</v>
      </c>
      <c r="G407" s="190" t="s">
        <v>389</v>
      </c>
      <c r="H407" s="191">
        <v>20</v>
      </c>
      <c r="I407" s="192"/>
      <c r="J407" s="193">
        <f>ROUND(I407*H407,2)</f>
        <v>0</v>
      </c>
      <c r="K407" s="189" t="s">
        <v>141</v>
      </c>
      <c r="L407" s="39"/>
      <c r="M407" s="194" t="s">
        <v>19</v>
      </c>
      <c r="N407" s="195" t="s">
        <v>46</v>
      </c>
      <c r="O407" s="64"/>
      <c r="P407" s="196">
        <f>O407*H407</f>
        <v>0</v>
      </c>
      <c r="Q407" s="196">
        <v>4.4000000000000003E-3</v>
      </c>
      <c r="R407" s="196">
        <f>Q407*H407</f>
        <v>8.8000000000000009E-2</v>
      </c>
      <c r="S407" s="196">
        <v>0</v>
      </c>
      <c r="T407" s="197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8" t="s">
        <v>138</v>
      </c>
      <c r="AT407" s="198" t="s">
        <v>122</v>
      </c>
      <c r="AU407" s="198" t="s">
        <v>132</v>
      </c>
      <c r="AY407" s="17" t="s">
        <v>119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7" t="s">
        <v>83</v>
      </c>
      <c r="BK407" s="199">
        <f>ROUND(I407*H407,2)</f>
        <v>0</v>
      </c>
      <c r="BL407" s="17" t="s">
        <v>138</v>
      </c>
      <c r="BM407" s="198" t="s">
        <v>580</v>
      </c>
    </row>
    <row r="408" spans="1:65" s="13" customFormat="1" ht="11.25">
      <c r="B408" s="200"/>
      <c r="C408" s="201"/>
      <c r="D408" s="202" t="s">
        <v>164</v>
      </c>
      <c r="E408" s="203" t="s">
        <v>19</v>
      </c>
      <c r="F408" s="204" t="s">
        <v>228</v>
      </c>
      <c r="G408" s="201"/>
      <c r="H408" s="203" t="s">
        <v>19</v>
      </c>
      <c r="I408" s="205"/>
      <c r="J408" s="201"/>
      <c r="K408" s="201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164</v>
      </c>
      <c r="AU408" s="210" t="s">
        <v>132</v>
      </c>
      <c r="AV408" s="13" t="s">
        <v>83</v>
      </c>
      <c r="AW408" s="13" t="s">
        <v>36</v>
      </c>
      <c r="AX408" s="13" t="s">
        <v>75</v>
      </c>
      <c r="AY408" s="210" t="s">
        <v>119</v>
      </c>
    </row>
    <row r="409" spans="1:65" s="14" customFormat="1" ht="11.25">
      <c r="B409" s="211"/>
      <c r="C409" s="212"/>
      <c r="D409" s="202" t="s">
        <v>164</v>
      </c>
      <c r="E409" s="213" t="s">
        <v>19</v>
      </c>
      <c r="F409" s="214" t="s">
        <v>581</v>
      </c>
      <c r="G409" s="212"/>
      <c r="H409" s="215">
        <v>20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164</v>
      </c>
      <c r="AU409" s="221" t="s">
        <v>132</v>
      </c>
      <c r="AV409" s="14" t="s">
        <v>85</v>
      </c>
      <c r="AW409" s="14" t="s">
        <v>36</v>
      </c>
      <c r="AX409" s="14" t="s">
        <v>75</v>
      </c>
      <c r="AY409" s="221" t="s">
        <v>119</v>
      </c>
    </row>
    <row r="410" spans="1:65" s="12" customFormat="1" ht="20.85" customHeight="1">
      <c r="B410" s="171"/>
      <c r="C410" s="172"/>
      <c r="D410" s="173" t="s">
        <v>74</v>
      </c>
      <c r="E410" s="185" t="s">
        <v>582</v>
      </c>
      <c r="F410" s="185" t="s">
        <v>583</v>
      </c>
      <c r="G410" s="172"/>
      <c r="H410" s="172"/>
      <c r="I410" s="175"/>
      <c r="J410" s="186">
        <f>BK410</f>
        <v>0</v>
      </c>
      <c r="K410" s="172"/>
      <c r="L410" s="177"/>
      <c r="M410" s="178"/>
      <c r="N410" s="179"/>
      <c r="O410" s="179"/>
      <c r="P410" s="180">
        <f>SUM(P411:P414)</f>
        <v>0</v>
      </c>
      <c r="Q410" s="179"/>
      <c r="R410" s="180">
        <f>SUM(R411:R414)</f>
        <v>8.0109999999999987E-2</v>
      </c>
      <c r="S410" s="179"/>
      <c r="T410" s="181">
        <f>SUM(T411:T414)</f>
        <v>0</v>
      </c>
      <c r="AR410" s="182" t="s">
        <v>83</v>
      </c>
      <c r="AT410" s="183" t="s">
        <v>74</v>
      </c>
      <c r="AU410" s="183" t="s">
        <v>85</v>
      </c>
      <c r="AY410" s="182" t="s">
        <v>119</v>
      </c>
      <c r="BK410" s="184">
        <f>SUM(BK411:BK414)</f>
        <v>0</v>
      </c>
    </row>
    <row r="411" spans="1:65" s="2" customFormat="1" ht="33" customHeight="1">
      <c r="A411" s="34"/>
      <c r="B411" s="35"/>
      <c r="C411" s="187" t="s">
        <v>584</v>
      </c>
      <c r="D411" s="187" t="s">
        <v>122</v>
      </c>
      <c r="E411" s="188" t="s">
        <v>585</v>
      </c>
      <c r="F411" s="189" t="s">
        <v>586</v>
      </c>
      <c r="G411" s="190" t="s">
        <v>458</v>
      </c>
      <c r="H411" s="191">
        <v>1</v>
      </c>
      <c r="I411" s="192"/>
      <c r="J411" s="193">
        <f>ROUND(I411*H411,2)</f>
        <v>0</v>
      </c>
      <c r="K411" s="189" t="s">
        <v>141</v>
      </c>
      <c r="L411" s="39"/>
      <c r="M411" s="194" t="s">
        <v>19</v>
      </c>
      <c r="N411" s="195" t="s">
        <v>46</v>
      </c>
      <c r="O411" s="64"/>
      <c r="P411" s="196">
        <f>O411*H411</f>
        <v>0</v>
      </c>
      <c r="Q411" s="196">
        <v>5.8029999999999998E-2</v>
      </c>
      <c r="R411" s="196">
        <f>Q411*H411</f>
        <v>5.8029999999999998E-2</v>
      </c>
      <c r="S411" s="196">
        <v>0</v>
      </c>
      <c r="T411" s="197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8" t="s">
        <v>138</v>
      </c>
      <c r="AT411" s="198" t="s">
        <v>122</v>
      </c>
      <c r="AU411" s="198" t="s">
        <v>132</v>
      </c>
      <c r="AY411" s="17" t="s">
        <v>119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7" t="s">
        <v>83</v>
      </c>
      <c r="BK411" s="199">
        <f>ROUND(I411*H411,2)</f>
        <v>0</v>
      </c>
      <c r="BL411" s="17" t="s">
        <v>138</v>
      </c>
      <c r="BM411" s="198" t="s">
        <v>587</v>
      </c>
    </row>
    <row r="412" spans="1:65" s="2" customFormat="1" ht="33" customHeight="1">
      <c r="A412" s="34"/>
      <c r="B412" s="35"/>
      <c r="C412" s="187" t="s">
        <v>588</v>
      </c>
      <c r="D412" s="187" t="s">
        <v>122</v>
      </c>
      <c r="E412" s="188" t="s">
        <v>589</v>
      </c>
      <c r="F412" s="189" t="s">
        <v>590</v>
      </c>
      <c r="G412" s="190" t="s">
        <v>458</v>
      </c>
      <c r="H412" s="191">
        <v>1</v>
      </c>
      <c r="I412" s="192"/>
      <c r="J412" s="193">
        <f>ROUND(I412*H412,2)</f>
        <v>0</v>
      </c>
      <c r="K412" s="189" t="s">
        <v>141</v>
      </c>
      <c r="L412" s="39"/>
      <c r="M412" s="194" t="s">
        <v>19</v>
      </c>
      <c r="N412" s="195" t="s">
        <v>46</v>
      </c>
      <c r="O412" s="64"/>
      <c r="P412" s="196">
        <f>O412*H412</f>
        <v>0</v>
      </c>
      <c r="Q412" s="196">
        <v>1.136E-2</v>
      </c>
      <c r="R412" s="196">
        <f>Q412*H412</f>
        <v>1.136E-2</v>
      </c>
      <c r="S412" s="196">
        <v>0</v>
      </c>
      <c r="T412" s="197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8" t="s">
        <v>138</v>
      </c>
      <c r="AT412" s="198" t="s">
        <v>122</v>
      </c>
      <c r="AU412" s="198" t="s">
        <v>132</v>
      </c>
      <c r="AY412" s="17" t="s">
        <v>119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7" t="s">
        <v>83</v>
      </c>
      <c r="BK412" s="199">
        <f>ROUND(I412*H412,2)</f>
        <v>0</v>
      </c>
      <c r="BL412" s="17" t="s">
        <v>138</v>
      </c>
      <c r="BM412" s="198" t="s">
        <v>591</v>
      </c>
    </row>
    <row r="413" spans="1:65" s="2" customFormat="1" ht="33" customHeight="1">
      <c r="A413" s="34"/>
      <c r="B413" s="35"/>
      <c r="C413" s="187" t="s">
        <v>592</v>
      </c>
      <c r="D413" s="187" t="s">
        <v>122</v>
      </c>
      <c r="E413" s="188" t="s">
        <v>593</v>
      </c>
      <c r="F413" s="189" t="s">
        <v>594</v>
      </c>
      <c r="G413" s="190" t="s">
        <v>458</v>
      </c>
      <c r="H413" s="191">
        <v>1</v>
      </c>
      <c r="I413" s="192"/>
      <c r="J413" s="193">
        <f>ROUND(I413*H413,2)</f>
        <v>0</v>
      </c>
      <c r="K413" s="189" t="s">
        <v>141</v>
      </c>
      <c r="L413" s="39"/>
      <c r="M413" s="194" t="s">
        <v>19</v>
      </c>
      <c r="N413" s="195" t="s">
        <v>46</v>
      </c>
      <c r="O413" s="64"/>
      <c r="P413" s="196">
        <f>O413*H413</f>
        <v>0</v>
      </c>
      <c r="Q413" s="196">
        <v>0</v>
      </c>
      <c r="R413" s="196">
        <f>Q413*H413</f>
        <v>0</v>
      </c>
      <c r="S413" s="196">
        <v>0</v>
      </c>
      <c r="T413" s="197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8" t="s">
        <v>138</v>
      </c>
      <c r="AT413" s="198" t="s">
        <v>122</v>
      </c>
      <c r="AU413" s="198" t="s">
        <v>132</v>
      </c>
      <c r="AY413" s="17" t="s">
        <v>119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7" t="s">
        <v>83</v>
      </c>
      <c r="BK413" s="199">
        <f>ROUND(I413*H413,2)</f>
        <v>0</v>
      </c>
      <c r="BL413" s="17" t="s">
        <v>138</v>
      </c>
      <c r="BM413" s="198" t="s">
        <v>595</v>
      </c>
    </row>
    <row r="414" spans="1:65" s="2" customFormat="1" ht="33" customHeight="1">
      <c r="A414" s="34"/>
      <c r="B414" s="35"/>
      <c r="C414" s="187" t="s">
        <v>596</v>
      </c>
      <c r="D414" s="187" t="s">
        <v>122</v>
      </c>
      <c r="E414" s="188" t="s">
        <v>597</v>
      </c>
      <c r="F414" s="189" t="s">
        <v>598</v>
      </c>
      <c r="G414" s="190" t="s">
        <v>458</v>
      </c>
      <c r="H414" s="191">
        <v>4</v>
      </c>
      <c r="I414" s="192"/>
      <c r="J414" s="193">
        <f>ROUND(I414*H414,2)</f>
        <v>0</v>
      </c>
      <c r="K414" s="189" t="s">
        <v>141</v>
      </c>
      <c r="L414" s="39"/>
      <c r="M414" s="194" t="s">
        <v>19</v>
      </c>
      <c r="N414" s="195" t="s">
        <v>46</v>
      </c>
      <c r="O414" s="64"/>
      <c r="P414" s="196">
        <f>O414*H414</f>
        <v>0</v>
      </c>
      <c r="Q414" s="196">
        <v>2.6800000000000001E-3</v>
      </c>
      <c r="R414" s="196">
        <f>Q414*H414</f>
        <v>1.072E-2</v>
      </c>
      <c r="S414" s="196">
        <v>0</v>
      </c>
      <c r="T414" s="197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8" t="s">
        <v>138</v>
      </c>
      <c r="AT414" s="198" t="s">
        <v>122</v>
      </c>
      <c r="AU414" s="198" t="s">
        <v>132</v>
      </c>
      <c r="AY414" s="17" t="s">
        <v>119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7" t="s">
        <v>83</v>
      </c>
      <c r="BK414" s="199">
        <f>ROUND(I414*H414,2)</f>
        <v>0</v>
      </c>
      <c r="BL414" s="17" t="s">
        <v>138</v>
      </c>
      <c r="BM414" s="198" t="s">
        <v>599</v>
      </c>
    </row>
    <row r="415" spans="1:65" s="12" customFormat="1" ht="22.9" customHeight="1">
      <c r="B415" s="171"/>
      <c r="C415" s="172"/>
      <c r="D415" s="173" t="s">
        <v>74</v>
      </c>
      <c r="E415" s="185" t="s">
        <v>160</v>
      </c>
      <c r="F415" s="185" t="s">
        <v>600</v>
      </c>
      <c r="G415" s="172"/>
      <c r="H415" s="172"/>
      <c r="I415" s="175"/>
      <c r="J415" s="186">
        <f>BK415</f>
        <v>0</v>
      </c>
      <c r="K415" s="172"/>
      <c r="L415" s="177"/>
      <c r="M415" s="178"/>
      <c r="N415" s="179"/>
      <c r="O415" s="179"/>
      <c r="P415" s="180">
        <f>P416</f>
        <v>0</v>
      </c>
      <c r="Q415" s="179"/>
      <c r="R415" s="180">
        <f>R416</f>
        <v>71.267020479999999</v>
      </c>
      <c r="S415" s="179"/>
      <c r="T415" s="181">
        <f>T416</f>
        <v>0</v>
      </c>
      <c r="AR415" s="182" t="s">
        <v>83</v>
      </c>
      <c r="AT415" s="183" t="s">
        <v>74</v>
      </c>
      <c r="AU415" s="183" t="s">
        <v>83</v>
      </c>
      <c r="AY415" s="182" t="s">
        <v>119</v>
      </c>
      <c r="BK415" s="184">
        <f>BK416</f>
        <v>0</v>
      </c>
    </row>
    <row r="416" spans="1:65" s="12" customFormat="1" ht="20.85" customHeight="1">
      <c r="B416" s="171"/>
      <c r="C416" s="172"/>
      <c r="D416" s="173" t="s">
        <v>74</v>
      </c>
      <c r="E416" s="185" t="s">
        <v>601</v>
      </c>
      <c r="F416" s="185" t="s">
        <v>602</v>
      </c>
      <c r="G416" s="172"/>
      <c r="H416" s="172"/>
      <c r="I416" s="175"/>
      <c r="J416" s="186">
        <f>BK416</f>
        <v>0</v>
      </c>
      <c r="K416" s="172"/>
      <c r="L416" s="177"/>
      <c r="M416" s="178"/>
      <c r="N416" s="179"/>
      <c r="O416" s="179"/>
      <c r="P416" s="180">
        <f>SUM(P417:P431)</f>
        <v>0</v>
      </c>
      <c r="Q416" s="179"/>
      <c r="R416" s="180">
        <f>SUM(R417:R431)</f>
        <v>71.267020479999999</v>
      </c>
      <c r="S416" s="179"/>
      <c r="T416" s="181">
        <f>SUM(T417:T431)</f>
        <v>0</v>
      </c>
      <c r="AR416" s="182" t="s">
        <v>83</v>
      </c>
      <c r="AT416" s="183" t="s">
        <v>74</v>
      </c>
      <c r="AU416" s="183" t="s">
        <v>85</v>
      </c>
      <c r="AY416" s="182" t="s">
        <v>119</v>
      </c>
      <c r="BK416" s="184">
        <f>SUM(BK417:BK431)</f>
        <v>0</v>
      </c>
    </row>
    <row r="417" spans="1:65" s="2" customFormat="1" ht="21.75" customHeight="1">
      <c r="A417" s="34"/>
      <c r="B417" s="35"/>
      <c r="C417" s="187" t="s">
        <v>493</v>
      </c>
      <c r="D417" s="187" t="s">
        <v>122</v>
      </c>
      <c r="E417" s="188" t="s">
        <v>603</v>
      </c>
      <c r="F417" s="189" t="s">
        <v>604</v>
      </c>
      <c r="G417" s="190" t="s">
        <v>389</v>
      </c>
      <c r="H417" s="191">
        <v>138</v>
      </c>
      <c r="I417" s="192"/>
      <c r="J417" s="193">
        <f>ROUND(I417*H417,2)</f>
        <v>0</v>
      </c>
      <c r="K417" s="189" t="s">
        <v>19</v>
      </c>
      <c r="L417" s="39"/>
      <c r="M417" s="194" t="s">
        <v>19</v>
      </c>
      <c r="N417" s="195" t="s">
        <v>46</v>
      </c>
      <c r="O417" s="64"/>
      <c r="P417" s="196">
        <f>O417*H417</f>
        <v>0</v>
      </c>
      <c r="Q417" s="196">
        <v>0.1295</v>
      </c>
      <c r="R417" s="196">
        <f>Q417*H417</f>
        <v>17.871000000000002</v>
      </c>
      <c r="S417" s="196">
        <v>0</v>
      </c>
      <c r="T417" s="197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8" t="s">
        <v>138</v>
      </c>
      <c r="AT417" s="198" t="s">
        <v>122</v>
      </c>
      <c r="AU417" s="198" t="s">
        <v>132</v>
      </c>
      <c r="AY417" s="17" t="s">
        <v>119</v>
      </c>
      <c r="BE417" s="199">
        <f>IF(N417="základní",J417,0)</f>
        <v>0</v>
      </c>
      <c r="BF417" s="199">
        <f>IF(N417="snížená",J417,0)</f>
        <v>0</v>
      </c>
      <c r="BG417" s="199">
        <f>IF(N417="zákl. přenesená",J417,0)</f>
        <v>0</v>
      </c>
      <c r="BH417" s="199">
        <f>IF(N417="sníž. přenesená",J417,0)</f>
        <v>0</v>
      </c>
      <c r="BI417" s="199">
        <f>IF(N417="nulová",J417,0)</f>
        <v>0</v>
      </c>
      <c r="BJ417" s="17" t="s">
        <v>83</v>
      </c>
      <c r="BK417" s="199">
        <f>ROUND(I417*H417,2)</f>
        <v>0</v>
      </c>
      <c r="BL417" s="17" t="s">
        <v>138</v>
      </c>
      <c r="BM417" s="198" t="s">
        <v>605</v>
      </c>
    </row>
    <row r="418" spans="1:65" s="13" customFormat="1" ht="11.25">
      <c r="B418" s="200"/>
      <c r="C418" s="201"/>
      <c r="D418" s="202" t="s">
        <v>164</v>
      </c>
      <c r="E418" s="203" t="s">
        <v>19</v>
      </c>
      <c r="F418" s="204" t="s">
        <v>606</v>
      </c>
      <c r="G418" s="201"/>
      <c r="H418" s="203" t="s">
        <v>19</v>
      </c>
      <c r="I418" s="205"/>
      <c r="J418" s="201"/>
      <c r="K418" s="201"/>
      <c r="L418" s="206"/>
      <c r="M418" s="207"/>
      <c r="N418" s="208"/>
      <c r="O418" s="208"/>
      <c r="P418" s="208"/>
      <c r="Q418" s="208"/>
      <c r="R418" s="208"/>
      <c r="S418" s="208"/>
      <c r="T418" s="209"/>
      <c r="AT418" s="210" t="s">
        <v>164</v>
      </c>
      <c r="AU418" s="210" t="s">
        <v>132</v>
      </c>
      <c r="AV418" s="13" t="s">
        <v>83</v>
      </c>
      <c r="AW418" s="13" t="s">
        <v>36</v>
      </c>
      <c r="AX418" s="13" t="s">
        <v>75</v>
      </c>
      <c r="AY418" s="210" t="s">
        <v>119</v>
      </c>
    </row>
    <row r="419" spans="1:65" s="14" customFormat="1" ht="11.25">
      <c r="B419" s="211"/>
      <c r="C419" s="212"/>
      <c r="D419" s="202" t="s">
        <v>164</v>
      </c>
      <c r="E419" s="213" t="s">
        <v>19</v>
      </c>
      <c r="F419" s="214" t="s">
        <v>607</v>
      </c>
      <c r="G419" s="212"/>
      <c r="H419" s="215">
        <v>138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164</v>
      </c>
      <c r="AU419" s="221" t="s">
        <v>132</v>
      </c>
      <c r="AV419" s="14" t="s">
        <v>85</v>
      </c>
      <c r="AW419" s="14" t="s">
        <v>36</v>
      </c>
      <c r="AX419" s="14" t="s">
        <v>75</v>
      </c>
      <c r="AY419" s="221" t="s">
        <v>119</v>
      </c>
    </row>
    <row r="420" spans="1:65" s="2" customFormat="1" ht="16.5" customHeight="1">
      <c r="A420" s="34"/>
      <c r="B420" s="35"/>
      <c r="C420" s="227" t="s">
        <v>608</v>
      </c>
      <c r="D420" s="227" t="s">
        <v>278</v>
      </c>
      <c r="E420" s="228" t="s">
        <v>609</v>
      </c>
      <c r="F420" s="229" t="s">
        <v>610</v>
      </c>
      <c r="G420" s="230" t="s">
        <v>264</v>
      </c>
      <c r="H420" s="231">
        <v>1.3</v>
      </c>
      <c r="I420" s="232"/>
      <c r="J420" s="233">
        <f>ROUND(I420*H420,2)</f>
        <v>0</v>
      </c>
      <c r="K420" s="229" t="s">
        <v>141</v>
      </c>
      <c r="L420" s="234"/>
      <c r="M420" s="235" t="s">
        <v>19</v>
      </c>
      <c r="N420" s="236" t="s">
        <v>46</v>
      </c>
      <c r="O420" s="64"/>
      <c r="P420" s="196">
        <f>O420*H420</f>
        <v>0</v>
      </c>
      <c r="Q420" s="196">
        <v>1</v>
      </c>
      <c r="R420" s="196">
        <f>Q420*H420</f>
        <v>1.3</v>
      </c>
      <c r="S420" s="196">
        <v>0</v>
      </c>
      <c r="T420" s="197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8" t="s">
        <v>154</v>
      </c>
      <c r="AT420" s="198" t="s">
        <v>278</v>
      </c>
      <c r="AU420" s="198" t="s">
        <v>132</v>
      </c>
      <c r="AY420" s="17" t="s">
        <v>119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7" t="s">
        <v>83</v>
      </c>
      <c r="BK420" s="199">
        <f>ROUND(I420*H420,2)</f>
        <v>0</v>
      </c>
      <c r="BL420" s="17" t="s">
        <v>138</v>
      </c>
      <c r="BM420" s="198" t="s">
        <v>611</v>
      </c>
    </row>
    <row r="421" spans="1:65" s="14" customFormat="1" ht="11.25">
      <c r="B421" s="211"/>
      <c r="C421" s="212"/>
      <c r="D421" s="202" t="s">
        <v>164</v>
      </c>
      <c r="E421" s="213" t="s">
        <v>19</v>
      </c>
      <c r="F421" s="214" t="s">
        <v>612</v>
      </c>
      <c r="G421" s="212"/>
      <c r="H421" s="215">
        <v>1.3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164</v>
      </c>
      <c r="AU421" s="221" t="s">
        <v>132</v>
      </c>
      <c r="AV421" s="14" t="s">
        <v>85</v>
      </c>
      <c r="AW421" s="14" t="s">
        <v>36</v>
      </c>
      <c r="AX421" s="14" t="s">
        <v>75</v>
      </c>
      <c r="AY421" s="221" t="s">
        <v>119</v>
      </c>
    </row>
    <row r="422" spans="1:65" s="2" customFormat="1" ht="16.5" customHeight="1">
      <c r="A422" s="34"/>
      <c r="B422" s="35"/>
      <c r="C422" s="187" t="s">
        <v>613</v>
      </c>
      <c r="D422" s="187" t="s">
        <v>122</v>
      </c>
      <c r="E422" s="188" t="s">
        <v>614</v>
      </c>
      <c r="F422" s="189" t="s">
        <v>615</v>
      </c>
      <c r="G422" s="190" t="s">
        <v>307</v>
      </c>
      <c r="H422" s="191">
        <v>1300</v>
      </c>
      <c r="I422" s="192"/>
      <c r="J422" s="193">
        <f>ROUND(I422*H422,2)</f>
        <v>0</v>
      </c>
      <c r="K422" s="189" t="s">
        <v>19</v>
      </c>
      <c r="L422" s="39"/>
      <c r="M422" s="194" t="s">
        <v>19</v>
      </c>
      <c r="N422" s="195" t="s">
        <v>46</v>
      </c>
      <c r="O422" s="64"/>
      <c r="P422" s="196">
        <f>O422*H422</f>
        <v>0</v>
      </c>
      <c r="Q422" s="196">
        <v>0</v>
      </c>
      <c r="R422" s="196">
        <f>Q422*H422</f>
        <v>0</v>
      </c>
      <c r="S422" s="196">
        <v>0</v>
      </c>
      <c r="T422" s="197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8" t="s">
        <v>138</v>
      </c>
      <c r="AT422" s="198" t="s">
        <v>122</v>
      </c>
      <c r="AU422" s="198" t="s">
        <v>132</v>
      </c>
      <c r="AY422" s="17" t="s">
        <v>119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7" t="s">
        <v>83</v>
      </c>
      <c r="BK422" s="199">
        <f>ROUND(I422*H422,2)</f>
        <v>0</v>
      </c>
      <c r="BL422" s="17" t="s">
        <v>138</v>
      </c>
      <c r="BM422" s="198" t="s">
        <v>616</v>
      </c>
    </row>
    <row r="423" spans="1:65" s="2" customFormat="1" ht="44.25" customHeight="1">
      <c r="A423" s="34"/>
      <c r="B423" s="35"/>
      <c r="C423" s="187" t="s">
        <v>541</v>
      </c>
      <c r="D423" s="187" t="s">
        <v>122</v>
      </c>
      <c r="E423" s="188" t="s">
        <v>617</v>
      </c>
      <c r="F423" s="189" t="s">
        <v>618</v>
      </c>
      <c r="G423" s="190" t="s">
        <v>389</v>
      </c>
      <c r="H423" s="191">
        <v>276.48</v>
      </c>
      <c r="I423" s="192"/>
      <c r="J423" s="193">
        <f>ROUND(I423*H423,2)</f>
        <v>0</v>
      </c>
      <c r="K423" s="189" t="s">
        <v>141</v>
      </c>
      <c r="L423" s="39"/>
      <c r="M423" s="194" t="s">
        <v>19</v>
      </c>
      <c r="N423" s="195" t="s">
        <v>46</v>
      </c>
      <c r="O423" s="64"/>
      <c r="P423" s="196">
        <f>O423*H423</f>
        <v>0</v>
      </c>
      <c r="Q423" s="196">
        <v>0.1295</v>
      </c>
      <c r="R423" s="196">
        <f>Q423*H423</f>
        <v>35.804160000000003</v>
      </c>
      <c r="S423" s="196">
        <v>0</v>
      </c>
      <c r="T423" s="197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8" t="s">
        <v>138</v>
      </c>
      <c r="AT423" s="198" t="s">
        <v>122</v>
      </c>
      <c r="AU423" s="198" t="s">
        <v>132</v>
      </c>
      <c r="AY423" s="17" t="s">
        <v>119</v>
      </c>
      <c r="BE423" s="199">
        <f>IF(N423="základní",J423,0)</f>
        <v>0</v>
      </c>
      <c r="BF423" s="199">
        <f>IF(N423="snížená",J423,0)</f>
        <v>0</v>
      </c>
      <c r="BG423" s="199">
        <f>IF(N423="zákl. přenesená",J423,0)</f>
        <v>0</v>
      </c>
      <c r="BH423" s="199">
        <f>IF(N423="sníž. přenesená",J423,0)</f>
        <v>0</v>
      </c>
      <c r="BI423" s="199">
        <f>IF(N423="nulová",J423,0)</f>
        <v>0</v>
      </c>
      <c r="BJ423" s="17" t="s">
        <v>83</v>
      </c>
      <c r="BK423" s="199">
        <f>ROUND(I423*H423,2)</f>
        <v>0</v>
      </c>
      <c r="BL423" s="17" t="s">
        <v>138</v>
      </c>
      <c r="BM423" s="198" t="s">
        <v>619</v>
      </c>
    </row>
    <row r="424" spans="1:65" s="13" customFormat="1" ht="11.25">
      <c r="B424" s="200"/>
      <c r="C424" s="201"/>
      <c r="D424" s="202" t="s">
        <v>164</v>
      </c>
      <c r="E424" s="203" t="s">
        <v>19</v>
      </c>
      <c r="F424" s="204" t="s">
        <v>315</v>
      </c>
      <c r="G424" s="201"/>
      <c r="H424" s="203" t="s">
        <v>19</v>
      </c>
      <c r="I424" s="205"/>
      <c r="J424" s="201"/>
      <c r="K424" s="201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164</v>
      </c>
      <c r="AU424" s="210" t="s">
        <v>132</v>
      </c>
      <c r="AV424" s="13" t="s">
        <v>83</v>
      </c>
      <c r="AW424" s="13" t="s">
        <v>36</v>
      </c>
      <c r="AX424" s="13" t="s">
        <v>75</v>
      </c>
      <c r="AY424" s="210" t="s">
        <v>119</v>
      </c>
    </row>
    <row r="425" spans="1:65" s="14" customFormat="1" ht="11.25">
      <c r="B425" s="211"/>
      <c r="C425" s="212"/>
      <c r="D425" s="202" t="s">
        <v>164</v>
      </c>
      <c r="E425" s="213" t="s">
        <v>19</v>
      </c>
      <c r="F425" s="214" t="s">
        <v>620</v>
      </c>
      <c r="G425" s="212"/>
      <c r="H425" s="215">
        <v>218.32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164</v>
      </c>
      <c r="AU425" s="221" t="s">
        <v>132</v>
      </c>
      <c r="AV425" s="14" t="s">
        <v>85</v>
      </c>
      <c r="AW425" s="14" t="s">
        <v>36</v>
      </c>
      <c r="AX425" s="14" t="s">
        <v>75</v>
      </c>
      <c r="AY425" s="221" t="s">
        <v>119</v>
      </c>
    </row>
    <row r="426" spans="1:65" s="13" customFormat="1" ht="11.25">
      <c r="B426" s="200"/>
      <c r="C426" s="201"/>
      <c r="D426" s="202" t="s">
        <v>164</v>
      </c>
      <c r="E426" s="203" t="s">
        <v>19</v>
      </c>
      <c r="F426" s="204" t="s">
        <v>313</v>
      </c>
      <c r="G426" s="201"/>
      <c r="H426" s="203" t="s">
        <v>19</v>
      </c>
      <c r="I426" s="205"/>
      <c r="J426" s="201"/>
      <c r="K426" s="201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164</v>
      </c>
      <c r="AU426" s="210" t="s">
        <v>132</v>
      </c>
      <c r="AV426" s="13" t="s">
        <v>83</v>
      </c>
      <c r="AW426" s="13" t="s">
        <v>36</v>
      </c>
      <c r="AX426" s="13" t="s">
        <v>75</v>
      </c>
      <c r="AY426" s="210" t="s">
        <v>119</v>
      </c>
    </row>
    <row r="427" spans="1:65" s="14" customFormat="1" ht="11.25">
      <c r="B427" s="211"/>
      <c r="C427" s="212"/>
      <c r="D427" s="202" t="s">
        <v>164</v>
      </c>
      <c r="E427" s="213" t="s">
        <v>19</v>
      </c>
      <c r="F427" s="214" t="s">
        <v>621</v>
      </c>
      <c r="G427" s="212"/>
      <c r="H427" s="215">
        <v>58.16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164</v>
      </c>
      <c r="AU427" s="221" t="s">
        <v>132</v>
      </c>
      <c r="AV427" s="14" t="s">
        <v>85</v>
      </c>
      <c r="AW427" s="14" t="s">
        <v>36</v>
      </c>
      <c r="AX427" s="14" t="s">
        <v>75</v>
      </c>
      <c r="AY427" s="221" t="s">
        <v>119</v>
      </c>
    </row>
    <row r="428" spans="1:65" s="2" customFormat="1" ht="16.5" customHeight="1">
      <c r="A428" s="34"/>
      <c r="B428" s="35"/>
      <c r="C428" s="227" t="s">
        <v>622</v>
      </c>
      <c r="D428" s="227" t="s">
        <v>278</v>
      </c>
      <c r="E428" s="228" t="s">
        <v>623</v>
      </c>
      <c r="F428" s="229" t="s">
        <v>624</v>
      </c>
      <c r="G428" s="230" t="s">
        <v>389</v>
      </c>
      <c r="H428" s="231">
        <v>290.30399999999997</v>
      </c>
      <c r="I428" s="232"/>
      <c r="J428" s="233">
        <f>ROUND(I428*H428,2)</f>
        <v>0</v>
      </c>
      <c r="K428" s="229" t="s">
        <v>141</v>
      </c>
      <c r="L428" s="234"/>
      <c r="M428" s="235" t="s">
        <v>19</v>
      </c>
      <c r="N428" s="236" t="s">
        <v>46</v>
      </c>
      <c r="O428" s="64"/>
      <c r="P428" s="196">
        <f>O428*H428</f>
        <v>0</v>
      </c>
      <c r="Q428" s="196">
        <v>5.6120000000000003E-2</v>
      </c>
      <c r="R428" s="196">
        <f>Q428*H428</f>
        <v>16.29186048</v>
      </c>
      <c r="S428" s="196">
        <v>0</v>
      </c>
      <c r="T428" s="197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8" t="s">
        <v>154</v>
      </c>
      <c r="AT428" s="198" t="s">
        <v>278</v>
      </c>
      <c r="AU428" s="198" t="s">
        <v>132</v>
      </c>
      <c r="AY428" s="17" t="s">
        <v>119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7" t="s">
        <v>83</v>
      </c>
      <c r="BK428" s="199">
        <f>ROUND(I428*H428,2)</f>
        <v>0</v>
      </c>
      <c r="BL428" s="17" t="s">
        <v>138</v>
      </c>
      <c r="BM428" s="198" t="s">
        <v>625</v>
      </c>
    </row>
    <row r="429" spans="1:65" s="13" customFormat="1" ht="11.25">
      <c r="B429" s="200"/>
      <c r="C429" s="201"/>
      <c r="D429" s="202" t="s">
        <v>164</v>
      </c>
      <c r="E429" s="203" t="s">
        <v>19</v>
      </c>
      <c r="F429" s="204" t="s">
        <v>626</v>
      </c>
      <c r="G429" s="201"/>
      <c r="H429" s="203" t="s">
        <v>19</v>
      </c>
      <c r="I429" s="205"/>
      <c r="J429" s="201"/>
      <c r="K429" s="201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164</v>
      </c>
      <c r="AU429" s="210" t="s">
        <v>132</v>
      </c>
      <c r="AV429" s="13" t="s">
        <v>83</v>
      </c>
      <c r="AW429" s="13" t="s">
        <v>36</v>
      </c>
      <c r="AX429" s="13" t="s">
        <v>75</v>
      </c>
      <c r="AY429" s="210" t="s">
        <v>119</v>
      </c>
    </row>
    <row r="430" spans="1:65" s="14" customFormat="1" ht="11.25">
      <c r="B430" s="211"/>
      <c r="C430" s="212"/>
      <c r="D430" s="202" t="s">
        <v>164</v>
      </c>
      <c r="E430" s="213" t="s">
        <v>19</v>
      </c>
      <c r="F430" s="214" t="s">
        <v>627</v>
      </c>
      <c r="G430" s="212"/>
      <c r="H430" s="215">
        <v>276.48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164</v>
      </c>
      <c r="AU430" s="221" t="s">
        <v>132</v>
      </c>
      <c r="AV430" s="14" t="s">
        <v>85</v>
      </c>
      <c r="AW430" s="14" t="s">
        <v>36</v>
      </c>
      <c r="AX430" s="14" t="s">
        <v>75</v>
      </c>
      <c r="AY430" s="221" t="s">
        <v>119</v>
      </c>
    </row>
    <row r="431" spans="1:65" s="14" customFormat="1" ht="11.25">
      <c r="B431" s="211"/>
      <c r="C431" s="212"/>
      <c r="D431" s="202" t="s">
        <v>164</v>
      </c>
      <c r="E431" s="212"/>
      <c r="F431" s="214" t="s">
        <v>628</v>
      </c>
      <c r="G431" s="212"/>
      <c r="H431" s="215">
        <v>290.30399999999997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164</v>
      </c>
      <c r="AU431" s="221" t="s">
        <v>132</v>
      </c>
      <c r="AV431" s="14" t="s">
        <v>85</v>
      </c>
      <c r="AW431" s="14" t="s">
        <v>4</v>
      </c>
      <c r="AX431" s="14" t="s">
        <v>83</v>
      </c>
      <c r="AY431" s="221" t="s">
        <v>119</v>
      </c>
    </row>
    <row r="432" spans="1:65" s="12" customFormat="1" ht="22.9" customHeight="1">
      <c r="B432" s="171"/>
      <c r="C432" s="172"/>
      <c r="D432" s="173" t="s">
        <v>74</v>
      </c>
      <c r="E432" s="185" t="s">
        <v>629</v>
      </c>
      <c r="F432" s="185" t="s">
        <v>630</v>
      </c>
      <c r="G432" s="172"/>
      <c r="H432" s="172"/>
      <c r="I432" s="175"/>
      <c r="J432" s="186">
        <f>BK432</f>
        <v>0</v>
      </c>
      <c r="K432" s="172"/>
      <c r="L432" s="177"/>
      <c r="M432" s="178"/>
      <c r="N432" s="179"/>
      <c r="O432" s="179"/>
      <c r="P432" s="180">
        <f>P433</f>
        <v>0</v>
      </c>
      <c r="Q432" s="179"/>
      <c r="R432" s="180">
        <f>R433</f>
        <v>0</v>
      </c>
      <c r="S432" s="179"/>
      <c r="T432" s="181">
        <f>T433</f>
        <v>0</v>
      </c>
      <c r="AR432" s="182" t="s">
        <v>83</v>
      </c>
      <c r="AT432" s="183" t="s">
        <v>74</v>
      </c>
      <c r="AU432" s="183" t="s">
        <v>83</v>
      </c>
      <c r="AY432" s="182" t="s">
        <v>119</v>
      </c>
      <c r="BK432" s="184">
        <f>BK433</f>
        <v>0</v>
      </c>
    </row>
    <row r="433" spans="1:65" s="2" customFormat="1" ht="21.75" customHeight="1">
      <c r="A433" s="34"/>
      <c r="B433" s="35"/>
      <c r="C433" s="187" t="s">
        <v>631</v>
      </c>
      <c r="D433" s="187" t="s">
        <v>122</v>
      </c>
      <c r="E433" s="188" t="s">
        <v>632</v>
      </c>
      <c r="F433" s="189" t="s">
        <v>633</v>
      </c>
      <c r="G433" s="190" t="s">
        <v>264</v>
      </c>
      <c r="H433" s="191">
        <v>385.06599999999997</v>
      </c>
      <c r="I433" s="192"/>
      <c r="J433" s="193">
        <f>ROUND(I433*H433,2)</f>
        <v>0</v>
      </c>
      <c r="K433" s="189" t="s">
        <v>141</v>
      </c>
      <c r="L433" s="39"/>
      <c r="M433" s="194" t="s">
        <v>19</v>
      </c>
      <c r="N433" s="195" t="s">
        <v>46</v>
      </c>
      <c r="O433" s="64"/>
      <c r="P433" s="196">
        <f>O433*H433</f>
        <v>0</v>
      </c>
      <c r="Q433" s="196">
        <v>0</v>
      </c>
      <c r="R433" s="196">
        <f>Q433*H433</f>
        <v>0</v>
      </c>
      <c r="S433" s="196">
        <v>0</v>
      </c>
      <c r="T433" s="197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8" t="s">
        <v>138</v>
      </c>
      <c r="AT433" s="198" t="s">
        <v>122</v>
      </c>
      <c r="AU433" s="198" t="s">
        <v>85</v>
      </c>
      <c r="AY433" s="17" t="s">
        <v>119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7" t="s">
        <v>83</v>
      </c>
      <c r="BK433" s="199">
        <f>ROUND(I433*H433,2)</f>
        <v>0</v>
      </c>
      <c r="BL433" s="17" t="s">
        <v>138</v>
      </c>
      <c r="BM433" s="198" t="s">
        <v>634</v>
      </c>
    </row>
    <row r="434" spans="1:65" s="12" customFormat="1" ht="25.9" customHeight="1">
      <c r="B434" s="171"/>
      <c r="C434" s="172"/>
      <c r="D434" s="173" t="s">
        <v>74</v>
      </c>
      <c r="E434" s="174" t="s">
        <v>635</v>
      </c>
      <c r="F434" s="174" t="s">
        <v>636</v>
      </c>
      <c r="G434" s="172"/>
      <c r="H434" s="172"/>
      <c r="I434" s="175"/>
      <c r="J434" s="176">
        <f>BK434</f>
        <v>0</v>
      </c>
      <c r="K434" s="172"/>
      <c r="L434" s="177"/>
      <c r="M434" s="178"/>
      <c r="N434" s="179"/>
      <c r="O434" s="179"/>
      <c r="P434" s="180">
        <f>P435</f>
        <v>0</v>
      </c>
      <c r="Q434" s="179"/>
      <c r="R434" s="180">
        <f>R435</f>
        <v>4.5702100000000003</v>
      </c>
      <c r="S434" s="179"/>
      <c r="T434" s="181">
        <f>T435</f>
        <v>0</v>
      </c>
      <c r="AR434" s="182" t="s">
        <v>85</v>
      </c>
      <c r="AT434" s="183" t="s">
        <v>74</v>
      </c>
      <c r="AU434" s="183" t="s">
        <v>75</v>
      </c>
      <c r="AY434" s="182" t="s">
        <v>119</v>
      </c>
      <c r="BK434" s="184">
        <f>BK435</f>
        <v>0</v>
      </c>
    </row>
    <row r="435" spans="1:65" s="12" customFormat="1" ht="22.9" customHeight="1">
      <c r="B435" s="171"/>
      <c r="C435" s="172"/>
      <c r="D435" s="173" t="s">
        <v>74</v>
      </c>
      <c r="E435" s="185" t="s">
        <v>637</v>
      </c>
      <c r="F435" s="185" t="s">
        <v>638</v>
      </c>
      <c r="G435" s="172"/>
      <c r="H435" s="172"/>
      <c r="I435" s="175"/>
      <c r="J435" s="186">
        <f>BK435</f>
        <v>0</v>
      </c>
      <c r="K435" s="172"/>
      <c r="L435" s="177"/>
      <c r="M435" s="178"/>
      <c r="N435" s="179"/>
      <c r="O435" s="179"/>
      <c r="P435" s="180">
        <f>SUM(P436:P475)</f>
        <v>0</v>
      </c>
      <c r="Q435" s="179"/>
      <c r="R435" s="180">
        <f>SUM(R436:R475)</f>
        <v>4.5702100000000003</v>
      </c>
      <c r="S435" s="179"/>
      <c r="T435" s="181">
        <f>SUM(T436:T475)</f>
        <v>0</v>
      </c>
      <c r="AR435" s="182" t="s">
        <v>85</v>
      </c>
      <c r="AT435" s="183" t="s">
        <v>74</v>
      </c>
      <c r="AU435" s="183" t="s">
        <v>83</v>
      </c>
      <c r="AY435" s="182" t="s">
        <v>119</v>
      </c>
      <c r="BK435" s="184">
        <f>SUM(BK436:BK475)</f>
        <v>0</v>
      </c>
    </row>
    <row r="436" spans="1:65" s="2" customFormat="1" ht="16.5" customHeight="1">
      <c r="A436" s="34"/>
      <c r="B436" s="35"/>
      <c r="C436" s="187" t="s">
        <v>639</v>
      </c>
      <c r="D436" s="187" t="s">
        <v>122</v>
      </c>
      <c r="E436" s="188" t="s">
        <v>640</v>
      </c>
      <c r="F436" s="189" t="s">
        <v>641</v>
      </c>
      <c r="G436" s="190" t="s">
        <v>307</v>
      </c>
      <c r="H436" s="191">
        <v>4009</v>
      </c>
      <c r="I436" s="192"/>
      <c r="J436" s="193">
        <f>ROUND(I436*H436,2)</f>
        <v>0</v>
      </c>
      <c r="K436" s="189" t="s">
        <v>19</v>
      </c>
      <c r="L436" s="39"/>
      <c r="M436" s="194" t="s">
        <v>19</v>
      </c>
      <c r="N436" s="195" t="s">
        <v>46</v>
      </c>
      <c r="O436" s="64"/>
      <c r="P436" s="196">
        <f>O436*H436</f>
        <v>0</v>
      </c>
      <c r="Q436" s="196">
        <v>0</v>
      </c>
      <c r="R436" s="196">
        <f>Q436*H436</f>
        <v>0</v>
      </c>
      <c r="S436" s="196">
        <v>0</v>
      </c>
      <c r="T436" s="197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8" t="s">
        <v>239</v>
      </c>
      <c r="AT436" s="198" t="s">
        <v>122</v>
      </c>
      <c r="AU436" s="198" t="s">
        <v>85</v>
      </c>
      <c r="AY436" s="17" t="s">
        <v>119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7" t="s">
        <v>83</v>
      </c>
      <c r="BK436" s="199">
        <f>ROUND(I436*H436,2)</f>
        <v>0</v>
      </c>
      <c r="BL436" s="17" t="s">
        <v>239</v>
      </c>
      <c r="BM436" s="198" t="s">
        <v>642</v>
      </c>
    </row>
    <row r="437" spans="1:65" s="13" customFormat="1" ht="11.25">
      <c r="B437" s="200"/>
      <c r="C437" s="201"/>
      <c r="D437" s="202" t="s">
        <v>164</v>
      </c>
      <c r="E437" s="203" t="s">
        <v>19</v>
      </c>
      <c r="F437" s="204" t="s">
        <v>643</v>
      </c>
      <c r="G437" s="201"/>
      <c r="H437" s="203" t="s">
        <v>19</v>
      </c>
      <c r="I437" s="205"/>
      <c r="J437" s="201"/>
      <c r="K437" s="201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164</v>
      </c>
      <c r="AU437" s="210" t="s">
        <v>85</v>
      </c>
      <c r="AV437" s="13" t="s">
        <v>83</v>
      </c>
      <c r="AW437" s="13" t="s">
        <v>36</v>
      </c>
      <c r="AX437" s="13" t="s">
        <v>75</v>
      </c>
      <c r="AY437" s="210" t="s">
        <v>119</v>
      </c>
    </row>
    <row r="438" spans="1:65" s="14" customFormat="1" ht="11.25">
      <c r="B438" s="211"/>
      <c r="C438" s="212"/>
      <c r="D438" s="202" t="s">
        <v>164</v>
      </c>
      <c r="E438" s="213" t="s">
        <v>19</v>
      </c>
      <c r="F438" s="214" t="s">
        <v>644</v>
      </c>
      <c r="G438" s="212"/>
      <c r="H438" s="215">
        <v>4009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164</v>
      </c>
      <c r="AU438" s="221" t="s">
        <v>85</v>
      </c>
      <c r="AV438" s="14" t="s">
        <v>85</v>
      </c>
      <c r="AW438" s="14" t="s">
        <v>36</v>
      </c>
      <c r="AX438" s="14" t="s">
        <v>75</v>
      </c>
      <c r="AY438" s="221" t="s">
        <v>119</v>
      </c>
    </row>
    <row r="439" spans="1:65" s="2" customFormat="1" ht="21.75" customHeight="1">
      <c r="A439" s="34"/>
      <c r="B439" s="35"/>
      <c r="C439" s="187" t="s">
        <v>645</v>
      </c>
      <c r="D439" s="187" t="s">
        <v>122</v>
      </c>
      <c r="E439" s="188" t="s">
        <v>646</v>
      </c>
      <c r="F439" s="189" t="s">
        <v>647</v>
      </c>
      <c r="G439" s="190" t="s">
        <v>307</v>
      </c>
      <c r="H439" s="191">
        <v>4009</v>
      </c>
      <c r="I439" s="192"/>
      <c r="J439" s="193">
        <f>ROUND(I439*H439,2)</f>
        <v>0</v>
      </c>
      <c r="K439" s="189" t="s">
        <v>141</v>
      </c>
      <c r="L439" s="39"/>
      <c r="M439" s="194" t="s">
        <v>19</v>
      </c>
      <c r="N439" s="195" t="s">
        <v>46</v>
      </c>
      <c r="O439" s="64"/>
      <c r="P439" s="196">
        <f>O439*H439</f>
        <v>0</v>
      </c>
      <c r="Q439" s="196">
        <v>6.0000000000000002E-5</v>
      </c>
      <c r="R439" s="196">
        <f>Q439*H439</f>
        <v>0.24054</v>
      </c>
      <c r="S439" s="196">
        <v>0</v>
      </c>
      <c r="T439" s="197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8" t="s">
        <v>239</v>
      </c>
      <c r="AT439" s="198" t="s">
        <v>122</v>
      </c>
      <c r="AU439" s="198" t="s">
        <v>85</v>
      </c>
      <c r="AY439" s="17" t="s">
        <v>119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17" t="s">
        <v>83</v>
      </c>
      <c r="BK439" s="199">
        <f>ROUND(I439*H439,2)</f>
        <v>0</v>
      </c>
      <c r="BL439" s="17" t="s">
        <v>239</v>
      </c>
      <c r="BM439" s="198" t="s">
        <v>648</v>
      </c>
    </row>
    <row r="440" spans="1:65" s="13" customFormat="1" ht="11.25">
      <c r="B440" s="200"/>
      <c r="C440" s="201"/>
      <c r="D440" s="202" t="s">
        <v>164</v>
      </c>
      <c r="E440" s="203" t="s">
        <v>19</v>
      </c>
      <c r="F440" s="204" t="s">
        <v>649</v>
      </c>
      <c r="G440" s="201"/>
      <c r="H440" s="203" t="s">
        <v>19</v>
      </c>
      <c r="I440" s="205"/>
      <c r="J440" s="201"/>
      <c r="K440" s="201"/>
      <c r="L440" s="206"/>
      <c r="M440" s="207"/>
      <c r="N440" s="208"/>
      <c r="O440" s="208"/>
      <c r="P440" s="208"/>
      <c r="Q440" s="208"/>
      <c r="R440" s="208"/>
      <c r="S440" s="208"/>
      <c r="T440" s="209"/>
      <c r="AT440" s="210" t="s">
        <v>164</v>
      </c>
      <c r="AU440" s="210" t="s">
        <v>85</v>
      </c>
      <c r="AV440" s="13" t="s">
        <v>83</v>
      </c>
      <c r="AW440" s="13" t="s">
        <v>36</v>
      </c>
      <c r="AX440" s="13" t="s">
        <v>75</v>
      </c>
      <c r="AY440" s="210" t="s">
        <v>119</v>
      </c>
    </row>
    <row r="441" spans="1:65" s="14" customFormat="1" ht="11.25">
      <c r="B441" s="211"/>
      <c r="C441" s="212"/>
      <c r="D441" s="202" t="s">
        <v>164</v>
      </c>
      <c r="E441" s="213" t="s">
        <v>19</v>
      </c>
      <c r="F441" s="214" t="s">
        <v>650</v>
      </c>
      <c r="G441" s="212"/>
      <c r="H441" s="215">
        <v>2168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164</v>
      </c>
      <c r="AU441" s="221" t="s">
        <v>85</v>
      </c>
      <c r="AV441" s="14" t="s">
        <v>85</v>
      </c>
      <c r="AW441" s="14" t="s">
        <v>36</v>
      </c>
      <c r="AX441" s="14" t="s">
        <v>75</v>
      </c>
      <c r="AY441" s="221" t="s">
        <v>119</v>
      </c>
    </row>
    <row r="442" spans="1:65" s="14" customFormat="1" ht="11.25">
      <c r="B442" s="211"/>
      <c r="C442" s="212"/>
      <c r="D442" s="202" t="s">
        <v>164</v>
      </c>
      <c r="E442" s="213" t="s">
        <v>19</v>
      </c>
      <c r="F442" s="214" t="s">
        <v>651</v>
      </c>
      <c r="G442" s="212"/>
      <c r="H442" s="215">
        <v>136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164</v>
      </c>
      <c r="AU442" s="221" t="s">
        <v>85</v>
      </c>
      <c r="AV442" s="14" t="s">
        <v>85</v>
      </c>
      <c r="AW442" s="14" t="s">
        <v>36</v>
      </c>
      <c r="AX442" s="14" t="s">
        <v>75</v>
      </c>
      <c r="AY442" s="221" t="s">
        <v>119</v>
      </c>
    </row>
    <row r="443" spans="1:65" s="14" customFormat="1" ht="11.25">
      <c r="B443" s="211"/>
      <c r="C443" s="212"/>
      <c r="D443" s="202" t="s">
        <v>164</v>
      </c>
      <c r="E443" s="213" t="s">
        <v>19</v>
      </c>
      <c r="F443" s="214" t="s">
        <v>652</v>
      </c>
      <c r="G443" s="212"/>
      <c r="H443" s="215">
        <v>919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164</v>
      </c>
      <c r="AU443" s="221" t="s">
        <v>85</v>
      </c>
      <c r="AV443" s="14" t="s">
        <v>85</v>
      </c>
      <c r="AW443" s="14" t="s">
        <v>36</v>
      </c>
      <c r="AX443" s="14" t="s">
        <v>75</v>
      </c>
      <c r="AY443" s="221" t="s">
        <v>119</v>
      </c>
    </row>
    <row r="444" spans="1:65" s="14" customFormat="1" ht="11.25">
      <c r="B444" s="211"/>
      <c r="C444" s="212"/>
      <c r="D444" s="202" t="s">
        <v>164</v>
      </c>
      <c r="E444" s="213" t="s">
        <v>19</v>
      </c>
      <c r="F444" s="214" t="s">
        <v>653</v>
      </c>
      <c r="G444" s="212"/>
      <c r="H444" s="215">
        <v>364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164</v>
      </c>
      <c r="AU444" s="221" t="s">
        <v>85</v>
      </c>
      <c r="AV444" s="14" t="s">
        <v>85</v>
      </c>
      <c r="AW444" s="14" t="s">
        <v>36</v>
      </c>
      <c r="AX444" s="14" t="s">
        <v>75</v>
      </c>
      <c r="AY444" s="221" t="s">
        <v>119</v>
      </c>
    </row>
    <row r="445" spans="1:65" s="14" customFormat="1" ht="11.25">
      <c r="B445" s="211"/>
      <c r="C445" s="212"/>
      <c r="D445" s="202" t="s">
        <v>164</v>
      </c>
      <c r="E445" s="213" t="s">
        <v>19</v>
      </c>
      <c r="F445" s="214" t="s">
        <v>654</v>
      </c>
      <c r="G445" s="212"/>
      <c r="H445" s="215">
        <v>422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164</v>
      </c>
      <c r="AU445" s="221" t="s">
        <v>85</v>
      </c>
      <c r="AV445" s="14" t="s">
        <v>85</v>
      </c>
      <c r="AW445" s="14" t="s">
        <v>36</v>
      </c>
      <c r="AX445" s="14" t="s">
        <v>75</v>
      </c>
      <c r="AY445" s="221" t="s">
        <v>119</v>
      </c>
    </row>
    <row r="446" spans="1:65" s="2" customFormat="1" ht="16.5" customHeight="1">
      <c r="A446" s="34"/>
      <c r="B446" s="35"/>
      <c r="C446" s="227" t="s">
        <v>655</v>
      </c>
      <c r="D446" s="227" t="s">
        <v>278</v>
      </c>
      <c r="E446" s="228" t="s">
        <v>656</v>
      </c>
      <c r="F446" s="229" t="s">
        <v>657</v>
      </c>
      <c r="G446" s="230" t="s">
        <v>389</v>
      </c>
      <c r="H446" s="231">
        <v>258.39999999999998</v>
      </c>
      <c r="I446" s="232"/>
      <c r="J446" s="233">
        <f>ROUND(I446*H446,2)</f>
        <v>0</v>
      </c>
      <c r="K446" s="229" t="s">
        <v>19</v>
      </c>
      <c r="L446" s="234"/>
      <c r="M446" s="235" t="s">
        <v>19</v>
      </c>
      <c r="N446" s="236" t="s">
        <v>46</v>
      </c>
      <c r="O446" s="64"/>
      <c r="P446" s="196">
        <f>O446*H446</f>
        <v>0</v>
      </c>
      <c r="Q446" s="196">
        <v>8.3899999999999999E-3</v>
      </c>
      <c r="R446" s="196">
        <f>Q446*H446</f>
        <v>2.1679759999999999</v>
      </c>
      <c r="S446" s="196">
        <v>0</v>
      </c>
      <c r="T446" s="197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8" t="s">
        <v>464</v>
      </c>
      <c r="AT446" s="198" t="s">
        <v>278</v>
      </c>
      <c r="AU446" s="198" t="s">
        <v>85</v>
      </c>
      <c r="AY446" s="17" t="s">
        <v>119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17" t="s">
        <v>83</v>
      </c>
      <c r="BK446" s="199">
        <f>ROUND(I446*H446,2)</f>
        <v>0</v>
      </c>
      <c r="BL446" s="17" t="s">
        <v>239</v>
      </c>
      <c r="BM446" s="198" t="s">
        <v>658</v>
      </c>
    </row>
    <row r="447" spans="1:65" s="13" customFormat="1" ht="11.25">
      <c r="B447" s="200"/>
      <c r="C447" s="201"/>
      <c r="D447" s="202" t="s">
        <v>164</v>
      </c>
      <c r="E447" s="203" t="s">
        <v>19</v>
      </c>
      <c r="F447" s="204" t="s">
        <v>659</v>
      </c>
      <c r="G447" s="201"/>
      <c r="H447" s="203" t="s">
        <v>19</v>
      </c>
      <c r="I447" s="205"/>
      <c r="J447" s="201"/>
      <c r="K447" s="201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164</v>
      </c>
      <c r="AU447" s="210" t="s">
        <v>85</v>
      </c>
      <c r="AV447" s="13" t="s">
        <v>83</v>
      </c>
      <c r="AW447" s="13" t="s">
        <v>36</v>
      </c>
      <c r="AX447" s="13" t="s">
        <v>75</v>
      </c>
      <c r="AY447" s="210" t="s">
        <v>119</v>
      </c>
    </row>
    <row r="448" spans="1:65" s="14" customFormat="1" ht="11.25">
      <c r="B448" s="211"/>
      <c r="C448" s="212"/>
      <c r="D448" s="202" t="s">
        <v>164</v>
      </c>
      <c r="E448" s="213" t="s">
        <v>19</v>
      </c>
      <c r="F448" s="214" t="s">
        <v>660</v>
      </c>
      <c r="G448" s="212"/>
      <c r="H448" s="215">
        <v>258.39999999999998</v>
      </c>
      <c r="I448" s="216"/>
      <c r="J448" s="212"/>
      <c r="K448" s="212"/>
      <c r="L448" s="217"/>
      <c r="M448" s="218"/>
      <c r="N448" s="219"/>
      <c r="O448" s="219"/>
      <c r="P448" s="219"/>
      <c r="Q448" s="219"/>
      <c r="R448" s="219"/>
      <c r="S448" s="219"/>
      <c r="T448" s="220"/>
      <c r="AT448" s="221" t="s">
        <v>164</v>
      </c>
      <c r="AU448" s="221" t="s">
        <v>85</v>
      </c>
      <c r="AV448" s="14" t="s">
        <v>85</v>
      </c>
      <c r="AW448" s="14" t="s">
        <v>36</v>
      </c>
      <c r="AX448" s="14" t="s">
        <v>75</v>
      </c>
      <c r="AY448" s="221" t="s">
        <v>119</v>
      </c>
    </row>
    <row r="449" spans="1:65" s="2" customFormat="1" ht="16.5" customHeight="1">
      <c r="A449" s="34"/>
      <c r="B449" s="35"/>
      <c r="C449" s="227" t="s">
        <v>661</v>
      </c>
      <c r="D449" s="227" t="s">
        <v>278</v>
      </c>
      <c r="E449" s="228" t="s">
        <v>662</v>
      </c>
      <c r="F449" s="229" t="s">
        <v>663</v>
      </c>
      <c r="G449" s="230" t="s">
        <v>389</v>
      </c>
      <c r="H449" s="231">
        <v>19.2</v>
      </c>
      <c r="I449" s="232"/>
      <c r="J449" s="233">
        <f>ROUND(I449*H449,2)</f>
        <v>0</v>
      </c>
      <c r="K449" s="229" t="s">
        <v>19</v>
      </c>
      <c r="L449" s="234"/>
      <c r="M449" s="235" t="s">
        <v>19</v>
      </c>
      <c r="N449" s="236" t="s">
        <v>46</v>
      </c>
      <c r="O449" s="64"/>
      <c r="P449" s="196">
        <f>O449*H449</f>
        <v>0</v>
      </c>
      <c r="Q449" s="196">
        <v>7.1000000000000004E-3</v>
      </c>
      <c r="R449" s="196">
        <f>Q449*H449</f>
        <v>0.13632</v>
      </c>
      <c r="S449" s="196">
        <v>0</v>
      </c>
      <c r="T449" s="197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8" t="s">
        <v>464</v>
      </c>
      <c r="AT449" s="198" t="s">
        <v>278</v>
      </c>
      <c r="AU449" s="198" t="s">
        <v>85</v>
      </c>
      <c r="AY449" s="17" t="s">
        <v>119</v>
      </c>
      <c r="BE449" s="199">
        <f>IF(N449="základní",J449,0)</f>
        <v>0</v>
      </c>
      <c r="BF449" s="199">
        <f>IF(N449="snížená",J449,0)</f>
        <v>0</v>
      </c>
      <c r="BG449" s="199">
        <f>IF(N449="zákl. přenesená",J449,0)</f>
        <v>0</v>
      </c>
      <c r="BH449" s="199">
        <f>IF(N449="sníž. přenesená",J449,0)</f>
        <v>0</v>
      </c>
      <c r="BI449" s="199">
        <f>IF(N449="nulová",J449,0)</f>
        <v>0</v>
      </c>
      <c r="BJ449" s="17" t="s">
        <v>83</v>
      </c>
      <c r="BK449" s="199">
        <f>ROUND(I449*H449,2)</f>
        <v>0</v>
      </c>
      <c r="BL449" s="17" t="s">
        <v>239</v>
      </c>
      <c r="BM449" s="198" t="s">
        <v>664</v>
      </c>
    </row>
    <row r="450" spans="1:65" s="13" customFormat="1" ht="11.25">
      <c r="B450" s="200"/>
      <c r="C450" s="201"/>
      <c r="D450" s="202" t="s">
        <v>164</v>
      </c>
      <c r="E450" s="203" t="s">
        <v>19</v>
      </c>
      <c r="F450" s="204" t="s">
        <v>665</v>
      </c>
      <c r="G450" s="201"/>
      <c r="H450" s="203" t="s">
        <v>19</v>
      </c>
      <c r="I450" s="205"/>
      <c r="J450" s="201"/>
      <c r="K450" s="201"/>
      <c r="L450" s="206"/>
      <c r="M450" s="207"/>
      <c r="N450" s="208"/>
      <c r="O450" s="208"/>
      <c r="P450" s="208"/>
      <c r="Q450" s="208"/>
      <c r="R450" s="208"/>
      <c r="S450" s="208"/>
      <c r="T450" s="209"/>
      <c r="AT450" s="210" t="s">
        <v>164</v>
      </c>
      <c r="AU450" s="210" t="s">
        <v>85</v>
      </c>
      <c r="AV450" s="13" t="s">
        <v>83</v>
      </c>
      <c r="AW450" s="13" t="s">
        <v>36</v>
      </c>
      <c r="AX450" s="13" t="s">
        <v>75</v>
      </c>
      <c r="AY450" s="210" t="s">
        <v>119</v>
      </c>
    </row>
    <row r="451" spans="1:65" s="14" customFormat="1" ht="11.25">
      <c r="B451" s="211"/>
      <c r="C451" s="212"/>
      <c r="D451" s="202" t="s">
        <v>164</v>
      </c>
      <c r="E451" s="213" t="s">
        <v>19</v>
      </c>
      <c r="F451" s="214" t="s">
        <v>666</v>
      </c>
      <c r="G451" s="212"/>
      <c r="H451" s="215">
        <v>19.2</v>
      </c>
      <c r="I451" s="216"/>
      <c r="J451" s="212"/>
      <c r="K451" s="212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164</v>
      </c>
      <c r="AU451" s="221" t="s">
        <v>85</v>
      </c>
      <c r="AV451" s="14" t="s">
        <v>85</v>
      </c>
      <c r="AW451" s="14" t="s">
        <v>36</v>
      </c>
      <c r="AX451" s="14" t="s">
        <v>75</v>
      </c>
      <c r="AY451" s="221" t="s">
        <v>119</v>
      </c>
    </row>
    <row r="452" spans="1:65" s="2" customFormat="1" ht="16.5" customHeight="1">
      <c r="A452" s="34"/>
      <c r="B452" s="35"/>
      <c r="C452" s="227" t="s">
        <v>667</v>
      </c>
      <c r="D452" s="227" t="s">
        <v>278</v>
      </c>
      <c r="E452" s="228" t="s">
        <v>668</v>
      </c>
      <c r="F452" s="229" t="s">
        <v>669</v>
      </c>
      <c r="G452" s="230" t="s">
        <v>389</v>
      </c>
      <c r="H452" s="231">
        <v>170.2</v>
      </c>
      <c r="I452" s="232"/>
      <c r="J452" s="233">
        <f>ROUND(I452*H452,2)</f>
        <v>0</v>
      </c>
      <c r="K452" s="229" t="s">
        <v>19</v>
      </c>
      <c r="L452" s="234"/>
      <c r="M452" s="235" t="s">
        <v>19</v>
      </c>
      <c r="N452" s="236" t="s">
        <v>46</v>
      </c>
      <c r="O452" s="64"/>
      <c r="P452" s="196">
        <f>O452*H452</f>
        <v>0</v>
      </c>
      <c r="Q452" s="196">
        <v>5.4000000000000003E-3</v>
      </c>
      <c r="R452" s="196">
        <f>Q452*H452</f>
        <v>0.91908000000000001</v>
      </c>
      <c r="S452" s="196">
        <v>0</v>
      </c>
      <c r="T452" s="197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8" t="s">
        <v>464</v>
      </c>
      <c r="AT452" s="198" t="s">
        <v>278</v>
      </c>
      <c r="AU452" s="198" t="s">
        <v>85</v>
      </c>
      <c r="AY452" s="17" t="s">
        <v>119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17" t="s">
        <v>83</v>
      </c>
      <c r="BK452" s="199">
        <f>ROUND(I452*H452,2)</f>
        <v>0</v>
      </c>
      <c r="BL452" s="17" t="s">
        <v>239</v>
      </c>
      <c r="BM452" s="198" t="s">
        <v>670</v>
      </c>
    </row>
    <row r="453" spans="1:65" s="13" customFormat="1" ht="11.25">
      <c r="B453" s="200"/>
      <c r="C453" s="201"/>
      <c r="D453" s="202" t="s">
        <v>164</v>
      </c>
      <c r="E453" s="203" t="s">
        <v>19</v>
      </c>
      <c r="F453" s="204" t="s">
        <v>665</v>
      </c>
      <c r="G453" s="201"/>
      <c r="H453" s="203" t="s">
        <v>19</v>
      </c>
      <c r="I453" s="205"/>
      <c r="J453" s="201"/>
      <c r="K453" s="201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164</v>
      </c>
      <c r="AU453" s="210" t="s">
        <v>85</v>
      </c>
      <c r="AV453" s="13" t="s">
        <v>83</v>
      </c>
      <c r="AW453" s="13" t="s">
        <v>36</v>
      </c>
      <c r="AX453" s="13" t="s">
        <v>75</v>
      </c>
      <c r="AY453" s="210" t="s">
        <v>119</v>
      </c>
    </row>
    <row r="454" spans="1:65" s="14" customFormat="1" ht="11.25">
      <c r="B454" s="211"/>
      <c r="C454" s="212"/>
      <c r="D454" s="202" t="s">
        <v>164</v>
      </c>
      <c r="E454" s="213" t="s">
        <v>19</v>
      </c>
      <c r="F454" s="214" t="s">
        <v>671</v>
      </c>
      <c r="G454" s="212"/>
      <c r="H454" s="215">
        <v>153.6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164</v>
      </c>
      <c r="AU454" s="221" t="s">
        <v>85</v>
      </c>
      <c r="AV454" s="14" t="s">
        <v>85</v>
      </c>
      <c r="AW454" s="14" t="s">
        <v>36</v>
      </c>
      <c r="AX454" s="14" t="s">
        <v>75</v>
      </c>
      <c r="AY454" s="221" t="s">
        <v>119</v>
      </c>
    </row>
    <row r="455" spans="1:65" s="14" customFormat="1" ht="11.25">
      <c r="B455" s="211"/>
      <c r="C455" s="212"/>
      <c r="D455" s="202" t="s">
        <v>164</v>
      </c>
      <c r="E455" s="213" t="s">
        <v>19</v>
      </c>
      <c r="F455" s="214" t="s">
        <v>672</v>
      </c>
      <c r="G455" s="212"/>
      <c r="H455" s="215">
        <v>5.6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164</v>
      </c>
      <c r="AU455" s="221" t="s">
        <v>85</v>
      </c>
      <c r="AV455" s="14" t="s">
        <v>85</v>
      </c>
      <c r="AW455" s="14" t="s">
        <v>36</v>
      </c>
      <c r="AX455" s="14" t="s">
        <v>75</v>
      </c>
      <c r="AY455" s="221" t="s">
        <v>119</v>
      </c>
    </row>
    <row r="456" spans="1:65" s="13" customFormat="1" ht="11.25">
      <c r="B456" s="200"/>
      <c r="C456" s="201"/>
      <c r="D456" s="202" t="s">
        <v>164</v>
      </c>
      <c r="E456" s="203" t="s">
        <v>19</v>
      </c>
      <c r="F456" s="204" t="s">
        <v>673</v>
      </c>
      <c r="G456" s="201"/>
      <c r="H456" s="203" t="s">
        <v>19</v>
      </c>
      <c r="I456" s="205"/>
      <c r="J456" s="201"/>
      <c r="K456" s="201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164</v>
      </c>
      <c r="AU456" s="210" t="s">
        <v>85</v>
      </c>
      <c r="AV456" s="13" t="s">
        <v>83</v>
      </c>
      <c r="AW456" s="13" t="s">
        <v>36</v>
      </c>
      <c r="AX456" s="13" t="s">
        <v>75</v>
      </c>
      <c r="AY456" s="210" t="s">
        <v>119</v>
      </c>
    </row>
    <row r="457" spans="1:65" s="14" customFormat="1" ht="11.25">
      <c r="B457" s="211"/>
      <c r="C457" s="212"/>
      <c r="D457" s="202" t="s">
        <v>164</v>
      </c>
      <c r="E457" s="213" t="s">
        <v>19</v>
      </c>
      <c r="F457" s="214" t="s">
        <v>674</v>
      </c>
      <c r="G457" s="212"/>
      <c r="H457" s="215">
        <v>11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164</v>
      </c>
      <c r="AU457" s="221" t="s">
        <v>85</v>
      </c>
      <c r="AV457" s="14" t="s">
        <v>85</v>
      </c>
      <c r="AW457" s="14" t="s">
        <v>36</v>
      </c>
      <c r="AX457" s="14" t="s">
        <v>75</v>
      </c>
      <c r="AY457" s="221" t="s">
        <v>119</v>
      </c>
    </row>
    <row r="458" spans="1:65" s="2" customFormat="1" ht="16.5" customHeight="1">
      <c r="A458" s="34"/>
      <c r="B458" s="35"/>
      <c r="C458" s="227" t="s">
        <v>675</v>
      </c>
      <c r="D458" s="227" t="s">
        <v>278</v>
      </c>
      <c r="E458" s="228" t="s">
        <v>676</v>
      </c>
      <c r="F458" s="229" t="s">
        <v>677</v>
      </c>
      <c r="G458" s="230" t="s">
        <v>389</v>
      </c>
      <c r="H458" s="231">
        <v>86.4</v>
      </c>
      <c r="I458" s="232"/>
      <c r="J458" s="233">
        <f>ROUND(I458*H458,2)</f>
        <v>0</v>
      </c>
      <c r="K458" s="229" t="s">
        <v>19</v>
      </c>
      <c r="L458" s="234"/>
      <c r="M458" s="235" t="s">
        <v>19</v>
      </c>
      <c r="N458" s="236" t="s">
        <v>46</v>
      </c>
      <c r="O458" s="64"/>
      <c r="P458" s="196">
        <f>O458*H458</f>
        <v>0</v>
      </c>
      <c r="Q458" s="196">
        <v>4.2100000000000002E-3</v>
      </c>
      <c r="R458" s="196">
        <f>Q458*H458</f>
        <v>0.36374400000000007</v>
      </c>
      <c r="S458" s="196">
        <v>0</v>
      </c>
      <c r="T458" s="197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8" t="s">
        <v>464</v>
      </c>
      <c r="AT458" s="198" t="s">
        <v>278</v>
      </c>
      <c r="AU458" s="198" t="s">
        <v>85</v>
      </c>
      <c r="AY458" s="17" t="s">
        <v>119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17" t="s">
        <v>83</v>
      </c>
      <c r="BK458" s="199">
        <f>ROUND(I458*H458,2)</f>
        <v>0</v>
      </c>
      <c r="BL458" s="17" t="s">
        <v>239</v>
      </c>
      <c r="BM458" s="198" t="s">
        <v>678</v>
      </c>
    </row>
    <row r="459" spans="1:65" s="13" customFormat="1" ht="11.25">
      <c r="B459" s="200"/>
      <c r="C459" s="201"/>
      <c r="D459" s="202" t="s">
        <v>164</v>
      </c>
      <c r="E459" s="203" t="s">
        <v>19</v>
      </c>
      <c r="F459" s="204" t="s">
        <v>679</v>
      </c>
      <c r="G459" s="201"/>
      <c r="H459" s="203" t="s">
        <v>19</v>
      </c>
      <c r="I459" s="205"/>
      <c r="J459" s="201"/>
      <c r="K459" s="201"/>
      <c r="L459" s="206"/>
      <c r="M459" s="207"/>
      <c r="N459" s="208"/>
      <c r="O459" s="208"/>
      <c r="P459" s="208"/>
      <c r="Q459" s="208"/>
      <c r="R459" s="208"/>
      <c r="S459" s="208"/>
      <c r="T459" s="209"/>
      <c r="AT459" s="210" t="s">
        <v>164</v>
      </c>
      <c r="AU459" s="210" t="s">
        <v>85</v>
      </c>
      <c r="AV459" s="13" t="s">
        <v>83</v>
      </c>
      <c r="AW459" s="13" t="s">
        <v>36</v>
      </c>
      <c r="AX459" s="13" t="s">
        <v>75</v>
      </c>
      <c r="AY459" s="210" t="s">
        <v>119</v>
      </c>
    </row>
    <row r="460" spans="1:65" s="14" customFormat="1" ht="11.25">
      <c r="B460" s="211"/>
      <c r="C460" s="212"/>
      <c r="D460" s="202" t="s">
        <v>164</v>
      </c>
      <c r="E460" s="213" t="s">
        <v>19</v>
      </c>
      <c r="F460" s="214" t="s">
        <v>680</v>
      </c>
      <c r="G460" s="212"/>
      <c r="H460" s="215">
        <v>35.200000000000003</v>
      </c>
      <c r="I460" s="216"/>
      <c r="J460" s="212"/>
      <c r="K460" s="212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164</v>
      </c>
      <c r="AU460" s="221" t="s">
        <v>85</v>
      </c>
      <c r="AV460" s="14" t="s">
        <v>85</v>
      </c>
      <c r="AW460" s="14" t="s">
        <v>36</v>
      </c>
      <c r="AX460" s="14" t="s">
        <v>75</v>
      </c>
      <c r="AY460" s="221" t="s">
        <v>119</v>
      </c>
    </row>
    <row r="461" spans="1:65" s="13" customFormat="1" ht="11.25">
      <c r="B461" s="200"/>
      <c r="C461" s="201"/>
      <c r="D461" s="202" t="s">
        <v>164</v>
      </c>
      <c r="E461" s="203" t="s">
        <v>19</v>
      </c>
      <c r="F461" s="204" t="s">
        <v>681</v>
      </c>
      <c r="G461" s="201"/>
      <c r="H461" s="203" t="s">
        <v>19</v>
      </c>
      <c r="I461" s="205"/>
      <c r="J461" s="201"/>
      <c r="K461" s="201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164</v>
      </c>
      <c r="AU461" s="210" t="s">
        <v>85</v>
      </c>
      <c r="AV461" s="13" t="s">
        <v>83</v>
      </c>
      <c r="AW461" s="13" t="s">
        <v>36</v>
      </c>
      <c r="AX461" s="13" t="s">
        <v>75</v>
      </c>
      <c r="AY461" s="210" t="s">
        <v>119</v>
      </c>
    </row>
    <row r="462" spans="1:65" s="14" customFormat="1" ht="11.25">
      <c r="B462" s="211"/>
      <c r="C462" s="212"/>
      <c r="D462" s="202" t="s">
        <v>164</v>
      </c>
      <c r="E462" s="213" t="s">
        <v>19</v>
      </c>
      <c r="F462" s="214" t="s">
        <v>682</v>
      </c>
      <c r="G462" s="212"/>
      <c r="H462" s="215">
        <v>51.2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164</v>
      </c>
      <c r="AU462" s="221" t="s">
        <v>85</v>
      </c>
      <c r="AV462" s="14" t="s">
        <v>85</v>
      </c>
      <c r="AW462" s="14" t="s">
        <v>36</v>
      </c>
      <c r="AX462" s="14" t="s">
        <v>75</v>
      </c>
      <c r="AY462" s="221" t="s">
        <v>119</v>
      </c>
    </row>
    <row r="463" spans="1:65" s="2" customFormat="1" ht="16.5" customHeight="1">
      <c r="A463" s="34"/>
      <c r="B463" s="35"/>
      <c r="C463" s="227" t="s">
        <v>683</v>
      </c>
      <c r="D463" s="227" t="s">
        <v>278</v>
      </c>
      <c r="E463" s="228" t="s">
        <v>684</v>
      </c>
      <c r="F463" s="229" t="s">
        <v>685</v>
      </c>
      <c r="G463" s="230" t="s">
        <v>389</v>
      </c>
      <c r="H463" s="231">
        <v>109</v>
      </c>
      <c r="I463" s="232"/>
      <c r="J463" s="233">
        <f>ROUND(I463*H463,2)</f>
        <v>0</v>
      </c>
      <c r="K463" s="229" t="s">
        <v>19</v>
      </c>
      <c r="L463" s="234"/>
      <c r="M463" s="235" t="s">
        <v>19</v>
      </c>
      <c r="N463" s="236" t="s">
        <v>46</v>
      </c>
      <c r="O463" s="64"/>
      <c r="P463" s="196">
        <f>O463*H463</f>
        <v>0</v>
      </c>
      <c r="Q463" s="196">
        <v>3.8700000000000002E-3</v>
      </c>
      <c r="R463" s="196">
        <f>Q463*H463</f>
        <v>0.42183000000000004</v>
      </c>
      <c r="S463" s="196">
        <v>0</v>
      </c>
      <c r="T463" s="197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8" t="s">
        <v>464</v>
      </c>
      <c r="AT463" s="198" t="s">
        <v>278</v>
      </c>
      <c r="AU463" s="198" t="s">
        <v>85</v>
      </c>
      <c r="AY463" s="17" t="s">
        <v>119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17" t="s">
        <v>83</v>
      </c>
      <c r="BK463" s="199">
        <f>ROUND(I463*H463,2)</f>
        <v>0</v>
      </c>
      <c r="BL463" s="17" t="s">
        <v>239</v>
      </c>
      <c r="BM463" s="198" t="s">
        <v>686</v>
      </c>
    </row>
    <row r="464" spans="1:65" s="13" customFormat="1" ht="11.25">
      <c r="B464" s="200"/>
      <c r="C464" s="201"/>
      <c r="D464" s="202" t="s">
        <v>164</v>
      </c>
      <c r="E464" s="203" t="s">
        <v>19</v>
      </c>
      <c r="F464" s="204" t="s">
        <v>687</v>
      </c>
      <c r="G464" s="201"/>
      <c r="H464" s="203" t="s">
        <v>19</v>
      </c>
      <c r="I464" s="205"/>
      <c r="J464" s="201"/>
      <c r="K464" s="201"/>
      <c r="L464" s="206"/>
      <c r="M464" s="207"/>
      <c r="N464" s="208"/>
      <c r="O464" s="208"/>
      <c r="P464" s="208"/>
      <c r="Q464" s="208"/>
      <c r="R464" s="208"/>
      <c r="S464" s="208"/>
      <c r="T464" s="209"/>
      <c r="AT464" s="210" t="s">
        <v>164</v>
      </c>
      <c r="AU464" s="210" t="s">
        <v>85</v>
      </c>
      <c r="AV464" s="13" t="s">
        <v>83</v>
      </c>
      <c r="AW464" s="13" t="s">
        <v>36</v>
      </c>
      <c r="AX464" s="13" t="s">
        <v>75</v>
      </c>
      <c r="AY464" s="210" t="s">
        <v>119</v>
      </c>
    </row>
    <row r="465" spans="1:65" s="14" customFormat="1" ht="11.25">
      <c r="B465" s="211"/>
      <c r="C465" s="212"/>
      <c r="D465" s="202" t="s">
        <v>164</v>
      </c>
      <c r="E465" s="213" t="s">
        <v>19</v>
      </c>
      <c r="F465" s="214" t="s">
        <v>688</v>
      </c>
      <c r="G465" s="212"/>
      <c r="H465" s="215">
        <v>109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164</v>
      </c>
      <c r="AU465" s="221" t="s">
        <v>85</v>
      </c>
      <c r="AV465" s="14" t="s">
        <v>85</v>
      </c>
      <c r="AW465" s="14" t="s">
        <v>36</v>
      </c>
      <c r="AX465" s="14" t="s">
        <v>75</v>
      </c>
      <c r="AY465" s="221" t="s">
        <v>119</v>
      </c>
    </row>
    <row r="466" spans="1:65" s="2" customFormat="1" ht="16.5" customHeight="1">
      <c r="A466" s="34"/>
      <c r="B466" s="35"/>
      <c r="C466" s="227" t="s">
        <v>689</v>
      </c>
      <c r="D466" s="227" t="s">
        <v>278</v>
      </c>
      <c r="E466" s="228" t="s">
        <v>690</v>
      </c>
      <c r="F466" s="229" t="s">
        <v>691</v>
      </c>
      <c r="G466" s="230" t="s">
        <v>307</v>
      </c>
      <c r="H466" s="231">
        <v>320.72000000000003</v>
      </c>
      <c r="I466" s="232"/>
      <c r="J466" s="233">
        <f>ROUND(I466*H466,2)</f>
        <v>0</v>
      </c>
      <c r="K466" s="229" t="s">
        <v>19</v>
      </c>
      <c r="L466" s="234"/>
      <c r="M466" s="235" t="s">
        <v>19</v>
      </c>
      <c r="N466" s="236" t="s">
        <v>46</v>
      </c>
      <c r="O466" s="64"/>
      <c r="P466" s="196">
        <f>O466*H466</f>
        <v>0</v>
      </c>
      <c r="Q466" s="196">
        <v>1E-3</v>
      </c>
      <c r="R466" s="196">
        <f>Q466*H466</f>
        <v>0.32072000000000006</v>
      </c>
      <c r="S466" s="196">
        <v>0</v>
      </c>
      <c r="T466" s="197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8" t="s">
        <v>464</v>
      </c>
      <c r="AT466" s="198" t="s">
        <v>278</v>
      </c>
      <c r="AU466" s="198" t="s">
        <v>85</v>
      </c>
      <c r="AY466" s="17" t="s">
        <v>119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7" t="s">
        <v>83</v>
      </c>
      <c r="BK466" s="199">
        <f>ROUND(I466*H466,2)</f>
        <v>0</v>
      </c>
      <c r="BL466" s="17" t="s">
        <v>239</v>
      </c>
      <c r="BM466" s="198" t="s">
        <v>692</v>
      </c>
    </row>
    <row r="467" spans="1:65" s="13" customFormat="1" ht="11.25">
      <c r="B467" s="200"/>
      <c r="C467" s="201"/>
      <c r="D467" s="202" t="s">
        <v>164</v>
      </c>
      <c r="E467" s="203" t="s">
        <v>19</v>
      </c>
      <c r="F467" s="204" t="s">
        <v>643</v>
      </c>
      <c r="G467" s="201"/>
      <c r="H467" s="203" t="s">
        <v>19</v>
      </c>
      <c r="I467" s="205"/>
      <c r="J467" s="201"/>
      <c r="K467" s="201"/>
      <c r="L467" s="206"/>
      <c r="M467" s="207"/>
      <c r="N467" s="208"/>
      <c r="O467" s="208"/>
      <c r="P467" s="208"/>
      <c r="Q467" s="208"/>
      <c r="R467" s="208"/>
      <c r="S467" s="208"/>
      <c r="T467" s="209"/>
      <c r="AT467" s="210" t="s">
        <v>164</v>
      </c>
      <c r="AU467" s="210" t="s">
        <v>85</v>
      </c>
      <c r="AV467" s="13" t="s">
        <v>83</v>
      </c>
      <c r="AW467" s="13" t="s">
        <v>36</v>
      </c>
      <c r="AX467" s="13" t="s">
        <v>75</v>
      </c>
      <c r="AY467" s="210" t="s">
        <v>119</v>
      </c>
    </row>
    <row r="468" spans="1:65" s="14" customFormat="1" ht="11.25">
      <c r="B468" s="211"/>
      <c r="C468" s="212"/>
      <c r="D468" s="202" t="s">
        <v>164</v>
      </c>
      <c r="E468" s="213" t="s">
        <v>19</v>
      </c>
      <c r="F468" s="214" t="s">
        <v>693</v>
      </c>
      <c r="G468" s="212"/>
      <c r="H468" s="215">
        <v>320.72000000000003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164</v>
      </c>
      <c r="AU468" s="221" t="s">
        <v>85</v>
      </c>
      <c r="AV468" s="14" t="s">
        <v>85</v>
      </c>
      <c r="AW468" s="14" t="s">
        <v>36</v>
      </c>
      <c r="AX468" s="14" t="s">
        <v>75</v>
      </c>
      <c r="AY468" s="221" t="s">
        <v>119</v>
      </c>
    </row>
    <row r="469" spans="1:65" s="2" customFormat="1" ht="33" customHeight="1">
      <c r="A469" s="34"/>
      <c r="B469" s="35"/>
      <c r="C469" s="187" t="s">
        <v>694</v>
      </c>
      <c r="D469" s="187" t="s">
        <v>122</v>
      </c>
      <c r="E469" s="188" t="s">
        <v>695</v>
      </c>
      <c r="F469" s="189" t="s">
        <v>696</v>
      </c>
      <c r="G469" s="190" t="s">
        <v>289</v>
      </c>
      <c r="H469" s="191">
        <v>1090</v>
      </c>
      <c r="I469" s="192"/>
      <c r="J469" s="193">
        <f>ROUND(I469*H469,2)</f>
        <v>0</v>
      </c>
      <c r="K469" s="189" t="s">
        <v>19</v>
      </c>
      <c r="L469" s="39"/>
      <c r="M469" s="194" t="s">
        <v>19</v>
      </c>
      <c r="N469" s="195" t="s">
        <v>46</v>
      </c>
      <c r="O469" s="64"/>
      <c r="P469" s="196">
        <f>O469*H469</f>
        <v>0</v>
      </c>
      <c r="Q469" s="196">
        <v>0</v>
      </c>
      <c r="R469" s="196">
        <f>Q469*H469</f>
        <v>0</v>
      </c>
      <c r="S469" s="196">
        <v>0</v>
      </c>
      <c r="T469" s="197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98" t="s">
        <v>239</v>
      </c>
      <c r="AT469" s="198" t="s">
        <v>122</v>
      </c>
      <c r="AU469" s="198" t="s">
        <v>85</v>
      </c>
      <c r="AY469" s="17" t="s">
        <v>119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7" t="s">
        <v>83</v>
      </c>
      <c r="BK469" s="199">
        <f>ROUND(I469*H469,2)</f>
        <v>0</v>
      </c>
      <c r="BL469" s="17" t="s">
        <v>239</v>
      </c>
      <c r="BM469" s="198" t="s">
        <v>697</v>
      </c>
    </row>
    <row r="470" spans="1:65" s="14" customFormat="1" ht="11.25">
      <c r="B470" s="211"/>
      <c r="C470" s="212"/>
      <c r="D470" s="202" t="s">
        <v>164</v>
      </c>
      <c r="E470" s="213" t="s">
        <v>19</v>
      </c>
      <c r="F470" s="214" t="s">
        <v>698</v>
      </c>
      <c r="G470" s="212"/>
      <c r="H470" s="215">
        <v>436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164</v>
      </c>
      <c r="AU470" s="221" t="s">
        <v>85</v>
      </c>
      <c r="AV470" s="14" t="s">
        <v>85</v>
      </c>
      <c r="AW470" s="14" t="s">
        <v>36</v>
      </c>
      <c r="AX470" s="14" t="s">
        <v>75</v>
      </c>
      <c r="AY470" s="221" t="s">
        <v>119</v>
      </c>
    </row>
    <row r="471" spans="1:65" s="14" customFormat="1" ht="11.25">
      <c r="B471" s="211"/>
      <c r="C471" s="212"/>
      <c r="D471" s="202" t="s">
        <v>164</v>
      </c>
      <c r="E471" s="213" t="s">
        <v>19</v>
      </c>
      <c r="F471" s="214" t="s">
        <v>699</v>
      </c>
      <c r="G471" s="212"/>
      <c r="H471" s="215">
        <v>654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164</v>
      </c>
      <c r="AU471" s="221" t="s">
        <v>85</v>
      </c>
      <c r="AV471" s="14" t="s">
        <v>85</v>
      </c>
      <c r="AW471" s="14" t="s">
        <v>36</v>
      </c>
      <c r="AX471" s="14" t="s">
        <v>75</v>
      </c>
      <c r="AY471" s="221" t="s">
        <v>119</v>
      </c>
    </row>
    <row r="472" spans="1:65" s="2" customFormat="1" ht="21.75" customHeight="1">
      <c r="A472" s="34"/>
      <c r="B472" s="35"/>
      <c r="C472" s="187" t="s">
        <v>700</v>
      </c>
      <c r="D472" s="187" t="s">
        <v>122</v>
      </c>
      <c r="E472" s="188" t="s">
        <v>701</v>
      </c>
      <c r="F472" s="189" t="s">
        <v>702</v>
      </c>
      <c r="G472" s="190" t="s">
        <v>572</v>
      </c>
      <c r="H472" s="191">
        <v>1</v>
      </c>
      <c r="I472" s="192"/>
      <c r="J472" s="193">
        <f>ROUND(I472*H472,2)</f>
        <v>0</v>
      </c>
      <c r="K472" s="189" t="s">
        <v>19</v>
      </c>
      <c r="L472" s="39"/>
      <c r="M472" s="194" t="s">
        <v>19</v>
      </c>
      <c r="N472" s="195" t="s">
        <v>46</v>
      </c>
      <c r="O472" s="64"/>
      <c r="P472" s="196">
        <f>O472*H472</f>
        <v>0</v>
      </c>
      <c r="Q472" s="196">
        <v>0</v>
      </c>
      <c r="R472" s="196">
        <f>Q472*H472</f>
        <v>0</v>
      </c>
      <c r="S472" s="196">
        <v>0</v>
      </c>
      <c r="T472" s="197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98" t="s">
        <v>239</v>
      </c>
      <c r="AT472" s="198" t="s">
        <v>122</v>
      </c>
      <c r="AU472" s="198" t="s">
        <v>85</v>
      </c>
      <c r="AY472" s="17" t="s">
        <v>119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7" t="s">
        <v>83</v>
      </c>
      <c r="BK472" s="199">
        <f>ROUND(I472*H472,2)</f>
        <v>0</v>
      </c>
      <c r="BL472" s="17" t="s">
        <v>239</v>
      </c>
      <c r="BM472" s="198" t="s">
        <v>703</v>
      </c>
    </row>
    <row r="473" spans="1:65" s="2" customFormat="1" ht="21.75" customHeight="1">
      <c r="A473" s="34"/>
      <c r="B473" s="35"/>
      <c r="C473" s="187" t="s">
        <v>704</v>
      </c>
      <c r="D473" s="187" t="s">
        <v>122</v>
      </c>
      <c r="E473" s="188" t="s">
        <v>705</v>
      </c>
      <c r="F473" s="189" t="s">
        <v>706</v>
      </c>
      <c r="G473" s="190" t="s">
        <v>572</v>
      </c>
      <c r="H473" s="191">
        <v>2</v>
      </c>
      <c r="I473" s="192"/>
      <c r="J473" s="193">
        <f>ROUND(I473*H473,2)</f>
        <v>0</v>
      </c>
      <c r="K473" s="189" t="s">
        <v>19</v>
      </c>
      <c r="L473" s="39"/>
      <c r="M473" s="194" t="s">
        <v>19</v>
      </c>
      <c r="N473" s="195" t="s">
        <v>46</v>
      </c>
      <c r="O473" s="64"/>
      <c r="P473" s="196">
        <f>O473*H473</f>
        <v>0</v>
      </c>
      <c r="Q473" s="196">
        <v>0</v>
      </c>
      <c r="R473" s="196">
        <f>Q473*H473</f>
        <v>0</v>
      </c>
      <c r="S473" s="196">
        <v>0</v>
      </c>
      <c r="T473" s="197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8" t="s">
        <v>239</v>
      </c>
      <c r="AT473" s="198" t="s">
        <v>122</v>
      </c>
      <c r="AU473" s="198" t="s">
        <v>85</v>
      </c>
      <c r="AY473" s="17" t="s">
        <v>119</v>
      </c>
      <c r="BE473" s="199">
        <f>IF(N473="základní",J473,0)</f>
        <v>0</v>
      </c>
      <c r="BF473" s="199">
        <f>IF(N473="snížená",J473,0)</f>
        <v>0</v>
      </c>
      <c r="BG473" s="199">
        <f>IF(N473="zákl. přenesená",J473,0)</f>
        <v>0</v>
      </c>
      <c r="BH473" s="199">
        <f>IF(N473="sníž. přenesená",J473,0)</f>
        <v>0</v>
      </c>
      <c r="BI473" s="199">
        <f>IF(N473="nulová",J473,0)</f>
        <v>0</v>
      </c>
      <c r="BJ473" s="17" t="s">
        <v>83</v>
      </c>
      <c r="BK473" s="199">
        <f>ROUND(I473*H473,2)</f>
        <v>0</v>
      </c>
      <c r="BL473" s="17" t="s">
        <v>239</v>
      </c>
      <c r="BM473" s="198" t="s">
        <v>707</v>
      </c>
    </row>
    <row r="474" spans="1:65" s="2" customFormat="1" ht="21.75" customHeight="1">
      <c r="A474" s="34"/>
      <c r="B474" s="35"/>
      <c r="C474" s="187" t="s">
        <v>708</v>
      </c>
      <c r="D474" s="187" t="s">
        <v>122</v>
      </c>
      <c r="E474" s="188" t="s">
        <v>709</v>
      </c>
      <c r="F474" s="189" t="s">
        <v>710</v>
      </c>
      <c r="G474" s="190" t="s">
        <v>572</v>
      </c>
      <c r="H474" s="191">
        <v>1</v>
      </c>
      <c r="I474" s="192"/>
      <c r="J474" s="193">
        <f>ROUND(I474*H474,2)</f>
        <v>0</v>
      </c>
      <c r="K474" s="189" t="s">
        <v>19</v>
      </c>
      <c r="L474" s="39"/>
      <c r="M474" s="194" t="s">
        <v>19</v>
      </c>
      <c r="N474" s="195" t="s">
        <v>46</v>
      </c>
      <c r="O474" s="64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98" t="s">
        <v>239</v>
      </c>
      <c r="AT474" s="198" t="s">
        <v>122</v>
      </c>
      <c r="AU474" s="198" t="s">
        <v>85</v>
      </c>
      <c r="AY474" s="17" t="s">
        <v>119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7" t="s">
        <v>83</v>
      </c>
      <c r="BK474" s="199">
        <f>ROUND(I474*H474,2)</f>
        <v>0</v>
      </c>
      <c r="BL474" s="17" t="s">
        <v>239</v>
      </c>
      <c r="BM474" s="198" t="s">
        <v>711</v>
      </c>
    </row>
    <row r="475" spans="1:65" s="2" customFormat="1" ht="33" customHeight="1">
      <c r="A475" s="34"/>
      <c r="B475" s="35"/>
      <c r="C475" s="187" t="s">
        <v>712</v>
      </c>
      <c r="D475" s="187" t="s">
        <v>122</v>
      </c>
      <c r="E475" s="188" t="s">
        <v>713</v>
      </c>
      <c r="F475" s="189" t="s">
        <v>714</v>
      </c>
      <c r="G475" s="190" t="s">
        <v>264</v>
      </c>
      <c r="H475" s="191">
        <v>4.57</v>
      </c>
      <c r="I475" s="192"/>
      <c r="J475" s="193">
        <f>ROUND(I475*H475,2)</f>
        <v>0</v>
      </c>
      <c r="K475" s="189" t="s">
        <v>141</v>
      </c>
      <c r="L475" s="39"/>
      <c r="M475" s="222" t="s">
        <v>19</v>
      </c>
      <c r="N475" s="223" t="s">
        <v>46</v>
      </c>
      <c r="O475" s="224"/>
      <c r="P475" s="225">
        <f>O475*H475</f>
        <v>0</v>
      </c>
      <c r="Q475" s="225">
        <v>0</v>
      </c>
      <c r="R475" s="225">
        <f>Q475*H475</f>
        <v>0</v>
      </c>
      <c r="S475" s="225">
        <v>0</v>
      </c>
      <c r="T475" s="226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8" t="s">
        <v>239</v>
      </c>
      <c r="AT475" s="198" t="s">
        <v>122</v>
      </c>
      <c r="AU475" s="198" t="s">
        <v>85</v>
      </c>
      <c r="AY475" s="17" t="s">
        <v>119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7" t="s">
        <v>83</v>
      </c>
      <c r="BK475" s="199">
        <f>ROUND(I475*H475,2)</f>
        <v>0</v>
      </c>
      <c r="BL475" s="17" t="s">
        <v>239</v>
      </c>
      <c r="BM475" s="198" t="s">
        <v>715</v>
      </c>
    </row>
    <row r="476" spans="1:65" s="2" customFormat="1" ht="6.95" customHeight="1">
      <c r="A476" s="34"/>
      <c r="B476" s="47"/>
      <c r="C476" s="48"/>
      <c r="D476" s="48"/>
      <c r="E476" s="48"/>
      <c r="F476" s="48"/>
      <c r="G476" s="48"/>
      <c r="H476" s="48"/>
      <c r="I476" s="136"/>
      <c r="J476" s="48"/>
      <c r="K476" s="48"/>
      <c r="L476" s="39"/>
      <c r="M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</sheetData>
  <sheetProtection algorithmName="SHA-512" hashValue="aJk15v6iTheTtGrJdWOpFk7vhrlYLYcjCaghfd61qMPLiKj61mmrN0kVcq3cCl6pPtyJk7xrc0ZC4Pn1g2bbWw==" saltValue="9QYdeHZCT+ma4J8HUZKwsp7LEKsSSasEq77Q9m1z6Jv3NXCYLcjHP+nuiHa+aB0+l/tBQxcE/2oZU0oacPyKdw==" spinCount="100000" sheet="1" objects="1" scenarios="1" formatColumns="0" formatRows="0" autoFilter="0"/>
  <autoFilter ref="C102:K475" xr:uid="{00000000-0009-0000-0000-000002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1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1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7" t="s">
        <v>91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85</v>
      </c>
    </row>
    <row r="4" spans="1:46" s="1" customFormat="1" ht="24.95" customHeight="1">
      <c r="B4" s="20"/>
      <c r="D4" s="105" t="s">
        <v>92</v>
      </c>
      <c r="I4" s="101"/>
      <c r="L4" s="20"/>
      <c r="M4" s="106" t="s">
        <v>10</v>
      </c>
      <c r="AT4" s="17" t="s">
        <v>4</v>
      </c>
    </row>
    <row r="5" spans="1:46" s="1" customFormat="1" ht="6.95" customHeight="1">
      <c r="B5" s="20"/>
      <c r="I5" s="101"/>
      <c r="L5" s="20"/>
    </row>
    <row r="6" spans="1:46" s="1" customFormat="1" ht="12" customHeight="1">
      <c r="B6" s="20"/>
      <c r="D6" s="107" t="s">
        <v>16</v>
      </c>
      <c r="I6" s="101"/>
      <c r="L6" s="20"/>
    </row>
    <row r="7" spans="1:46" s="1" customFormat="1" ht="16.5" customHeight="1">
      <c r="B7" s="20"/>
      <c r="E7" s="355" t="str">
        <f>'Rekapitulace stavby'!K6</f>
        <v>Multifunkční sportoviště Těrlicko</v>
      </c>
      <c r="F7" s="356"/>
      <c r="G7" s="356"/>
      <c r="H7" s="356"/>
      <c r="I7" s="101"/>
      <c r="L7" s="20"/>
    </row>
    <row r="8" spans="1:46" s="2" customFormat="1" ht="12" customHeight="1">
      <c r="A8" s="34"/>
      <c r="B8" s="39"/>
      <c r="C8" s="34"/>
      <c r="D8" s="107" t="s">
        <v>93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57" t="s">
        <v>716</v>
      </c>
      <c r="F9" s="358"/>
      <c r="G9" s="358"/>
      <c r="H9" s="358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9. 8. 2020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27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1" t="s">
        <v>29</v>
      </c>
      <c r="J15" s="110" t="s">
        <v>30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31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9" t="str">
        <f>'Rekapitulace stavby'!E14</f>
        <v>Vyplň údaj</v>
      </c>
      <c r="F18" s="360"/>
      <c r="G18" s="360"/>
      <c r="H18" s="360"/>
      <c r="I18" s="111" t="s">
        <v>29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33</v>
      </c>
      <c r="E20" s="34"/>
      <c r="F20" s="34"/>
      <c r="G20" s="34"/>
      <c r="H20" s="34"/>
      <c r="I20" s="111" t="s">
        <v>26</v>
      </c>
      <c r="J20" s="110" t="s">
        <v>34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35</v>
      </c>
      <c r="F21" s="34"/>
      <c r="G21" s="34"/>
      <c r="H21" s="34"/>
      <c r="I21" s="111" t="s">
        <v>29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37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1" t="s">
        <v>29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39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3"/>
      <c r="B27" s="114"/>
      <c r="C27" s="113"/>
      <c r="D27" s="113"/>
      <c r="E27" s="361" t="s">
        <v>19</v>
      </c>
      <c r="F27" s="361"/>
      <c r="G27" s="361"/>
      <c r="H27" s="361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41</v>
      </c>
      <c r="E30" s="34"/>
      <c r="F30" s="34"/>
      <c r="G30" s="34"/>
      <c r="H30" s="34"/>
      <c r="I30" s="108"/>
      <c r="J30" s="120">
        <f>ROUND(J90, 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43</v>
      </c>
      <c r="G32" s="34"/>
      <c r="H32" s="34"/>
      <c r="I32" s="122" t="s">
        <v>42</v>
      </c>
      <c r="J32" s="121" t="s">
        <v>44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45</v>
      </c>
      <c r="E33" s="107" t="s">
        <v>46</v>
      </c>
      <c r="F33" s="124">
        <f>ROUND((SUM(BE90:BE116)),  2)</f>
        <v>0</v>
      </c>
      <c r="G33" s="34"/>
      <c r="H33" s="34"/>
      <c r="I33" s="125">
        <v>0.21</v>
      </c>
      <c r="J33" s="124">
        <f>ROUND(((SUM(BE90:BE116))*I33),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47</v>
      </c>
      <c r="F34" s="124">
        <f>ROUND((SUM(BF90:BF116)),  2)</f>
        <v>0</v>
      </c>
      <c r="G34" s="34"/>
      <c r="H34" s="34"/>
      <c r="I34" s="125">
        <v>0.15</v>
      </c>
      <c r="J34" s="124">
        <f>ROUND(((SUM(BF90:BF116))*I34),  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7" t="s">
        <v>48</v>
      </c>
      <c r="F35" s="124">
        <f>ROUND((SUM(BG90:BG116)),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7" t="s">
        <v>49</v>
      </c>
      <c r="F36" s="124">
        <f>ROUND((SUM(BH90:BH116)),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7" t="s">
        <v>50</v>
      </c>
      <c r="F37" s="124">
        <f>ROUND((SUM(BI90:BI116)),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51</v>
      </c>
      <c r="E39" s="128"/>
      <c r="F39" s="128"/>
      <c r="G39" s="129" t="s">
        <v>52</v>
      </c>
      <c r="H39" s="130" t="s">
        <v>53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2" t="str">
        <f>E7</f>
        <v>Multifunkční sportoviště Těrlicko</v>
      </c>
      <c r="F48" s="363"/>
      <c r="G48" s="363"/>
      <c r="H48" s="363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334" t="str">
        <f>E9</f>
        <v>SO 02 - Pumptracková dráha</v>
      </c>
      <c r="F50" s="364"/>
      <c r="G50" s="364"/>
      <c r="H50" s="364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>Těrlicko</v>
      </c>
      <c r="G52" s="36"/>
      <c r="H52" s="36"/>
      <c r="I52" s="111" t="s">
        <v>23</v>
      </c>
      <c r="J52" s="59" t="str">
        <f>IF(J12="","",J12)</f>
        <v>9. 8. 2020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Obec Těrlicko</v>
      </c>
      <c r="G54" s="36"/>
      <c r="H54" s="36"/>
      <c r="I54" s="111" t="s">
        <v>33</v>
      </c>
      <c r="J54" s="32" t="str">
        <f>E21</f>
        <v>CleverFox s.r.o.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111" t="s">
        <v>37</v>
      </c>
      <c r="J55" s="32" t="str">
        <f>E24</f>
        <v>Marek Pala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40" t="s">
        <v>96</v>
      </c>
      <c r="D57" s="141"/>
      <c r="E57" s="141"/>
      <c r="F57" s="141"/>
      <c r="G57" s="141"/>
      <c r="H57" s="141"/>
      <c r="I57" s="142"/>
      <c r="J57" s="143" t="s">
        <v>97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73</v>
      </c>
      <c r="D59" s="36"/>
      <c r="E59" s="36"/>
      <c r="F59" s="36"/>
      <c r="G59" s="36"/>
      <c r="H59" s="36"/>
      <c r="I59" s="108"/>
      <c r="J59" s="77">
        <f>J90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1:47" s="9" customFormat="1" ht="24.95" customHeight="1">
      <c r="B60" s="145"/>
      <c r="C60" s="146"/>
      <c r="D60" s="147" t="s">
        <v>172</v>
      </c>
      <c r="E60" s="148"/>
      <c r="F60" s="148"/>
      <c r="G60" s="148"/>
      <c r="H60" s="148"/>
      <c r="I60" s="149"/>
      <c r="J60" s="150">
        <f>J91</f>
        <v>0</v>
      </c>
      <c r="K60" s="146"/>
      <c r="L60" s="151"/>
    </row>
    <row r="61" spans="1:47" s="10" customFormat="1" ht="19.899999999999999" customHeight="1">
      <c r="B61" s="152"/>
      <c r="C61" s="153"/>
      <c r="D61" s="154" t="s">
        <v>173</v>
      </c>
      <c r="E61" s="155"/>
      <c r="F61" s="155"/>
      <c r="G61" s="155"/>
      <c r="H61" s="155"/>
      <c r="I61" s="156"/>
      <c r="J61" s="157">
        <f>J92</f>
        <v>0</v>
      </c>
      <c r="K61" s="153"/>
      <c r="L61" s="158"/>
    </row>
    <row r="62" spans="1:47" s="10" customFormat="1" ht="14.85" customHeight="1">
      <c r="B62" s="152"/>
      <c r="C62" s="153"/>
      <c r="D62" s="154" t="s">
        <v>176</v>
      </c>
      <c r="E62" s="155"/>
      <c r="F62" s="155"/>
      <c r="G62" s="155"/>
      <c r="H62" s="155"/>
      <c r="I62" s="156"/>
      <c r="J62" s="157">
        <f>J93</f>
        <v>0</v>
      </c>
      <c r="K62" s="153"/>
      <c r="L62" s="158"/>
    </row>
    <row r="63" spans="1:47" s="10" customFormat="1" ht="14.85" customHeight="1">
      <c r="B63" s="152"/>
      <c r="C63" s="153"/>
      <c r="D63" s="154" t="s">
        <v>177</v>
      </c>
      <c r="E63" s="155"/>
      <c r="F63" s="155"/>
      <c r="G63" s="155"/>
      <c r="H63" s="155"/>
      <c r="I63" s="156"/>
      <c r="J63" s="157">
        <f>J99</f>
        <v>0</v>
      </c>
      <c r="K63" s="153"/>
      <c r="L63" s="158"/>
    </row>
    <row r="64" spans="1:47" s="10" customFormat="1" ht="19.899999999999999" customHeight="1">
      <c r="B64" s="152"/>
      <c r="C64" s="153"/>
      <c r="D64" s="154" t="s">
        <v>178</v>
      </c>
      <c r="E64" s="155"/>
      <c r="F64" s="155"/>
      <c r="G64" s="155"/>
      <c r="H64" s="155"/>
      <c r="I64" s="156"/>
      <c r="J64" s="157">
        <f>J103</f>
        <v>0</v>
      </c>
      <c r="K64" s="153"/>
      <c r="L64" s="158"/>
    </row>
    <row r="65" spans="1:31" s="10" customFormat="1" ht="14.85" customHeight="1">
      <c r="B65" s="152"/>
      <c r="C65" s="153"/>
      <c r="D65" s="154" t="s">
        <v>179</v>
      </c>
      <c r="E65" s="155"/>
      <c r="F65" s="155"/>
      <c r="G65" s="155"/>
      <c r="H65" s="155"/>
      <c r="I65" s="156"/>
      <c r="J65" s="157">
        <f>J104</f>
        <v>0</v>
      </c>
      <c r="K65" s="153"/>
      <c r="L65" s="158"/>
    </row>
    <row r="66" spans="1:31" s="10" customFormat="1" ht="19.899999999999999" customHeight="1">
      <c r="B66" s="152"/>
      <c r="C66" s="153"/>
      <c r="D66" s="154" t="s">
        <v>183</v>
      </c>
      <c r="E66" s="155"/>
      <c r="F66" s="155"/>
      <c r="G66" s="155"/>
      <c r="H66" s="155"/>
      <c r="I66" s="156"/>
      <c r="J66" s="157">
        <f>J106</f>
        <v>0</v>
      </c>
      <c r="K66" s="153"/>
      <c r="L66" s="158"/>
    </row>
    <row r="67" spans="1:31" s="10" customFormat="1" ht="14.85" customHeight="1">
      <c r="B67" s="152"/>
      <c r="C67" s="153"/>
      <c r="D67" s="154" t="s">
        <v>717</v>
      </c>
      <c r="E67" s="155"/>
      <c r="F67" s="155"/>
      <c r="G67" s="155"/>
      <c r="H67" s="155"/>
      <c r="I67" s="156"/>
      <c r="J67" s="157">
        <f>J107</f>
        <v>0</v>
      </c>
      <c r="K67" s="153"/>
      <c r="L67" s="158"/>
    </row>
    <row r="68" spans="1:31" s="10" customFormat="1" ht="19.899999999999999" customHeight="1">
      <c r="B68" s="152"/>
      <c r="C68" s="153"/>
      <c r="D68" s="154" t="s">
        <v>191</v>
      </c>
      <c r="E68" s="155"/>
      <c r="F68" s="155"/>
      <c r="G68" s="155"/>
      <c r="H68" s="155"/>
      <c r="I68" s="156"/>
      <c r="J68" s="157">
        <f>J110</f>
        <v>0</v>
      </c>
      <c r="K68" s="153"/>
      <c r="L68" s="158"/>
    </row>
    <row r="69" spans="1:31" s="10" customFormat="1" ht="14.85" customHeight="1">
      <c r="B69" s="152"/>
      <c r="C69" s="153"/>
      <c r="D69" s="154" t="s">
        <v>192</v>
      </c>
      <c r="E69" s="155"/>
      <c r="F69" s="155"/>
      <c r="G69" s="155"/>
      <c r="H69" s="155"/>
      <c r="I69" s="156"/>
      <c r="J69" s="157">
        <f>J111</f>
        <v>0</v>
      </c>
      <c r="K69" s="153"/>
      <c r="L69" s="158"/>
    </row>
    <row r="70" spans="1:31" s="10" customFormat="1" ht="14.85" customHeight="1">
      <c r="B70" s="152"/>
      <c r="C70" s="153"/>
      <c r="D70" s="154" t="s">
        <v>718</v>
      </c>
      <c r="E70" s="155"/>
      <c r="F70" s="155"/>
      <c r="G70" s="155"/>
      <c r="H70" s="155"/>
      <c r="I70" s="156"/>
      <c r="J70" s="157">
        <f>J114</f>
        <v>0</v>
      </c>
      <c r="K70" s="153"/>
      <c r="L70" s="158"/>
    </row>
    <row r="71" spans="1:31" s="2" customFormat="1" ht="21.75" customHeight="1">
      <c r="A71" s="34"/>
      <c r="B71" s="35"/>
      <c r="C71" s="36"/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7"/>
      <c r="C72" s="48"/>
      <c r="D72" s="48"/>
      <c r="E72" s="48"/>
      <c r="F72" s="48"/>
      <c r="G72" s="48"/>
      <c r="H72" s="48"/>
      <c r="I72" s="136"/>
      <c r="J72" s="48"/>
      <c r="K72" s="48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9"/>
      <c r="C76" s="50"/>
      <c r="D76" s="50"/>
      <c r="E76" s="50"/>
      <c r="F76" s="50"/>
      <c r="G76" s="50"/>
      <c r="H76" s="50"/>
      <c r="I76" s="139"/>
      <c r="J76" s="50"/>
      <c r="K76" s="50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103</v>
      </c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16</v>
      </c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62" t="str">
        <f>E7</f>
        <v>Multifunkční sportoviště Těrlicko</v>
      </c>
      <c r="F80" s="363"/>
      <c r="G80" s="363"/>
      <c r="H80" s="363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2" customHeight="1">
      <c r="A81" s="34"/>
      <c r="B81" s="35"/>
      <c r="C81" s="29" t="s">
        <v>93</v>
      </c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6.5" customHeight="1">
      <c r="A82" s="34"/>
      <c r="B82" s="35"/>
      <c r="C82" s="36"/>
      <c r="D82" s="36"/>
      <c r="E82" s="334" t="str">
        <f>E9</f>
        <v>SO 02 - Pumptracková dráha</v>
      </c>
      <c r="F82" s="364"/>
      <c r="G82" s="364"/>
      <c r="H82" s="364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08"/>
      <c r="J83" s="36"/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9" t="s">
        <v>21</v>
      </c>
      <c r="D84" s="36"/>
      <c r="E84" s="36"/>
      <c r="F84" s="27" t="str">
        <f>F12</f>
        <v>Těrlicko</v>
      </c>
      <c r="G84" s="36"/>
      <c r="H84" s="36"/>
      <c r="I84" s="111" t="s">
        <v>23</v>
      </c>
      <c r="J84" s="59" t="str">
        <f>IF(J12="","",J12)</f>
        <v>9. 8. 2020</v>
      </c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108"/>
      <c r="J85" s="36"/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15.2" customHeight="1">
      <c r="A86" s="34"/>
      <c r="B86" s="35"/>
      <c r="C86" s="29" t="s">
        <v>25</v>
      </c>
      <c r="D86" s="36"/>
      <c r="E86" s="36"/>
      <c r="F86" s="27" t="str">
        <f>E15</f>
        <v>Obec Těrlicko</v>
      </c>
      <c r="G86" s="36"/>
      <c r="H86" s="36"/>
      <c r="I86" s="111" t="s">
        <v>33</v>
      </c>
      <c r="J86" s="32" t="str">
        <f>E21</f>
        <v>CleverFox s.r.o.</v>
      </c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5.2" customHeight="1">
      <c r="A87" s="34"/>
      <c r="B87" s="35"/>
      <c r="C87" s="29" t="s">
        <v>31</v>
      </c>
      <c r="D87" s="36"/>
      <c r="E87" s="36"/>
      <c r="F87" s="27" t="str">
        <f>IF(E18="","",E18)</f>
        <v>Vyplň údaj</v>
      </c>
      <c r="G87" s="36"/>
      <c r="H87" s="36"/>
      <c r="I87" s="111" t="s">
        <v>37</v>
      </c>
      <c r="J87" s="32" t="str">
        <f>E24</f>
        <v>Marek Pala</v>
      </c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108"/>
      <c r="J88" s="36"/>
      <c r="K88" s="36"/>
      <c r="L88" s="10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11" customFormat="1" ht="29.25" customHeight="1">
      <c r="A89" s="159"/>
      <c r="B89" s="160"/>
      <c r="C89" s="161" t="s">
        <v>104</v>
      </c>
      <c r="D89" s="162" t="s">
        <v>60</v>
      </c>
      <c r="E89" s="162" t="s">
        <v>56</v>
      </c>
      <c r="F89" s="162" t="s">
        <v>57</v>
      </c>
      <c r="G89" s="162" t="s">
        <v>105</v>
      </c>
      <c r="H89" s="162" t="s">
        <v>106</v>
      </c>
      <c r="I89" s="163" t="s">
        <v>107</v>
      </c>
      <c r="J89" s="162" t="s">
        <v>97</v>
      </c>
      <c r="K89" s="164" t="s">
        <v>108</v>
      </c>
      <c r="L89" s="165"/>
      <c r="M89" s="68" t="s">
        <v>19</v>
      </c>
      <c r="N89" s="69" t="s">
        <v>45</v>
      </c>
      <c r="O89" s="69" t="s">
        <v>109</v>
      </c>
      <c r="P89" s="69" t="s">
        <v>110</v>
      </c>
      <c r="Q89" s="69" t="s">
        <v>111</v>
      </c>
      <c r="R89" s="69" t="s">
        <v>112</v>
      </c>
      <c r="S89" s="69" t="s">
        <v>113</v>
      </c>
      <c r="T89" s="70" t="s">
        <v>114</v>
      </c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</row>
    <row r="90" spans="1:65" s="2" customFormat="1" ht="22.9" customHeight="1">
      <c r="A90" s="34"/>
      <c r="B90" s="35"/>
      <c r="C90" s="75" t="s">
        <v>115</v>
      </c>
      <c r="D90" s="36"/>
      <c r="E90" s="36"/>
      <c r="F90" s="36"/>
      <c r="G90" s="36"/>
      <c r="H90" s="36"/>
      <c r="I90" s="108"/>
      <c r="J90" s="166">
        <f>BK90</f>
        <v>0</v>
      </c>
      <c r="K90" s="36"/>
      <c r="L90" s="39"/>
      <c r="M90" s="71"/>
      <c r="N90" s="167"/>
      <c r="O90" s="72"/>
      <c r="P90" s="168">
        <f>P91</f>
        <v>0</v>
      </c>
      <c r="Q90" s="72"/>
      <c r="R90" s="168">
        <f>R91</f>
        <v>0</v>
      </c>
      <c r="S90" s="72"/>
      <c r="T90" s="169">
        <f>T91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74</v>
      </c>
      <c r="AU90" s="17" t="s">
        <v>98</v>
      </c>
      <c r="BK90" s="170">
        <f>BK91</f>
        <v>0</v>
      </c>
    </row>
    <row r="91" spans="1:65" s="12" customFormat="1" ht="25.9" customHeight="1">
      <c r="B91" s="171"/>
      <c r="C91" s="172"/>
      <c r="D91" s="173" t="s">
        <v>74</v>
      </c>
      <c r="E91" s="174" t="s">
        <v>196</v>
      </c>
      <c r="F91" s="174" t="s">
        <v>197</v>
      </c>
      <c r="G91" s="172"/>
      <c r="H91" s="172"/>
      <c r="I91" s="175"/>
      <c r="J91" s="176">
        <f>BK91</f>
        <v>0</v>
      </c>
      <c r="K91" s="172"/>
      <c r="L91" s="177"/>
      <c r="M91" s="178"/>
      <c r="N91" s="179"/>
      <c r="O91" s="179"/>
      <c r="P91" s="180">
        <f>P92+P103+P106+P110</f>
        <v>0</v>
      </c>
      <c r="Q91" s="179"/>
      <c r="R91" s="180">
        <f>R92+R103+R106+R110</f>
        <v>0</v>
      </c>
      <c r="S91" s="179"/>
      <c r="T91" s="181">
        <f>T92+T103+T106+T110</f>
        <v>0</v>
      </c>
      <c r="AR91" s="182" t="s">
        <v>83</v>
      </c>
      <c r="AT91" s="183" t="s">
        <v>74</v>
      </c>
      <c r="AU91" s="183" t="s">
        <v>75</v>
      </c>
      <c r="AY91" s="182" t="s">
        <v>119</v>
      </c>
      <c r="BK91" s="184">
        <f>BK92+BK103+BK106+BK110</f>
        <v>0</v>
      </c>
    </row>
    <row r="92" spans="1:65" s="12" customFormat="1" ht="22.9" customHeight="1">
      <c r="B92" s="171"/>
      <c r="C92" s="172"/>
      <c r="D92" s="173" t="s">
        <v>74</v>
      </c>
      <c r="E92" s="185" t="s">
        <v>83</v>
      </c>
      <c r="F92" s="185" t="s">
        <v>198</v>
      </c>
      <c r="G92" s="172"/>
      <c r="H92" s="172"/>
      <c r="I92" s="175"/>
      <c r="J92" s="186">
        <f>BK92</f>
        <v>0</v>
      </c>
      <c r="K92" s="172"/>
      <c r="L92" s="177"/>
      <c r="M92" s="178"/>
      <c r="N92" s="179"/>
      <c r="O92" s="179"/>
      <c r="P92" s="180">
        <f>P93+P99</f>
        <v>0</v>
      </c>
      <c r="Q92" s="179"/>
      <c r="R92" s="180">
        <f>R93+R99</f>
        <v>0</v>
      </c>
      <c r="S92" s="179"/>
      <c r="T92" s="181">
        <f>T93+T99</f>
        <v>0</v>
      </c>
      <c r="AR92" s="182" t="s">
        <v>83</v>
      </c>
      <c r="AT92" s="183" t="s">
        <v>74</v>
      </c>
      <c r="AU92" s="183" t="s">
        <v>83</v>
      </c>
      <c r="AY92" s="182" t="s">
        <v>119</v>
      </c>
      <c r="BK92" s="184">
        <f>BK93+BK99</f>
        <v>0</v>
      </c>
    </row>
    <row r="93" spans="1:65" s="12" customFormat="1" ht="20.85" customHeight="1">
      <c r="B93" s="171"/>
      <c r="C93" s="172"/>
      <c r="D93" s="173" t="s">
        <v>74</v>
      </c>
      <c r="E93" s="185" t="s">
        <v>268</v>
      </c>
      <c r="F93" s="185" t="s">
        <v>269</v>
      </c>
      <c r="G93" s="172"/>
      <c r="H93" s="172"/>
      <c r="I93" s="175"/>
      <c r="J93" s="186">
        <f>BK93</f>
        <v>0</v>
      </c>
      <c r="K93" s="172"/>
      <c r="L93" s="177"/>
      <c r="M93" s="178"/>
      <c r="N93" s="179"/>
      <c r="O93" s="179"/>
      <c r="P93" s="180">
        <f>SUM(P94:P98)</f>
        <v>0</v>
      </c>
      <c r="Q93" s="179"/>
      <c r="R93" s="180">
        <f>SUM(R94:R98)</f>
        <v>0</v>
      </c>
      <c r="S93" s="179"/>
      <c r="T93" s="181">
        <f>SUM(T94:T98)</f>
        <v>0</v>
      </c>
      <c r="AR93" s="182" t="s">
        <v>83</v>
      </c>
      <c r="AT93" s="183" t="s">
        <v>74</v>
      </c>
      <c r="AU93" s="183" t="s">
        <v>85</v>
      </c>
      <c r="AY93" s="182" t="s">
        <v>119</v>
      </c>
      <c r="BK93" s="184">
        <f>SUM(BK94:BK98)</f>
        <v>0</v>
      </c>
    </row>
    <row r="94" spans="1:65" s="2" customFormat="1" ht="21.75" customHeight="1">
      <c r="A94" s="34"/>
      <c r="B94" s="35"/>
      <c r="C94" s="187" t="s">
        <v>83</v>
      </c>
      <c r="D94" s="187" t="s">
        <v>122</v>
      </c>
      <c r="E94" s="188" t="s">
        <v>719</v>
      </c>
      <c r="F94" s="189" t="s">
        <v>720</v>
      </c>
      <c r="G94" s="190" t="s">
        <v>203</v>
      </c>
      <c r="H94" s="191">
        <v>750</v>
      </c>
      <c r="I94" s="192"/>
      <c r="J94" s="193">
        <f>ROUND(I94*H94,2)</f>
        <v>0</v>
      </c>
      <c r="K94" s="189" t="s">
        <v>19</v>
      </c>
      <c r="L94" s="39"/>
      <c r="M94" s="194" t="s">
        <v>19</v>
      </c>
      <c r="N94" s="195" t="s">
        <v>46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138</v>
      </c>
      <c r="AT94" s="198" t="s">
        <v>122</v>
      </c>
      <c r="AU94" s="198" t="s">
        <v>132</v>
      </c>
      <c r="AY94" s="17" t="s">
        <v>119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7" t="s">
        <v>83</v>
      </c>
      <c r="BK94" s="199">
        <f>ROUND(I94*H94,2)</f>
        <v>0</v>
      </c>
      <c r="BL94" s="17" t="s">
        <v>138</v>
      </c>
      <c r="BM94" s="198" t="s">
        <v>721</v>
      </c>
    </row>
    <row r="95" spans="1:65" s="2" customFormat="1" ht="16.5" customHeight="1">
      <c r="A95" s="34"/>
      <c r="B95" s="35"/>
      <c r="C95" s="187" t="s">
        <v>85</v>
      </c>
      <c r="D95" s="187" t="s">
        <v>122</v>
      </c>
      <c r="E95" s="188" t="s">
        <v>722</v>
      </c>
      <c r="F95" s="189" t="s">
        <v>723</v>
      </c>
      <c r="G95" s="190" t="s">
        <v>289</v>
      </c>
      <c r="H95" s="191">
        <v>1190</v>
      </c>
      <c r="I95" s="192"/>
      <c r="J95" s="193">
        <f>ROUND(I95*H95,2)</f>
        <v>0</v>
      </c>
      <c r="K95" s="189" t="s">
        <v>19</v>
      </c>
      <c r="L95" s="39"/>
      <c r="M95" s="194" t="s">
        <v>19</v>
      </c>
      <c r="N95" s="195" t="s">
        <v>46</v>
      </c>
      <c r="O95" s="64"/>
      <c r="P95" s="196">
        <f>O95*H95</f>
        <v>0</v>
      </c>
      <c r="Q95" s="196">
        <v>0</v>
      </c>
      <c r="R95" s="196">
        <f>Q95*H95</f>
        <v>0</v>
      </c>
      <c r="S95" s="196">
        <v>0</v>
      </c>
      <c r="T95" s="197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98" t="s">
        <v>138</v>
      </c>
      <c r="AT95" s="198" t="s">
        <v>122</v>
      </c>
      <c r="AU95" s="198" t="s">
        <v>132</v>
      </c>
      <c r="AY95" s="17" t="s">
        <v>119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7" t="s">
        <v>83</v>
      </c>
      <c r="BK95" s="199">
        <f>ROUND(I95*H95,2)</f>
        <v>0</v>
      </c>
      <c r="BL95" s="17" t="s">
        <v>138</v>
      </c>
      <c r="BM95" s="198" t="s">
        <v>724</v>
      </c>
    </row>
    <row r="96" spans="1:65" s="2" customFormat="1" ht="16.5" customHeight="1">
      <c r="A96" s="34"/>
      <c r="B96" s="35"/>
      <c r="C96" s="187" t="s">
        <v>132</v>
      </c>
      <c r="D96" s="187" t="s">
        <v>122</v>
      </c>
      <c r="E96" s="188" t="s">
        <v>725</v>
      </c>
      <c r="F96" s="189" t="s">
        <v>726</v>
      </c>
      <c r="G96" s="190" t="s">
        <v>203</v>
      </c>
      <c r="H96" s="191">
        <v>178.5</v>
      </c>
      <c r="I96" s="192"/>
      <c r="J96" s="193">
        <f>ROUND(I96*H96,2)</f>
        <v>0</v>
      </c>
      <c r="K96" s="189" t="s">
        <v>19</v>
      </c>
      <c r="L96" s="39"/>
      <c r="M96" s="194" t="s">
        <v>19</v>
      </c>
      <c r="N96" s="195" t="s">
        <v>46</v>
      </c>
      <c r="O96" s="64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138</v>
      </c>
      <c r="AT96" s="198" t="s">
        <v>122</v>
      </c>
      <c r="AU96" s="198" t="s">
        <v>132</v>
      </c>
      <c r="AY96" s="17" t="s">
        <v>119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7" t="s">
        <v>83</v>
      </c>
      <c r="BK96" s="199">
        <f>ROUND(I96*H96,2)</f>
        <v>0</v>
      </c>
      <c r="BL96" s="17" t="s">
        <v>138</v>
      </c>
      <c r="BM96" s="198" t="s">
        <v>727</v>
      </c>
    </row>
    <row r="97" spans="1:65" s="2" customFormat="1" ht="16.5" customHeight="1">
      <c r="A97" s="34"/>
      <c r="B97" s="35"/>
      <c r="C97" s="187" t="s">
        <v>138</v>
      </c>
      <c r="D97" s="187" t="s">
        <v>122</v>
      </c>
      <c r="E97" s="188" t="s">
        <v>728</v>
      </c>
      <c r="F97" s="189" t="s">
        <v>729</v>
      </c>
      <c r="G97" s="190" t="s">
        <v>289</v>
      </c>
      <c r="H97" s="191">
        <v>1190</v>
      </c>
      <c r="I97" s="192"/>
      <c r="J97" s="193">
        <f>ROUND(I97*H97,2)</f>
        <v>0</v>
      </c>
      <c r="K97" s="189" t="s">
        <v>19</v>
      </c>
      <c r="L97" s="39"/>
      <c r="M97" s="194" t="s">
        <v>19</v>
      </c>
      <c r="N97" s="195" t="s">
        <v>46</v>
      </c>
      <c r="O97" s="64"/>
      <c r="P97" s="196">
        <f>O97*H97</f>
        <v>0</v>
      </c>
      <c r="Q97" s="196">
        <v>0</v>
      </c>
      <c r="R97" s="196">
        <f>Q97*H97</f>
        <v>0</v>
      </c>
      <c r="S97" s="196">
        <v>0</v>
      </c>
      <c r="T97" s="19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8" t="s">
        <v>138</v>
      </c>
      <c r="AT97" s="198" t="s">
        <v>122</v>
      </c>
      <c r="AU97" s="198" t="s">
        <v>132</v>
      </c>
      <c r="AY97" s="17" t="s">
        <v>119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7" t="s">
        <v>83</v>
      </c>
      <c r="BK97" s="199">
        <f>ROUND(I97*H97,2)</f>
        <v>0</v>
      </c>
      <c r="BL97" s="17" t="s">
        <v>138</v>
      </c>
      <c r="BM97" s="198" t="s">
        <v>730</v>
      </c>
    </row>
    <row r="98" spans="1:65" s="2" customFormat="1" ht="16.5" customHeight="1">
      <c r="A98" s="34"/>
      <c r="B98" s="35"/>
      <c r="C98" s="187" t="s">
        <v>118</v>
      </c>
      <c r="D98" s="187" t="s">
        <v>122</v>
      </c>
      <c r="E98" s="188" t="s">
        <v>731</v>
      </c>
      <c r="F98" s="189" t="s">
        <v>732</v>
      </c>
      <c r="G98" s="190" t="s">
        <v>289</v>
      </c>
      <c r="H98" s="191">
        <v>1190</v>
      </c>
      <c r="I98" s="192"/>
      <c r="J98" s="193">
        <f>ROUND(I98*H98,2)</f>
        <v>0</v>
      </c>
      <c r="K98" s="189" t="s">
        <v>19</v>
      </c>
      <c r="L98" s="39"/>
      <c r="M98" s="194" t="s">
        <v>19</v>
      </c>
      <c r="N98" s="195" t="s">
        <v>46</v>
      </c>
      <c r="O98" s="64"/>
      <c r="P98" s="196">
        <f>O98*H98</f>
        <v>0</v>
      </c>
      <c r="Q98" s="196">
        <v>0</v>
      </c>
      <c r="R98" s="196">
        <f>Q98*H98</f>
        <v>0</v>
      </c>
      <c r="S98" s="196">
        <v>0</v>
      </c>
      <c r="T98" s="197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98" t="s">
        <v>138</v>
      </c>
      <c r="AT98" s="198" t="s">
        <v>122</v>
      </c>
      <c r="AU98" s="198" t="s">
        <v>132</v>
      </c>
      <c r="AY98" s="17" t="s">
        <v>119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7" t="s">
        <v>83</v>
      </c>
      <c r="BK98" s="199">
        <f>ROUND(I98*H98,2)</f>
        <v>0</v>
      </c>
      <c r="BL98" s="17" t="s">
        <v>138</v>
      </c>
      <c r="BM98" s="198" t="s">
        <v>733</v>
      </c>
    </row>
    <row r="99" spans="1:65" s="12" customFormat="1" ht="20.85" customHeight="1">
      <c r="B99" s="171"/>
      <c r="C99" s="172"/>
      <c r="D99" s="173" t="s">
        <v>74</v>
      </c>
      <c r="E99" s="185" t="s">
        <v>284</v>
      </c>
      <c r="F99" s="185" t="s">
        <v>285</v>
      </c>
      <c r="G99" s="172"/>
      <c r="H99" s="172"/>
      <c r="I99" s="175"/>
      <c r="J99" s="186">
        <f>BK99</f>
        <v>0</v>
      </c>
      <c r="K99" s="172"/>
      <c r="L99" s="177"/>
      <c r="M99" s="178"/>
      <c r="N99" s="179"/>
      <c r="O99" s="179"/>
      <c r="P99" s="180">
        <f>SUM(P100:P102)</f>
        <v>0</v>
      </c>
      <c r="Q99" s="179"/>
      <c r="R99" s="180">
        <f>SUM(R100:R102)</f>
        <v>0</v>
      </c>
      <c r="S99" s="179"/>
      <c r="T99" s="181">
        <f>SUM(T100:T102)</f>
        <v>0</v>
      </c>
      <c r="AR99" s="182" t="s">
        <v>83</v>
      </c>
      <c r="AT99" s="183" t="s">
        <v>74</v>
      </c>
      <c r="AU99" s="183" t="s">
        <v>85</v>
      </c>
      <c r="AY99" s="182" t="s">
        <v>119</v>
      </c>
      <c r="BK99" s="184">
        <f>SUM(BK100:BK102)</f>
        <v>0</v>
      </c>
    </row>
    <row r="100" spans="1:65" s="2" customFormat="1" ht="16.5" customHeight="1">
      <c r="A100" s="34"/>
      <c r="B100" s="35"/>
      <c r="C100" s="187" t="s">
        <v>146</v>
      </c>
      <c r="D100" s="187" t="s">
        <v>122</v>
      </c>
      <c r="E100" s="188" t="s">
        <v>734</v>
      </c>
      <c r="F100" s="189" t="s">
        <v>735</v>
      </c>
      <c r="G100" s="190" t="s">
        <v>289</v>
      </c>
      <c r="H100" s="191">
        <v>1190</v>
      </c>
      <c r="I100" s="192"/>
      <c r="J100" s="193">
        <f>ROUND(I100*H100,2)</f>
        <v>0</v>
      </c>
      <c r="K100" s="189" t="s">
        <v>19</v>
      </c>
      <c r="L100" s="39"/>
      <c r="M100" s="194" t="s">
        <v>19</v>
      </c>
      <c r="N100" s="195" t="s">
        <v>46</v>
      </c>
      <c r="O100" s="64"/>
      <c r="P100" s="196">
        <f>O100*H100</f>
        <v>0</v>
      </c>
      <c r="Q100" s="196">
        <v>0</v>
      </c>
      <c r="R100" s="196">
        <f>Q100*H100</f>
        <v>0</v>
      </c>
      <c r="S100" s="196">
        <v>0</v>
      </c>
      <c r="T100" s="19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98" t="s">
        <v>138</v>
      </c>
      <c r="AT100" s="198" t="s">
        <v>122</v>
      </c>
      <c r="AU100" s="198" t="s">
        <v>132</v>
      </c>
      <c r="AY100" s="17" t="s">
        <v>119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7" t="s">
        <v>83</v>
      </c>
      <c r="BK100" s="199">
        <f>ROUND(I100*H100,2)</f>
        <v>0</v>
      </c>
      <c r="BL100" s="17" t="s">
        <v>138</v>
      </c>
      <c r="BM100" s="198" t="s">
        <v>736</v>
      </c>
    </row>
    <row r="101" spans="1:65" s="2" customFormat="1" ht="21.75" customHeight="1">
      <c r="A101" s="34"/>
      <c r="B101" s="35"/>
      <c r="C101" s="187" t="s">
        <v>150</v>
      </c>
      <c r="D101" s="187" t="s">
        <v>122</v>
      </c>
      <c r="E101" s="188" t="s">
        <v>737</v>
      </c>
      <c r="F101" s="189" t="s">
        <v>738</v>
      </c>
      <c r="G101" s="190" t="s">
        <v>289</v>
      </c>
      <c r="H101" s="191">
        <v>683</v>
      </c>
      <c r="I101" s="192"/>
      <c r="J101" s="193">
        <f>ROUND(I101*H101,2)</f>
        <v>0</v>
      </c>
      <c r="K101" s="189" t="s">
        <v>19</v>
      </c>
      <c r="L101" s="39"/>
      <c r="M101" s="194" t="s">
        <v>19</v>
      </c>
      <c r="N101" s="195" t="s">
        <v>46</v>
      </c>
      <c r="O101" s="64"/>
      <c r="P101" s="196">
        <f>O101*H101</f>
        <v>0</v>
      </c>
      <c r="Q101" s="196">
        <v>0</v>
      </c>
      <c r="R101" s="196">
        <f>Q101*H101</f>
        <v>0</v>
      </c>
      <c r="S101" s="196">
        <v>0</v>
      </c>
      <c r="T101" s="19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98" t="s">
        <v>138</v>
      </c>
      <c r="AT101" s="198" t="s">
        <v>122</v>
      </c>
      <c r="AU101" s="198" t="s">
        <v>132</v>
      </c>
      <c r="AY101" s="17" t="s">
        <v>119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7" t="s">
        <v>83</v>
      </c>
      <c r="BK101" s="199">
        <f>ROUND(I101*H101,2)</f>
        <v>0</v>
      </c>
      <c r="BL101" s="17" t="s">
        <v>138</v>
      </c>
      <c r="BM101" s="198" t="s">
        <v>739</v>
      </c>
    </row>
    <row r="102" spans="1:65" s="2" customFormat="1" ht="21.75" customHeight="1">
      <c r="A102" s="34"/>
      <c r="B102" s="35"/>
      <c r="C102" s="187" t="s">
        <v>154</v>
      </c>
      <c r="D102" s="187" t="s">
        <v>122</v>
      </c>
      <c r="E102" s="188" t="s">
        <v>740</v>
      </c>
      <c r="F102" s="189" t="s">
        <v>741</v>
      </c>
      <c r="G102" s="190" t="s">
        <v>289</v>
      </c>
      <c r="H102" s="191">
        <v>278</v>
      </c>
      <c r="I102" s="192"/>
      <c r="J102" s="193">
        <f>ROUND(I102*H102,2)</f>
        <v>0</v>
      </c>
      <c r="K102" s="189" t="s">
        <v>19</v>
      </c>
      <c r="L102" s="39"/>
      <c r="M102" s="194" t="s">
        <v>19</v>
      </c>
      <c r="N102" s="195" t="s">
        <v>46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138</v>
      </c>
      <c r="AT102" s="198" t="s">
        <v>122</v>
      </c>
      <c r="AU102" s="198" t="s">
        <v>132</v>
      </c>
      <c r="AY102" s="17" t="s">
        <v>119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7" t="s">
        <v>83</v>
      </c>
      <c r="BK102" s="199">
        <f>ROUND(I102*H102,2)</f>
        <v>0</v>
      </c>
      <c r="BL102" s="17" t="s">
        <v>138</v>
      </c>
      <c r="BM102" s="198" t="s">
        <v>742</v>
      </c>
    </row>
    <row r="103" spans="1:65" s="12" customFormat="1" ht="22.9" customHeight="1">
      <c r="B103" s="171"/>
      <c r="C103" s="172"/>
      <c r="D103" s="173" t="s">
        <v>74</v>
      </c>
      <c r="E103" s="185" t="s">
        <v>85</v>
      </c>
      <c r="F103" s="185" t="s">
        <v>328</v>
      </c>
      <c r="G103" s="172"/>
      <c r="H103" s="172"/>
      <c r="I103" s="175"/>
      <c r="J103" s="186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83</v>
      </c>
      <c r="AT103" s="183" t="s">
        <v>74</v>
      </c>
      <c r="AU103" s="183" t="s">
        <v>83</v>
      </c>
      <c r="AY103" s="182" t="s">
        <v>119</v>
      </c>
      <c r="BK103" s="184">
        <f>BK104</f>
        <v>0</v>
      </c>
    </row>
    <row r="104" spans="1:65" s="12" customFormat="1" ht="20.85" customHeight="1">
      <c r="B104" s="171"/>
      <c r="C104" s="172"/>
      <c r="D104" s="173" t="s">
        <v>74</v>
      </c>
      <c r="E104" s="185" t="s">
        <v>7</v>
      </c>
      <c r="F104" s="185" t="s">
        <v>329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P105</f>
        <v>0</v>
      </c>
      <c r="Q104" s="179"/>
      <c r="R104" s="180">
        <f>R105</f>
        <v>0</v>
      </c>
      <c r="S104" s="179"/>
      <c r="T104" s="181">
        <f>T105</f>
        <v>0</v>
      </c>
      <c r="AR104" s="182" t="s">
        <v>83</v>
      </c>
      <c r="AT104" s="183" t="s">
        <v>74</v>
      </c>
      <c r="AU104" s="183" t="s">
        <v>85</v>
      </c>
      <c r="AY104" s="182" t="s">
        <v>119</v>
      </c>
      <c r="BK104" s="184">
        <f>BK105</f>
        <v>0</v>
      </c>
    </row>
    <row r="105" spans="1:65" s="2" customFormat="1" ht="21.75" customHeight="1">
      <c r="A105" s="34"/>
      <c r="B105" s="35"/>
      <c r="C105" s="187" t="s">
        <v>160</v>
      </c>
      <c r="D105" s="187" t="s">
        <v>122</v>
      </c>
      <c r="E105" s="188" t="s">
        <v>743</v>
      </c>
      <c r="F105" s="189" t="s">
        <v>744</v>
      </c>
      <c r="G105" s="190" t="s">
        <v>289</v>
      </c>
      <c r="H105" s="191">
        <v>42</v>
      </c>
      <c r="I105" s="192"/>
      <c r="J105" s="193">
        <f>ROUND(I105*H105,2)</f>
        <v>0</v>
      </c>
      <c r="K105" s="189" t="s">
        <v>19</v>
      </c>
      <c r="L105" s="39"/>
      <c r="M105" s="194" t="s">
        <v>19</v>
      </c>
      <c r="N105" s="195" t="s">
        <v>46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138</v>
      </c>
      <c r="AT105" s="198" t="s">
        <v>122</v>
      </c>
      <c r="AU105" s="198" t="s">
        <v>132</v>
      </c>
      <c r="AY105" s="17" t="s">
        <v>119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7" t="s">
        <v>83</v>
      </c>
      <c r="BK105" s="199">
        <f>ROUND(I105*H105,2)</f>
        <v>0</v>
      </c>
      <c r="BL105" s="17" t="s">
        <v>138</v>
      </c>
      <c r="BM105" s="198" t="s">
        <v>745</v>
      </c>
    </row>
    <row r="106" spans="1:65" s="12" customFormat="1" ht="22.9" customHeight="1">
      <c r="B106" s="171"/>
      <c r="C106" s="172"/>
      <c r="D106" s="173" t="s">
        <v>74</v>
      </c>
      <c r="E106" s="185" t="s">
        <v>118</v>
      </c>
      <c r="F106" s="185" t="s">
        <v>492</v>
      </c>
      <c r="G106" s="172"/>
      <c r="H106" s="172"/>
      <c r="I106" s="175"/>
      <c r="J106" s="186">
        <f>BK106</f>
        <v>0</v>
      </c>
      <c r="K106" s="172"/>
      <c r="L106" s="177"/>
      <c r="M106" s="178"/>
      <c r="N106" s="179"/>
      <c r="O106" s="179"/>
      <c r="P106" s="180">
        <f>P107</f>
        <v>0</v>
      </c>
      <c r="Q106" s="179"/>
      <c r="R106" s="180">
        <f>R107</f>
        <v>0</v>
      </c>
      <c r="S106" s="179"/>
      <c r="T106" s="181">
        <f>T107</f>
        <v>0</v>
      </c>
      <c r="AR106" s="182" t="s">
        <v>83</v>
      </c>
      <c r="AT106" s="183" t="s">
        <v>74</v>
      </c>
      <c r="AU106" s="183" t="s">
        <v>83</v>
      </c>
      <c r="AY106" s="182" t="s">
        <v>119</v>
      </c>
      <c r="BK106" s="184">
        <f>BK107</f>
        <v>0</v>
      </c>
    </row>
    <row r="107" spans="1:65" s="12" customFormat="1" ht="20.85" customHeight="1">
      <c r="B107" s="171"/>
      <c r="C107" s="172"/>
      <c r="D107" s="173" t="s">
        <v>74</v>
      </c>
      <c r="E107" s="185" t="s">
        <v>608</v>
      </c>
      <c r="F107" s="185" t="s">
        <v>746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SUM(P108:P109)</f>
        <v>0</v>
      </c>
      <c r="Q107" s="179"/>
      <c r="R107" s="180">
        <f>SUM(R108:R109)</f>
        <v>0</v>
      </c>
      <c r="S107" s="179"/>
      <c r="T107" s="181">
        <f>SUM(T108:T109)</f>
        <v>0</v>
      </c>
      <c r="AR107" s="182" t="s">
        <v>83</v>
      </c>
      <c r="AT107" s="183" t="s">
        <v>74</v>
      </c>
      <c r="AU107" s="183" t="s">
        <v>85</v>
      </c>
      <c r="AY107" s="182" t="s">
        <v>119</v>
      </c>
      <c r="BK107" s="184">
        <f>SUM(BK108:BK109)</f>
        <v>0</v>
      </c>
    </row>
    <row r="108" spans="1:65" s="2" customFormat="1" ht="33" customHeight="1">
      <c r="A108" s="34"/>
      <c r="B108" s="35"/>
      <c r="C108" s="187" t="s">
        <v>167</v>
      </c>
      <c r="D108" s="187" t="s">
        <v>122</v>
      </c>
      <c r="E108" s="188" t="s">
        <v>747</v>
      </c>
      <c r="F108" s="189" t="s">
        <v>748</v>
      </c>
      <c r="G108" s="190" t="s">
        <v>289</v>
      </c>
      <c r="H108" s="191">
        <v>1190</v>
      </c>
      <c r="I108" s="192"/>
      <c r="J108" s="193">
        <f>ROUND(I108*H108,2)</f>
        <v>0</v>
      </c>
      <c r="K108" s="189" t="s">
        <v>19</v>
      </c>
      <c r="L108" s="39"/>
      <c r="M108" s="194" t="s">
        <v>19</v>
      </c>
      <c r="N108" s="195" t="s">
        <v>46</v>
      </c>
      <c r="O108" s="64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8" t="s">
        <v>138</v>
      </c>
      <c r="AT108" s="198" t="s">
        <v>122</v>
      </c>
      <c r="AU108" s="198" t="s">
        <v>132</v>
      </c>
      <c r="AY108" s="17" t="s">
        <v>119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7" t="s">
        <v>83</v>
      </c>
      <c r="BK108" s="199">
        <f>ROUND(I108*H108,2)</f>
        <v>0</v>
      </c>
      <c r="BL108" s="17" t="s">
        <v>138</v>
      </c>
      <c r="BM108" s="198" t="s">
        <v>749</v>
      </c>
    </row>
    <row r="109" spans="1:65" s="2" customFormat="1" ht="16.5" customHeight="1">
      <c r="A109" s="34"/>
      <c r="B109" s="35"/>
      <c r="C109" s="187" t="s">
        <v>286</v>
      </c>
      <c r="D109" s="187" t="s">
        <v>122</v>
      </c>
      <c r="E109" s="188" t="s">
        <v>750</v>
      </c>
      <c r="F109" s="189" t="s">
        <v>751</v>
      </c>
      <c r="G109" s="190" t="s">
        <v>289</v>
      </c>
      <c r="H109" s="191">
        <v>20</v>
      </c>
      <c r="I109" s="192"/>
      <c r="J109" s="193">
        <f>ROUND(I109*H109,2)</f>
        <v>0</v>
      </c>
      <c r="K109" s="189" t="s">
        <v>19</v>
      </c>
      <c r="L109" s="39"/>
      <c r="M109" s="194" t="s">
        <v>19</v>
      </c>
      <c r="N109" s="195" t="s">
        <v>46</v>
      </c>
      <c r="O109" s="64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8" t="s">
        <v>138</v>
      </c>
      <c r="AT109" s="198" t="s">
        <v>122</v>
      </c>
      <c r="AU109" s="198" t="s">
        <v>132</v>
      </c>
      <c r="AY109" s="17" t="s">
        <v>119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7" t="s">
        <v>83</v>
      </c>
      <c r="BK109" s="199">
        <f>ROUND(I109*H109,2)</f>
        <v>0</v>
      </c>
      <c r="BL109" s="17" t="s">
        <v>138</v>
      </c>
      <c r="BM109" s="198" t="s">
        <v>752</v>
      </c>
    </row>
    <row r="110" spans="1:65" s="12" customFormat="1" ht="22.9" customHeight="1">
      <c r="B110" s="171"/>
      <c r="C110" s="172"/>
      <c r="D110" s="173" t="s">
        <v>74</v>
      </c>
      <c r="E110" s="185" t="s">
        <v>160</v>
      </c>
      <c r="F110" s="185" t="s">
        <v>600</v>
      </c>
      <c r="G110" s="172"/>
      <c r="H110" s="172"/>
      <c r="I110" s="175"/>
      <c r="J110" s="186">
        <f>BK110</f>
        <v>0</v>
      </c>
      <c r="K110" s="172"/>
      <c r="L110" s="177"/>
      <c r="M110" s="178"/>
      <c r="N110" s="179"/>
      <c r="O110" s="179"/>
      <c r="P110" s="180">
        <f>P111+P114</f>
        <v>0</v>
      </c>
      <c r="Q110" s="179"/>
      <c r="R110" s="180">
        <f>R111+R114</f>
        <v>0</v>
      </c>
      <c r="S110" s="179"/>
      <c r="T110" s="181">
        <f>T111+T114</f>
        <v>0</v>
      </c>
      <c r="AR110" s="182" t="s">
        <v>83</v>
      </c>
      <c r="AT110" s="183" t="s">
        <v>74</v>
      </c>
      <c r="AU110" s="183" t="s">
        <v>83</v>
      </c>
      <c r="AY110" s="182" t="s">
        <v>119</v>
      </c>
      <c r="BK110" s="184">
        <f>BK111+BK114</f>
        <v>0</v>
      </c>
    </row>
    <row r="111" spans="1:65" s="12" customFormat="1" ht="20.85" customHeight="1">
      <c r="B111" s="171"/>
      <c r="C111" s="172"/>
      <c r="D111" s="173" t="s">
        <v>74</v>
      </c>
      <c r="E111" s="185" t="s">
        <v>601</v>
      </c>
      <c r="F111" s="185" t="s">
        <v>602</v>
      </c>
      <c r="G111" s="172"/>
      <c r="H111" s="172"/>
      <c r="I111" s="175"/>
      <c r="J111" s="186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0</v>
      </c>
      <c r="S111" s="179"/>
      <c r="T111" s="181">
        <f>SUM(T112:T113)</f>
        <v>0</v>
      </c>
      <c r="AR111" s="182" t="s">
        <v>83</v>
      </c>
      <c r="AT111" s="183" t="s">
        <v>74</v>
      </c>
      <c r="AU111" s="183" t="s">
        <v>85</v>
      </c>
      <c r="AY111" s="182" t="s">
        <v>119</v>
      </c>
      <c r="BK111" s="184">
        <f>SUM(BK112:BK113)</f>
        <v>0</v>
      </c>
    </row>
    <row r="112" spans="1:65" s="2" customFormat="1" ht="21.75" customHeight="1">
      <c r="A112" s="34"/>
      <c r="B112" s="35"/>
      <c r="C112" s="187" t="s">
        <v>293</v>
      </c>
      <c r="D112" s="187" t="s">
        <v>122</v>
      </c>
      <c r="E112" s="188" t="s">
        <v>753</v>
      </c>
      <c r="F112" s="189" t="s">
        <v>754</v>
      </c>
      <c r="G112" s="190" t="s">
        <v>572</v>
      </c>
      <c r="H112" s="191">
        <v>1</v>
      </c>
      <c r="I112" s="192"/>
      <c r="J112" s="193">
        <f>ROUND(I112*H112,2)</f>
        <v>0</v>
      </c>
      <c r="K112" s="189" t="s">
        <v>19</v>
      </c>
      <c r="L112" s="39"/>
      <c r="M112" s="194" t="s">
        <v>19</v>
      </c>
      <c r="N112" s="195" t="s">
        <v>46</v>
      </c>
      <c r="O112" s="64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98" t="s">
        <v>138</v>
      </c>
      <c r="AT112" s="198" t="s">
        <v>122</v>
      </c>
      <c r="AU112" s="198" t="s">
        <v>132</v>
      </c>
      <c r="AY112" s="17" t="s">
        <v>119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7" t="s">
        <v>83</v>
      </c>
      <c r="BK112" s="199">
        <f>ROUND(I112*H112,2)</f>
        <v>0</v>
      </c>
      <c r="BL112" s="17" t="s">
        <v>138</v>
      </c>
      <c r="BM112" s="198" t="s">
        <v>755</v>
      </c>
    </row>
    <row r="113" spans="1:65" s="2" customFormat="1" ht="21.75" customHeight="1">
      <c r="A113" s="34"/>
      <c r="B113" s="35"/>
      <c r="C113" s="187" t="s">
        <v>199</v>
      </c>
      <c r="D113" s="187" t="s">
        <v>122</v>
      </c>
      <c r="E113" s="188" t="s">
        <v>756</v>
      </c>
      <c r="F113" s="189" t="s">
        <v>757</v>
      </c>
      <c r="G113" s="190" t="s">
        <v>572</v>
      </c>
      <c r="H113" s="191">
        <v>1</v>
      </c>
      <c r="I113" s="192"/>
      <c r="J113" s="193">
        <f>ROUND(I113*H113,2)</f>
        <v>0</v>
      </c>
      <c r="K113" s="189" t="s">
        <v>19</v>
      </c>
      <c r="L113" s="39"/>
      <c r="M113" s="194" t="s">
        <v>19</v>
      </c>
      <c r="N113" s="195" t="s">
        <v>46</v>
      </c>
      <c r="O113" s="64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8" t="s">
        <v>138</v>
      </c>
      <c r="AT113" s="198" t="s">
        <v>122</v>
      </c>
      <c r="AU113" s="198" t="s">
        <v>132</v>
      </c>
      <c r="AY113" s="17" t="s">
        <v>119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7" t="s">
        <v>83</v>
      </c>
      <c r="BK113" s="199">
        <f>ROUND(I113*H113,2)</f>
        <v>0</v>
      </c>
      <c r="BL113" s="17" t="s">
        <v>138</v>
      </c>
      <c r="BM113" s="198" t="s">
        <v>758</v>
      </c>
    </row>
    <row r="114" spans="1:65" s="12" customFormat="1" ht="20.85" customHeight="1">
      <c r="B114" s="171"/>
      <c r="C114" s="172"/>
      <c r="D114" s="173" t="s">
        <v>74</v>
      </c>
      <c r="E114" s="185" t="s">
        <v>759</v>
      </c>
      <c r="F114" s="185" t="s">
        <v>760</v>
      </c>
      <c r="G114" s="172"/>
      <c r="H114" s="172"/>
      <c r="I114" s="175"/>
      <c r="J114" s="186">
        <f>BK114</f>
        <v>0</v>
      </c>
      <c r="K114" s="172"/>
      <c r="L114" s="177"/>
      <c r="M114" s="178"/>
      <c r="N114" s="179"/>
      <c r="O114" s="179"/>
      <c r="P114" s="180">
        <f>SUM(P115:P116)</f>
        <v>0</v>
      </c>
      <c r="Q114" s="179"/>
      <c r="R114" s="180">
        <f>SUM(R115:R116)</f>
        <v>0</v>
      </c>
      <c r="S114" s="179"/>
      <c r="T114" s="181">
        <f>SUM(T115:T116)</f>
        <v>0</v>
      </c>
      <c r="AR114" s="182" t="s">
        <v>83</v>
      </c>
      <c r="AT114" s="183" t="s">
        <v>74</v>
      </c>
      <c r="AU114" s="183" t="s">
        <v>85</v>
      </c>
      <c r="AY114" s="182" t="s">
        <v>119</v>
      </c>
      <c r="BK114" s="184">
        <f>SUM(BK115:BK116)</f>
        <v>0</v>
      </c>
    </row>
    <row r="115" spans="1:65" s="2" customFormat="1" ht="16.5" customHeight="1">
      <c r="A115" s="34"/>
      <c r="B115" s="35"/>
      <c r="C115" s="187" t="s">
        <v>304</v>
      </c>
      <c r="D115" s="187" t="s">
        <v>122</v>
      </c>
      <c r="E115" s="188" t="s">
        <v>761</v>
      </c>
      <c r="F115" s="189" t="s">
        <v>762</v>
      </c>
      <c r="G115" s="190" t="s">
        <v>572</v>
      </c>
      <c r="H115" s="191">
        <v>1</v>
      </c>
      <c r="I115" s="192"/>
      <c r="J115" s="193">
        <f>ROUND(I115*H115,2)</f>
        <v>0</v>
      </c>
      <c r="K115" s="189" t="s">
        <v>19</v>
      </c>
      <c r="L115" s="39"/>
      <c r="M115" s="194" t="s">
        <v>19</v>
      </c>
      <c r="N115" s="195" t="s">
        <v>46</v>
      </c>
      <c r="O115" s="64"/>
      <c r="P115" s="196">
        <f>O115*H115</f>
        <v>0</v>
      </c>
      <c r="Q115" s="196">
        <v>0</v>
      </c>
      <c r="R115" s="196">
        <f>Q115*H115</f>
        <v>0</v>
      </c>
      <c r="S115" s="196">
        <v>0</v>
      </c>
      <c r="T115" s="19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8" t="s">
        <v>138</v>
      </c>
      <c r="AT115" s="198" t="s">
        <v>122</v>
      </c>
      <c r="AU115" s="198" t="s">
        <v>132</v>
      </c>
      <c r="AY115" s="17" t="s">
        <v>119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7" t="s">
        <v>83</v>
      </c>
      <c r="BK115" s="199">
        <f>ROUND(I115*H115,2)</f>
        <v>0</v>
      </c>
      <c r="BL115" s="17" t="s">
        <v>138</v>
      </c>
      <c r="BM115" s="198" t="s">
        <v>763</v>
      </c>
    </row>
    <row r="116" spans="1:65" s="2" customFormat="1" ht="66.75" customHeight="1">
      <c r="A116" s="34"/>
      <c r="B116" s="35"/>
      <c r="C116" s="187" t="s">
        <v>8</v>
      </c>
      <c r="D116" s="187" t="s">
        <v>122</v>
      </c>
      <c r="E116" s="188" t="s">
        <v>764</v>
      </c>
      <c r="F116" s="189" t="s">
        <v>765</v>
      </c>
      <c r="G116" s="190" t="s">
        <v>572</v>
      </c>
      <c r="H116" s="191">
        <v>1</v>
      </c>
      <c r="I116" s="192"/>
      <c r="J116" s="193">
        <f>ROUND(I116*H116,2)</f>
        <v>0</v>
      </c>
      <c r="K116" s="189" t="s">
        <v>19</v>
      </c>
      <c r="L116" s="39"/>
      <c r="M116" s="222" t="s">
        <v>19</v>
      </c>
      <c r="N116" s="223" t="s">
        <v>46</v>
      </c>
      <c r="O116" s="224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98" t="s">
        <v>138</v>
      </c>
      <c r="AT116" s="198" t="s">
        <v>122</v>
      </c>
      <c r="AU116" s="198" t="s">
        <v>132</v>
      </c>
      <c r="AY116" s="17" t="s">
        <v>119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7" t="s">
        <v>83</v>
      </c>
      <c r="BK116" s="199">
        <f>ROUND(I116*H116,2)</f>
        <v>0</v>
      </c>
      <c r="BL116" s="17" t="s">
        <v>138</v>
      </c>
      <c r="BM116" s="198" t="s">
        <v>766</v>
      </c>
    </row>
    <row r="117" spans="1:65" s="2" customFormat="1" ht="6.95" customHeight="1">
      <c r="A117" s="34"/>
      <c r="B117" s="47"/>
      <c r="C117" s="48"/>
      <c r="D117" s="48"/>
      <c r="E117" s="48"/>
      <c r="F117" s="48"/>
      <c r="G117" s="48"/>
      <c r="H117" s="48"/>
      <c r="I117" s="136"/>
      <c r="J117" s="48"/>
      <c r="K117" s="48"/>
      <c r="L117" s="39"/>
      <c r="M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</sheetData>
  <sheetProtection algorithmName="SHA-512" hashValue="rQcfeMVVpobBgECke4UUYiEVQY82XG7EIuIUpMA3rTXudLz4+eAuKhSpnoRuXqzenp8cvfao405pgVf4/jrOPw==" saltValue="TSIYJ79X2cNCVxHYGrujP5lD2HY+XXk4BzRsdJNzoptYd6Zp+4NVOgv6eX7gL1ZwLSWmaLJTN4F/x7CYSyuFfw==" spinCount="100000" sheet="1" objects="1" scenarios="1" formatColumns="0" formatRows="0" autoFilter="0"/>
  <autoFilter ref="C89:K116" xr:uid="{00000000-0009-0000-0000-000003000000}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37" customWidth="1"/>
    <col min="2" max="2" width="1.6640625" style="237" customWidth="1"/>
    <col min="3" max="4" width="5" style="237" customWidth="1"/>
    <col min="5" max="5" width="11.6640625" style="237" customWidth="1"/>
    <col min="6" max="6" width="9.1640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40625" style="237" customWidth="1"/>
  </cols>
  <sheetData>
    <row r="1" spans="2:1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5" customFormat="1" ht="45" customHeight="1">
      <c r="B3" s="241"/>
      <c r="C3" s="366" t="s">
        <v>767</v>
      </c>
      <c r="D3" s="366"/>
      <c r="E3" s="366"/>
      <c r="F3" s="366"/>
      <c r="G3" s="366"/>
      <c r="H3" s="366"/>
      <c r="I3" s="366"/>
      <c r="J3" s="366"/>
      <c r="K3" s="242"/>
    </row>
    <row r="4" spans="2:11" s="1" customFormat="1" ht="25.5" customHeight="1">
      <c r="B4" s="243"/>
      <c r="C4" s="371" t="s">
        <v>768</v>
      </c>
      <c r="D4" s="371"/>
      <c r="E4" s="371"/>
      <c r="F4" s="371"/>
      <c r="G4" s="371"/>
      <c r="H4" s="371"/>
      <c r="I4" s="371"/>
      <c r="J4" s="371"/>
      <c r="K4" s="244"/>
    </row>
    <row r="5" spans="2:11" s="1" customFormat="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s="1" customFormat="1" ht="15" customHeight="1">
      <c r="B6" s="243"/>
      <c r="C6" s="370" t="s">
        <v>769</v>
      </c>
      <c r="D6" s="370"/>
      <c r="E6" s="370"/>
      <c r="F6" s="370"/>
      <c r="G6" s="370"/>
      <c r="H6" s="370"/>
      <c r="I6" s="370"/>
      <c r="J6" s="370"/>
      <c r="K6" s="244"/>
    </row>
    <row r="7" spans="2:11" s="1" customFormat="1" ht="15" customHeight="1">
      <c r="B7" s="247"/>
      <c r="C7" s="370" t="s">
        <v>770</v>
      </c>
      <c r="D7" s="370"/>
      <c r="E7" s="370"/>
      <c r="F7" s="370"/>
      <c r="G7" s="370"/>
      <c r="H7" s="370"/>
      <c r="I7" s="370"/>
      <c r="J7" s="370"/>
      <c r="K7" s="244"/>
    </row>
    <row r="8" spans="2:11" s="1" customFormat="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s="1" customFormat="1" ht="15" customHeight="1">
      <c r="B9" s="247"/>
      <c r="C9" s="370" t="s">
        <v>771</v>
      </c>
      <c r="D9" s="370"/>
      <c r="E9" s="370"/>
      <c r="F9" s="370"/>
      <c r="G9" s="370"/>
      <c r="H9" s="370"/>
      <c r="I9" s="370"/>
      <c r="J9" s="370"/>
      <c r="K9" s="244"/>
    </row>
    <row r="10" spans="2:11" s="1" customFormat="1" ht="15" customHeight="1">
      <c r="B10" s="247"/>
      <c r="C10" s="246"/>
      <c r="D10" s="370" t="s">
        <v>772</v>
      </c>
      <c r="E10" s="370"/>
      <c r="F10" s="370"/>
      <c r="G10" s="370"/>
      <c r="H10" s="370"/>
      <c r="I10" s="370"/>
      <c r="J10" s="370"/>
      <c r="K10" s="244"/>
    </row>
    <row r="11" spans="2:11" s="1" customFormat="1" ht="15" customHeight="1">
      <c r="B11" s="247"/>
      <c r="C11" s="248"/>
      <c r="D11" s="370" t="s">
        <v>773</v>
      </c>
      <c r="E11" s="370"/>
      <c r="F11" s="370"/>
      <c r="G11" s="370"/>
      <c r="H11" s="370"/>
      <c r="I11" s="370"/>
      <c r="J11" s="370"/>
      <c r="K11" s="244"/>
    </row>
    <row r="12" spans="2:11" s="1" customFormat="1" ht="15" customHeight="1">
      <c r="B12" s="247"/>
      <c r="C12" s="248"/>
      <c r="D12" s="246"/>
      <c r="E12" s="246"/>
      <c r="F12" s="246"/>
      <c r="G12" s="246"/>
      <c r="H12" s="246"/>
      <c r="I12" s="246"/>
      <c r="J12" s="246"/>
      <c r="K12" s="244"/>
    </row>
    <row r="13" spans="2:11" s="1" customFormat="1" ht="15" customHeight="1">
      <c r="B13" s="247"/>
      <c r="C13" s="248"/>
      <c r="D13" s="249" t="s">
        <v>774</v>
      </c>
      <c r="E13" s="246"/>
      <c r="F13" s="246"/>
      <c r="G13" s="246"/>
      <c r="H13" s="246"/>
      <c r="I13" s="246"/>
      <c r="J13" s="246"/>
      <c r="K13" s="244"/>
    </row>
    <row r="14" spans="2:11" s="1" customFormat="1" ht="12.75" customHeight="1">
      <c r="B14" s="247"/>
      <c r="C14" s="248"/>
      <c r="D14" s="248"/>
      <c r="E14" s="248"/>
      <c r="F14" s="248"/>
      <c r="G14" s="248"/>
      <c r="H14" s="248"/>
      <c r="I14" s="248"/>
      <c r="J14" s="248"/>
      <c r="K14" s="244"/>
    </row>
    <row r="15" spans="2:11" s="1" customFormat="1" ht="15" customHeight="1">
      <c r="B15" s="247"/>
      <c r="C15" s="248"/>
      <c r="D15" s="370" t="s">
        <v>775</v>
      </c>
      <c r="E15" s="370"/>
      <c r="F15" s="370"/>
      <c r="G15" s="370"/>
      <c r="H15" s="370"/>
      <c r="I15" s="370"/>
      <c r="J15" s="370"/>
      <c r="K15" s="244"/>
    </row>
    <row r="16" spans="2:11" s="1" customFormat="1" ht="15" customHeight="1">
      <c r="B16" s="247"/>
      <c r="C16" s="248"/>
      <c r="D16" s="370" t="s">
        <v>776</v>
      </c>
      <c r="E16" s="370"/>
      <c r="F16" s="370"/>
      <c r="G16" s="370"/>
      <c r="H16" s="370"/>
      <c r="I16" s="370"/>
      <c r="J16" s="370"/>
      <c r="K16" s="244"/>
    </row>
    <row r="17" spans="2:11" s="1" customFormat="1" ht="15" customHeight="1">
      <c r="B17" s="247"/>
      <c r="C17" s="248"/>
      <c r="D17" s="370" t="s">
        <v>777</v>
      </c>
      <c r="E17" s="370"/>
      <c r="F17" s="370"/>
      <c r="G17" s="370"/>
      <c r="H17" s="370"/>
      <c r="I17" s="370"/>
      <c r="J17" s="370"/>
      <c r="K17" s="244"/>
    </row>
    <row r="18" spans="2:11" s="1" customFormat="1" ht="15" customHeight="1">
      <c r="B18" s="247"/>
      <c r="C18" s="248"/>
      <c r="D18" s="248"/>
      <c r="E18" s="250" t="s">
        <v>82</v>
      </c>
      <c r="F18" s="370" t="s">
        <v>778</v>
      </c>
      <c r="G18" s="370"/>
      <c r="H18" s="370"/>
      <c r="I18" s="370"/>
      <c r="J18" s="370"/>
      <c r="K18" s="244"/>
    </row>
    <row r="19" spans="2:11" s="1" customFormat="1" ht="15" customHeight="1">
      <c r="B19" s="247"/>
      <c r="C19" s="248"/>
      <c r="D19" s="248"/>
      <c r="E19" s="250" t="s">
        <v>779</v>
      </c>
      <c r="F19" s="370" t="s">
        <v>780</v>
      </c>
      <c r="G19" s="370"/>
      <c r="H19" s="370"/>
      <c r="I19" s="370"/>
      <c r="J19" s="370"/>
      <c r="K19" s="244"/>
    </row>
    <row r="20" spans="2:11" s="1" customFormat="1" ht="15" customHeight="1">
      <c r="B20" s="247"/>
      <c r="C20" s="248"/>
      <c r="D20" s="248"/>
      <c r="E20" s="250" t="s">
        <v>781</v>
      </c>
      <c r="F20" s="370" t="s">
        <v>782</v>
      </c>
      <c r="G20" s="370"/>
      <c r="H20" s="370"/>
      <c r="I20" s="370"/>
      <c r="J20" s="370"/>
      <c r="K20" s="244"/>
    </row>
    <row r="21" spans="2:11" s="1" customFormat="1" ht="15" customHeight="1">
      <c r="B21" s="247"/>
      <c r="C21" s="248"/>
      <c r="D21" s="248"/>
      <c r="E21" s="250" t="s">
        <v>783</v>
      </c>
      <c r="F21" s="370" t="s">
        <v>81</v>
      </c>
      <c r="G21" s="370"/>
      <c r="H21" s="370"/>
      <c r="I21" s="370"/>
      <c r="J21" s="370"/>
      <c r="K21" s="244"/>
    </row>
    <row r="22" spans="2:11" s="1" customFormat="1" ht="15" customHeight="1">
      <c r="B22" s="247"/>
      <c r="C22" s="248"/>
      <c r="D22" s="248"/>
      <c r="E22" s="250" t="s">
        <v>784</v>
      </c>
      <c r="F22" s="370" t="s">
        <v>785</v>
      </c>
      <c r="G22" s="370"/>
      <c r="H22" s="370"/>
      <c r="I22" s="370"/>
      <c r="J22" s="370"/>
      <c r="K22" s="244"/>
    </row>
    <row r="23" spans="2:11" s="1" customFormat="1" ht="15" customHeight="1">
      <c r="B23" s="247"/>
      <c r="C23" s="248"/>
      <c r="D23" s="248"/>
      <c r="E23" s="250" t="s">
        <v>786</v>
      </c>
      <c r="F23" s="370" t="s">
        <v>787</v>
      </c>
      <c r="G23" s="370"/>
      <c r="H23" s="370"/>
      <c r="I23" s="370"/>
      <c r="J23" s="370"/>
      <c r="K23" s="244"/>
    </row>
    <row r="24" spans="2:11" s="1" customFormat="1" ht="12.75" customHeight="1">
      <c r="B24" s="247"/>
      <c r="C24" s="248"/>
      <c r="D24" s="248"/>
      <c r="E24" s="248"/>
      <c r="F24" s="248"/>
      <c r="G24" s="248"/>
      <c r="H24" s="248"/>
      <c r="I24" s="248"/>
      <c r="J24" s="248"/>
      <c r="K24" s="244"/>
    </row>
    <row r="25" spans="2:11" s="1" customFormat="1" ht="15" customHeight="1">
      <c r="B25" s="247"/>
      <c r="C25" s="370" t="s">
        <v>788</v>
      </c>
      <c r="D25" s="370"/>
      <c r="E25" s="370"/>
      <c r="F25" s="370"/>
      <c r="G25" s="370"/>
      <c r="H25" s="370"/>
      <c r="I25" s="370"/>
      <c r="J25" s="370"/>
      <c r="K25" s="244"/>
    </row>
    <row r="26" spans="2:11" s="1" customFormat="1" ht="15" customHeight="1">
      <c r="B26" s="247"/>
      <c r="C26" s="370" t="s">
        <v>789</v>
      </c>
      <c r="D26" s="370"/>
      <c r="E26" s="370"/>
      <c r="F26" s="370"/>
      <c r="G26" s="370"/>
      <c r="H26" s="370"/>
      <c r="I26" s="370"/>
      <c r="J26" s="370"/>
      <c r="K26" s="244"/>
    </row>
    <row r="27" spans="2:11" s="1" customFormat="1" ht="15" customHeight="1">
      <c r="B27" s="247"/>
      <c r="C27" s="246"/>
      <c r="D27" s="370" t="s">
        <v>790</v>
      </c>
      <c r="E27" s="370"/>
      <c r="F27" s="370"/>
      <c r="G27" s="370"/>
      <c r="H27" s="370"/>
      <c r="I27" s="370"/>
      <c r="J27" s="370"/>
      <c r="K27" s="244"/>
    </row>
    <row r="28" spans="2:11" s="1" customFormat="1" ht="15" customHeight="1">
      <c r="B28" s="247"/>
      <c r="C28" s="248"/>
      <c r="D28" s="370" t="s">
        <v>791</v>
      </c>
      <c r="E28" s="370"/>
      <c r="F28" s="370"/>
      <c r="G28" s="370"/>
      <c r="H28" s="370"/>
      <c r="I28" s="370"/>
      <c r="J28" s="370"/>
      <c r="K28" s="244"/>
    </row>
    <row r="29" spans="2:11" s="1" customFormat="1" ht="12.75" customHeight="1">
      <c r="B29" s="247"/>
      <c r="C29" s="248"/>
      <c r="D29" s="248"/>
      <c r="E29" s="248"/>
      <c r="F29" s="248"/>
      <c r="G29" s="248"/>
      <c r="H29" s="248"/>
      <c r="I29" s="248"/>
      <c r="J29" s="248"/>
      <c r="K29" s="244"/>
    </row>
    <row r="30" spans="2:11" s="1" customFormat="1" ht="15" customHeight="1">
      <c r="B30" s="247"/>
      <c r="C30" s="248"/>
      <c r="D30" s="370" t="s">
        <v>792</v>
      </c>
      <c r="E30" s="370"/>
      <c r="F30" s="370"/>
      <c r="G30" s="370"/>
      <c r="H30" s="370"/>
      <c r="I30" s="370"/>
      <c r="J30" s="370"/>
      <c r="K30" s="244"/>
    </row>
    <row r="31" spans="2:11" s="1" customFormat="1" ht="15" customHeight="1">
      <c r="B31" s="247"/>
      <c r="C31" s="248"/>
      <c r="D31" s="370" t="s">
        <v>793</v>
      </c>
      <c r="E31" s="370"/>
      <c r="F31" s="370"/>
      <c r="G31" s="370"/>
      <c r="H31" s="370"/>
      <c r="I31" s="370"/>
      <c r="J31" s="370"/>
      <c r="K31" s="244"/>
    </row>
    <row r="32" spans="2:11" s="1" customFormat="1" ht="12.75" customHeight="1">
      <c r="B32" s="247"/>
      <c r="C32" s="248"/>
      <c r="D32" s="248"/>
      <c r="E32" s="248"/>
      <c r="F32" s="248"/>
      <c r="G32" s="248"/>
      <c r="H32" s="248"/>
      <c r="I32" s="248"/>
      <c r="J32" s="248"/>
      <c r="K32" s="244"/>
    </row>
    <row r="33" spans="2:11" s="1" customFormat="1" ht="15" customHeight="1">
      <c r="B33" s="247"/>
      <c r="C33" s="248"/>
      <c r="D33" s="370" t="s">
        <v>794</v>
      </c>
      <c r="E33" s="370"/>
      <c r="F33" s="370"/>
      <c r="G33" s="370"/>
      <c r="H33" s="370"/>
      <c r="I33" s="370"/>
      <c r="J33" s="370"/>
      <c r="K33" s="244"/>
    </row>
    <row r="34" spans="2:11" s="1" customFormat="1" ht="15" customHeight="1">
      <c r="B34" s="247"/>
      <c r="C34" s="248"/>
      <c r="D34" s="370" t="s">
        <v>795</v>
      </c>
      <c r="E34" s="370"/>
      <c r="F34" s="370"/>
      <c r="G34" s="370"/>
      <c r="H34" s="370"/>
      <c r="I34" s="370"/>
      <c r="J34" s="370"/>
      <c r="K34" s="244"/>
    </row>
    <row r="35" spans="2:11" s="1" customFormat="1" ht="15" customHeight="1">
      <c r="B35" s="247"/>
      <c r="C35" s="248"/>
      <c r="D35" s="370" t="s">
        <v>796</v>
      </c>
      <c r="E35" s="370"/>
      <c r="F35" s="370"/>
      <c r="G35" s="370"/>
      <c r="H35" s="370"/>
      <c r="I35" s="370"/>
      <c r="J35" s="370"/>
      <c r="K35" s="244"/>
    </row>
    <row r="36" spans="2:11" s="1" customFormat="1" ht="15" customHeight="1">
      <c r="B36" s="247"/>
      <c r="C36" s="248"/>
      <c r="D36" s="246"/>
      <c r="E36" s="249" t="s">
        <v>104</v>
      </c>
      <c r="F36" s="246"/>
      <c r="G36" s="370" t="s">
        <v>797</v>
      </c>
      <c r="H36" s="370"/>
      <c r="I36" s="370"/>
      <c r="J36" s="370"/>
      <c r="K36" s="244"/>
    </row>
    <row r="37" spans="2:11" s="1" customFormat="1" ht="30.75" customHeight="1">
      <c r="B37" s="247"/>
      <c r="C37" s="248"/>
      <c r="D37" s="246"/>
      <c r="E37" s="249" t="s">
        <v>798</v>
      </c>
      <c r="F37" s="246"/>
      <c r="G37" s="370" t="s">
        <v>799</v>
      </c>
      <c r="H37" s="370"/>
      <c r="I37" s="370"/>
      <c r="J37" s="370"/>
      <c r="K37" s="244"/>
    </row>
    <row r="38" spans="2:11" s="1" customFormat="1" ht="15" customHeight="1">
      <c r="B38" s="247"/>
      <c r="C38" s="248"/>
      <c r="D38" s="246"/>
      <c r="E38" s="249" t="s">
        <v>56</v>
      </c>
      <c r="F38" s="246"/>
      <c r="G38" s="370" t="s">
        <v>800</v>
      </c>
      <c r="H38" s="370"/>
      <c r="I38" s="370"/>
      <c r="J38" s="370"/>
      <c r="K38" s="244"/>
    </row>
    <row r="39" spans="2:11" s="1" customFormat="1" ht="15" customHeight="1">
      <c r="B39" s="247"/>
      <c r="C39" s="248"/>
      <c r="D39" s="246"/>
      <c r="E39" s="249" t="s">
        <v>57</v>
      </c>
      <c r="F39" s="246"/>
      <c r="G39" s="370" t="s">
        <v>801</v>
      </c>
      <c r="H39" s="370"/>
      <c r="I39" s="370"/>
      <c r="J39" s="370"/>
      <c r="K39" s="244"/>
    </row>
    <row r="40" spans="2:11" s="1" customFormat="1" ht="15" customHeight="1">
      <c r="B40" s="247"/>
      <c r="C40" s="248"/>
      <c r="D40" s="246"/>
      <c r="E40" s="249" t="s">
        <v>105</v>
      </c>
      <c r="F40" s="246"/>
      <c r="G40" s="370" t="s">
        <v>802</v>
      </c>
      <c r="H40" s="370"/>
      <c r="I40" s="370"/>
      <c r="J40" s="370"/>
      <c r="K40" s="244"/>
    </row>
    <row r="41" spans="2:11" s="1" customFormat="1" ht="15" customHeight="1">
      <c r="B41" s="247"/>
      <c r="C41" s="248"/>
      <c r="D41" s="246"/>
      <c r="E41" s="249" t="s">
        <v>106</v>
      </c>
      <c r="F41" s="246"/>
      <c r="G41" s="370" t="s">
        <v>803</v>
      </c>
      <c r="H41" s="370"/>
      <c r="I41" s="370"/>
      <c r="J41" s="370"/>
      <c r="K41" s="244"/>
    </row>
    <row r="42" spans="2:11" s="1" customFormat="1" ht="15" customHeight="1">
      <c r="B42" s="247"/>
      <c r="C42" s="248"/>
      <c r="D42" s="246"/>
      <c r="E42" s="249" t="s">
        <v>804</v>
      </c>
      <c r="F42" s="246"/>
      <c r="G42" s="370" t="s">
        <v>805</v>
      </c>
      <c r="H42" s="370"/>
      <c r="I42" s="370"/>
      <c r="J42" s="370"/>
      <c r="K42" s="244"/>
    </row>
    <row r="43" spans="2:11" s="1" customFormat="1" ht="15" customHeight="1">
      <c r="B43" s="247"/>
      <c r="C43" s="248"/>
      <c r="D43" s="246"/>
      <c r="E43" s="249"/>
      <c r="F43" s="246"/>
      <c r="G43" s="370" t="s">
        <v>806</v>
      </c>
      <c r="H43" s="370"/>
      <c r="I43" s="370"/>
      <c r="J43" s="370"/>
      <c r="K43" s="244"/>
    </row>
    <row r="44" spans="2:11" s="1" customFormat="1" ht="15" customHeight="1">
      <c r="B44" s="247"/>
      <c r="C44" s="248"/>
      <c r="D44" s="246"/>
      <c r="E44" s="249" t="s">
        <v>807</v>
      </c>
      <c r="F44" s="246"/>
      <c r="G44" s="370" t="s">
        <v>808</v>
      </c>
      <c r="H44" s="370"/>
      <c r="I44" s="370"/>
      <c r="J44" s="370"/>
      <c r="K44" s="244"/>
    </row>
    <row r="45" spans="2:11" s="1" customFormat="1" ht="15" customHeight="1">
      <c r="B45" s="247"/>
      <c r="C45" s="248"/>
      <c r="D45" s="246"/>
      <c r="E45" s="249" t="s">
        <v>108</v>
      </c>
      <c r="F45" s="246"/>
      <c r="G45" s="370" t="s">
        <v>809</v>
      </c>
      <c r="H45" s="370"/>
      <c r="I45" s="370"/>
      <c r="J45" s="370"/>
      <c r="K45" s="244"/>
    </row>
    <row r="46" spans="2:11" s="1" customFormat="1" ht="12.75" customHeight="1">
      <c r="B46" s="247"/>
      <c r="C46" s="248"/>
      <c r="D46" s="246"/>
      <c r="E46" s="246"/>
      <c r="F46" s="246"/>
      <c r="G46" s="246"/>
      <c r="H46" s="246"/>
      <c r="I46" s="246"/>
      <c r="J46" s="246"/>
      <c r="K46" s="244"/>
    </row>
    <row r="47" spans="2:11" s="1" customFormat="1" ht="15" customHeight="1">
      <c r="B47" s="247"/>
      <c r="C47" s="248"/>
      <c r="D47" s="370" t="s">
        <v>810</v>
      </c>
      <c r="E47" s="370"/>
      <c r="F47" s="370"/>
      <c r="G47" s="370"/>
      <c r="H47" s="370"/>
      <c r="I47" s="370"/>
      <c r="J47" s="370"/>
      <c r="K47" s="244"/>
    </row>
    <row r="48" spans="2:11" s="1" customFormat="1" ht="15" customHeight="1">
      <c r="B48" s="247"/>
      <c r="C48" s="248"/>
      <c r="D48" s="248"/>
      <c r="E48" s="370" t="s">
        <v>811</v>
      </c>
      <c r="F48" s="370"/>
      <c r="G48" s="370"/>
      <c r="H48" s="370"/>
      <c r="I48" s="370"/>
      <c r="J48" s="370"/>
      <c r="K48" s="244"/>
    </row>
    <row r="49" spans="2:11" s="1" customFormat="1" ht="15" customHeight="1">
      <c r="B49" s="247"/>
      <c r="C49" s="248"/>
      <c r="D49" s="248"/>
      <c r="E49" s="370" t="s">
        <v>812</v>
      </c>
      <c r="F49" s="370"/>
      <c r="G49" s="370"/>
      <c r="H49" s="370"/>
      <c r="I49" s="370"/>
      <c r="J49" s="370"/>
      <c r="K49" s="244"/>
    </row>
    <row r="50" spans="2:11" s="1" customFormat="1" ht="15" customHeight="1">
      <c r="B50" s="247"/>
      <c r="C50" s="248"/>
      <c r="D50" s="248"/>
      <c r="E50" s="370" t="s">
        <v>813</v>
      </c>
      <c r="F50" s="370"/>
      <c r="G50" s="370"/>
      <c r="H50" s="370"/>
      <c r="I50" s="370"/>
      <c r="J50" s="370"/>
      <c r="K50" s="244"/>
    </row>
    <row r="51" spans="2:11" s="1" customFormat="1" ht="15" customHeight="1">
      <c r="B51" s="247"/>
      <c r="C51" s="248"/>
      <c r="D51" s="370" t="s">
        <v>814</v>
      </c>
      <c r="E51" s="370"/>
      <c r="F51" s="370"/>
      <c r="G51" s="370"/>
      <c r="H51" s="370"/>
      <c r="I51" s="370"/>
      <c r="J51" s="370"/>
      <c r="K51" s="244"/>
    </row>
    <row r="52" spans="2:11" s="1" customFormat="1" ht="25.5" customHeight="1">
      <c r="B52" s="243"/>
      <c r="C52" s="371" t="s">
        <v>815</v>
      </c>
      <c r="D52" s="371"/>
      <c r="E52" s="371"/>
      <c r="F52" s="371"/>
      <c r="G52" s="371"/>
      <c r="H52" s="371"/>
      <c r="I52" s="371"/>
      <c r="J52" s="371"/>
      <c r="K52" s="244"/>
    </row>
    <row r="53" spans="2:11" s="1" customFormat="1" ht="5.25" customHeight="1">
      <c r="B53" s="243"/>
      <c r="C53" s="245"/>
      <c r="D53" s="245"/>
      <c r="E53" s="245"/>
      <c r="F53" s="245"/>
      <c r="G53" s="245"/>
      <c r="H53" s="245"/>
      <c r="I53" s="245"/>
      <c r="J53" s="245"/>
      <c r="K53" s="244"/>
    </row>
    <row r="54" spans="2:11" s="1" customFormat="1" ht="15" customHeight="1">
      <c r="B54" s="243"/>
      <c r="C54" s="370" t="s">
        <v>816</v>
      </c>
      <c r="D54" s="370"/>
      <c r="E54" s="370"/>
      <c r="F54" s="370"/>
      <c r="G54" s="370"/>
      <c r="H54" s="370"/>
      <c r="I54" s="370"/>
      <c r="J54" s="370"/>
      <c r="K54" s="244"/>
    </row>
    <row r="55" spans="2:11" s="1" customFormat="1" ht="15" customHeight="1">
      <c r="B55" s="243"/>
      <c r="C55" s="370" t="s">
        <v>817</v>
      </c>
      <c r="D55" s="370"/>
      <c r="E55" s="370"/>
      <c r="F55" s="370"/>
      <c r="G55" s="370"/>
      <c r="H55" s="370"/>
      <c r="I55" s="370"/>
      <c r="J55" s="370"/>
      <c r="K55" s="244"/>
    </row>
    <row r="56" spans="2:11" s="1" customFormat="1" ht="12.75" customHeight="1">
      <c r="B56" s="243"/>
      <c r="C56" s="246"/>
      <c r="D56" s="246"/>
      <c r="E56" s="246"/>
      <c r="F56" s="246"/>
      <c r="G56" s="246"/>
      <c r="H56" s="246"/>
      <c r="I56" s="246"/>
      <c r="J56" s="246"/>
      <c r="K56" s="244"/>
    </row>
    <row r="57" spans="2:11" s="1" customFormat="1" ht="15" customHeight="1">
      <c r="B57" s="243"/>
      <c r="C57" s="370" t="s">
        <v>818</v>
      </c>
      <c r="D57" s="370"/>
      <c r="E57" s="370"/>
      <c r="F57" s="370"/>
      <c r="G57" s="370"/>
      <c r="H57" s="370"/>
      <c r="I57" s="370"/>
      <c r="J57" s="370"/>
      <c r="K57" s="244"/>
    </row>
    <row r="58" spans="2:11" s="1" customFormat="1" ht="15" customHeight="1">
      <c r="B58" s="243"/>
      <c r="C58" s="248"/>
      <c r="D58" s="370" t="s">
        <v>819</v>
      </c>
      <c r="E58" s="370"/>
      <c r="F58" s="370"/>
      <c r="G58" s="370"/>
      <c r="H58" s="370"/>
      <c r="I58" s="370"/>
      <c r="J58" s="370"/>
      <c r="K58" s="244"/>
    </row>
    <row r="59" spans="2:11" s="1" customFormat="1" ht="15" customHeight="1">
      <c r="B59" s="243"/>
      <c r="C59" s="248"/>
      <c r="D59" s="370" t="s">
        <v>820</v>
      </c>
      <c r="E59" s="370"/>
      <c r="F59" s="370"/>
      <c r="G59" s="370"/>
      <c r="H59" s="370"/>
      <c r="I59" s="370"/>
      <c r="J59" s="370"/>
      <c r="K59" s="244"/>
    </row>
    <row r="60" spans="2:11" s="1" customFormat="1" ht="15" customHeight="1">
      <c r="B60" s="243"/>
      <c r="C60" s="248"/>
      <c r="D60" s="370" t="s">
        <v>821</v>
      </c>
      <c r="E60" s="370"/>
      <c r="F60" s="370"/>
      <c r="G60" s="370"/>
      <c r="H60" s="370"/>
      <c r="I60" s="370"/>
      <c r="J60" s="370"/>
      <c r="K60" s="244"/>
    </row>
    <row r="61" spans="2:11" s="1" customFormat="1" ht="15" customHeight="1">
      <c r="B61" s="243"/>
      <c r="C61" s="248"/>
      <c r="D61" s="370" t="s">
        <v>822</v>
      </c>
      <c r="E61" s="370"/>
      <c r="F61" s="370"/>
      <c r="G61" s="370"/>
      <c r="H61" s="370"/>
      <c r="I61" s="370"/>
      <c r="J61" s="370"/>
      <c r="K61" s="244"/>
    </row>
    <row r="62" spans="2:11" s="1" customFormat="1" ht="15" customHeight="1">
      <c r="B62" s="243"/>
      <c r="C62" s="248"/>
      <c r="D62" s="372" t="s">
        <v>823</v>
      </c>
      <c r="E62" s="372"/>
      <c r="F62" s="372"/>
      <c r="G62" s="372"/>
      <c r="H62" s="372"/>
      <c r="I62" s="372"/>
      <c r="J62" s="372"/>
      <c r="K62" s="244"/>
    </row>
    <row r="63" spans="2:11" s="1" customFormat="1" ht="15" customHeight="1">
      <c r="B63" s="243"/>
      <c r="C63" s="248"/>
      <c r="D63" s="370" t="s">
        <v>824</v>
      </c>
      <c r="E63" s="370"/>
      <c r="F63" s="370"/>
      <c r="G63" s="370"/>
      <c r="H63" s="370"/>
      <c r="I63" s="370"/>
      <c r="J63" s="370"/>
      <c r="K63" s="244"/>
    </row>
    <row r="64" spans="2:11" s="1" customFormat="1" ht="12.75" customHeight="1">
      <c r="B64" s="243"/>
      <c r="C64" s="248"/>
      <c r="D64" s="248"/>
      <c r="E64" s="251"/>
      <c r="F64" s="248"/>
      <c r="G64" s="248"/>
      <c r="H64" s="248"/>
      <c r="I64" s="248"/>
      <c r="J64" s="248"/>
      <c r="K64" s="244"/>
    </row>
    <row r="65" spans="2:11" s="1" customFormat="1" ht="15" customHeight="1">
      <c r="B65" s="243"/>
      <c r="C65" s="248"/>
      <c r="D65" s="370" t="s">
        <v>825</v>
      </c>
      <c r="E65" s="370"/>
      <c r="F65" s="370"/>
      <c r="G65" s="370"/>
      <c r="H65" s="370"/>
      <c r="I65" s="370"/>
      <c r="J65" s="370"/>
      <c r="K65" s="244"/>
    </row>
    <row r="66" spans="2:11" s="1" customFormat="1" ht="15" customHeight="1">
      <c r="B66" s="243"/>
      <c r="C66" s="248"/>
      <c r="D66" s="372" t="s">
        <v>826</v>
      </c>
      <c r="E66" s="372"/>
      <c r="F66" s="372"/>
      <c r="G66" s="372"/>
      <c r="H66" s="372"/>
      <c r="I66" s="372"/>
      <c r="J66" s="372"/>
      <c r="K66" s="244"/>
    </row>
    <row r="67" spans="2:11" s="1" customFormat="1" ht="15" customHeight="1">
      <c r="B67" s="243"/>
      <c r="C67" s="248"/>
      <c r="D67" s="370" t="s">
        <v>827</v>
      </c>
      <c r="E67" s="370"/>
      <c r="F67" s="370"/>
      <c r="G67" s="370"/>
      <c r="H67" s="370"/>
      <c r="I67" s="370"/>
      <c r="J67" s="370"/>
      <c r="K67" s="244"/>
    </row>
    <row r="68" spans="2:11" s="1" customFormat="1" ht="15" customHeight="1">
      <c r="B68" s="243"/>
      <c r="C68" s="248"/>
      <c r="D68" s="370" t="s">
        <v>828</v>
      </c>
      <c r="E68" s="370"/>
      <c r="F68" s="370"/>
      <c r="G68" s="370"/>
      <c r="H68" s="370"/>
      <c r="I68" s="370"/>
      <c r="J68" s="370"/>
      <c r="K68" s="244"/>
    </row>
    <row r="69" spans="2:11" s="1" customFormat="1" ht="15" customHeight="1">
      <c r="B69" s="243"/>
      <c r="C69" s="248"/>
      <c r="D69" s="370" t="s">
        <v>829</v>
      </c>
      <c r="E69" s="370"/>
      <c r="F69" s="370"/>
      <c r="G69" s="370"/>
      <c r="H69" s="370"/>
      <c r="I69" s="370"/>
      <c r="J69" s="370"/>
      <c r="K69" s="244"/>
    </row>
    <row r="70" spans="2:11" s="1" customFormat="1" ht="15" customHeight="1">
      <c r="B70" s="243"/>
      <c r="C70" s="248"/>
      <c r="D70" s="370" t="s">
        <v>830</v>
      </c>
      <c r="E70" s="370"/>
      <c r="F70" s="370"/>
      <c r="G70" s="370"/>
      <c r="H70" s="370"/>
      <c r="I70" s="370"/>
      <c r="J70" s="370"/>
      <c r="K70" s="244"/>
    </row>
    <row r="71" spans="2:11" s="1" customFormat="1" ht="12.75" customHeight="1">
      <c r="B71" s="252"/>
      <c r="C71" s="253"/>
      <c r="D71" s="253"/>
      <c r="E71" s="253"/>
      <c r="F71" s="253"/>
      <c r="G71" s="253"/>
      <c r="H71" s="253"/>
      <c r="I71" s="253"/>
      <c r="J71" s="253"/>
      <c r="K71" s="254"/>
    </row>
    <row r="72" spans="2:11" s="1" customFormat="1" ht="18.75" customHeight="1">
      <c r="B72" s="255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s="1" customFormat="1" ht="18.75" customHeight="1">
      <c r="B73" s="256"/>
      <c r="C73" s="256"/>
      <c r="D73" s="256"/>
      <c r="E73" s="256"/>
      <c r="F73" s="256"/>
      <c r="G73" s="256"/>
      <c r="H73" s="256"/>
      <c r="I73" s="256"/>
      <c r="J73" s="256"/>
      <c r="K73" s="256"/>
    </row>
    <row r="74" spans="2:11" s="1" customFormat="1" ht="7.5" customHeight="1">
      <c r="B74" s="257"/>
      <c r="C74" s="258"/>
      <c r="D74" s="258"/>
      <c r="E74" s="258"/>
      <c r="F74" s="258"/>
      <c r="G74" s="258"/>
      <c r="H74" s="258"/>
      <c r="I74" s="258"/>
      <c r="J74" s="258"/>
      <c r="K74" s="259"/>
    </row>
    <row r="75" spans="2:11" s="1" customFormat="1" ht="45" customHeight="1">
      <c r="B75" s="260"/>
      <c r="C75" s="365" t="s">
        <v>831</v>
      </c>
      <c r="D75" s="365"/>
      <c r="E75" s="365"/>
      <c r="F75" s="365"/>
      <c r="G75" s="365"/>
      <c r="H75" s="365"/>
      <c r="I75" s="365"/>
      <c r="J75" s="365"/>
      <c r="K75" s="261"/>
    </row>
    <row r="76" spans="2:11" s="1" customFormat="1" ht="17.25" customHeight="1">
      <c r="B76" s="260"/>
      <c r="C76" s="262" t="s">
        <v>832</v>
      </c>
      <c r="D76" s="262"/>
      <c r="E76" s="262"/>
      <c r="F76" s="262" t="s">
        <v>833</v>
      </c>
      <c r="G76" s="263"/>
      <c r="H76" s="262" t="s">
        <v>57</v>
      </c>
      <c r="I76" s="262" t="s">
        <v>60</v>
      </c>
      <c r="J76" s="262" t="s">
        <v>834</v>
      </c>
      <c r="K76" s="261"/>
    </row>
    <row r="77" spans="2:11" s="1" customFormat="1" ht="17.25" customHeight="1">
      <c r="B77" s="260"/>
      <c r="C77" s="264" t="s">
        <v>835</v>
      </c>
      <c r="D77" s="264"/>
      <c r="E77" s="264"/>
      <c r="F77" s="265" t="s">
        <v>836</v>
      </c>
      <c r="G77" s="266"/>
      <c r="H77" s="264"/>
      <c r="I77" s="264"/>
      <c r="J77" s="264" t="s">
        <v>837</v>
      </c>
      <c r="K77" s="261"/>
    </row>
    <row r="78" spans="2:11" s="1" customFormat="1" ht="5.25" customHeight="1">
      <c r="B78" s="260"/>
      <c r="C78" s="267"/>
      <c r="D78" s="267"/>
      <c r="E78" s="267"/>
      <c r="F78" s="267"/>
      <c r="G78" s="268"/>
      <c r="H78" s="267"/>
      <c r="I78" s="267"/>
      <c r="J78" s="267"/>
      <c r="K78" s="261"/>
    </row>
    <row r="79" spans="2:11" s="1" customFormat="1" ht="15" customHeight="1">
      <c r="B79" s="260"/>
      <c r="C79" s="249" t="s">
        <v>56</v>
      </c>
      <c r="D79" s="267"/>
      <c r="E79" s="267"/>
      <c r="F79" s="269" t="s">
        <v>838</v>
      </c>
      <c r="G79" s="268"/>
      <c r="H79" s="249" t="s">
        <v>839</v>
      </c>
      <c r="I79" s="249" t="s">
        <v>840</v>
      </c>
      <c r="J79" s="249">
        <v>20</v>
      </c>
      <c r="K79" s="261"/>
    </row>
    <row r="80" spans="2:11" s="1" customFormat="1" ht="15" customHeight="1">
      <c r="B80" s="260"/>
      <c r="C80" s="249" t="s">
        <v>841</v>
      </c>
      <c r="D80" s="249"/>
      <c r="E80" s="249"/>
      <c r="F80" s="269" t="s">
        <v>838</v>
      </c>
      <c r="G80" s="268"/>
      <c r="H80" s="249" t="s">
        <v>842</v>
      </c>
      <c r="I80" s="249" t="s">
        <v>840</v>
      </c>
      <c r="J80" s="249">
        <v>120</v>
      </c>
      <c r="K80" s="261"/>
    </row>
    <row r="81" spans="2:11" s="1" customFormat="1" ht="15" customHeight="1">
      <c r="B81" s="270"/>
      <c r="C81" s="249" t="s">
        <v>843</v>
      </c>
      <c r="D81" s="249"/>
      <c r="E81" s="249"/>
      <c r="F81" s="269" t="s">
        <v>844</v>
      </c>
      <c r="G81" s="268"/>
      <c r="H81" s="249" t="s">
        <v>845</v>
      </c>
      <c r="I81" s="249" t="s">
        <v>840</v>
      </c>
      <c r="J81" s="249">
        <v>50</v>
      </c>
      <c r="K81" s="261"/>
    </row>
    <row r="82" spans="2:11" s="1" customFormat="1" ht="15" customHeight="1">
      <c r="B82" s="270"/>
      <c r="C82" s="249" t="s">
        <v>846</v>
      </c>
      <c r="D82" s="249"/>
      <c r="E82" s="249"/>
      <c r="F82" s="269" t="s">
        <v>838</v>
      </c>
      <c r="G82" s="268"/>
      <c r="H82" s="249" t="s">
        <v>847</v>
      </c>
      <c r="I82" s="249" t="s">
        <v>848</v>
      </c>
      <c r="J82" s="249"/>
      <c r="K82" s="261"/>
    </row>
    <row r="83" spans="2:11" s="1" customFormat="1" ht="15" customHeight="1">
      <c r="B83" s="270"/>
      <c r="C83" s="271" t="s">
        <v>849</v>
      </c>
      <c r="D83" s="271"/>
      <c r="E83" s="271"/>
      <c r="F83" s="272" t="s">
        <v>844</v>
      </c>
      <c r="G83" s="271"/>
      <c r="H83" s="271" t="s">
        <v>850</v>
      </c>
      <c r="I83" s="271" t="s">
        <v>840</v>
      </c>
      <c r="J83" s="271">
        <v>15</v>
      </c>
      <c r="K83" s="261"/>
    </row>
    <row r="84" spans="2:11" s="1" customFormat="1" ht="15" customHeight="1">
      <c r="B84" s="270"/>
      <c r="C84" s="271" t="s">
        <v>851</v>
      </c>
      <c r="D84" s="271"/>
      <c r="E84" s="271"/>
      <c r="F84" s="272" t="s">
        <v>844</v>
      </c>
      <c r="G84" s="271"/>
      <c r="H84" s="271" t="s">
        <v>852</v>
      </c>
      <c r="I84" s="271" t="s">
        <v>840</v>
      </c>
      <c r="J84" s="271">
        <v>15</v>
      </c>
      <c r="K84" s="261"/>
    </row>
    <row r="85" spans="2:11" s="1" customFormat="1" ht="15" customHeight="1">
      <c r="B85" s="270"/>
      <c r="C85" s="271" t="s">
        <v>853</v>
      </c>
      <c r="D85" s="271"/>
      <c r="E85" s="271"/>
      <c r="F85" s="272" t="s">
        <v>844</v>
      </c>
      <c r="G85" s="271"/>
      <c r="H85" s="271" t="s">
        <v>854</v>
      </c>
      <c r="I85" s="271" t="s">
        <v>840</v>
      </c>
      <c r="J85" s="271">
        <v>20</v>
      </c>
      <c r="K85" s="261"/>
    </row>
    <row r="86" spans="2:11" s="1" customFormat="1" ht="15" customHeight="1">
      <c r="B86" s="270"/>
      <c r="C86" s="271" t="s">
        <v>855</v>
      </c>
      <c r="D86" s="271"/>
      <c r="E86" s="271"/>
      <c r="F86" s="272" t="s">
        <v>844</v>
      </c>
      <c r="G86" s="271"/>
      <c r="H86" s="271" t="s">
        <v>856</v>
      </c>
      <c r="I86" s="271" t="s">
        <v>840</v>
      </c>
      <c r="J86" s="271">
        <v>20</v>
      </c>
      <c r="K86" s="261"/>
    </row>
    <row r="87" spans="2:11" s="1" customFormat="1" ht="15" customHeight="1">
      <c r="B87" s="270"/>
      <c r="C87" s="249" t="s">
        <v>857</v>
      </c>
      <c r="D87" s="249"/>
      <c r="E87" s="249"/>
      <c r="F87" s="269" t="s">
        <v>844</v>
      </c>
      <c r="G87" s="268"/>
      <c r="H87" s="249" t="s">
        <v>858</v>
      </c>
      <c r="I87" s="249" t="s">
        <v>840</v>
      </c>
      <c r="J87" s="249">
        <v>50</v>
      </c>
      <c r="K87" s="261"/>
    </row>
    <row r="88" spans="2:11" s="1" customFormat="1" ht="15" customHeight="1">
      <c r="B88" s="270"/>
      <c r="C88" s="249" t="s">
        <v>859</v>
      </c>
      <c r="D88" s="249"/>
      <c r="E88" s="249"/>
      <c r="F88" s="269" t="s">
        <v>844</v>
      </c>
      <c r="G88" s="268"/>
      <c r="H88" s="249" t="s">
        <v>860</v>
      </c>
      <c r="I88" s="249" t="s">
        <v>840</v>
      </c>
      <c r="J88" s="249">
        <v>20</v>
      </c>
      <c r="K88" s="261"/>
    </row>
    <row r="89" spans="2:11" s="1" customFormat="1" ht="15" customHeight="1">
      <c r="B89" s="270"/>
      <c r="C89" s="249" t="s">
        <v>861</v>
      </c>
      <c r="D89" s="249"/>
      <c r="E89" s="249"/>
      <c r="F89" s="269" t="s">
        <v>844</v>
      </c>
      <c r="G89" s="268"/>
      <c r="H89" s="249" t="s">
        <v>862</v>
      </c>
      <c r="I89" s="249" t="s">
        <v>840</v>
      </c>
      <c r="J89" s="249">
        <v>20</v>
      </c>
      <c r="K89" s="261"/>
    </row>
    <row r="90" spans="2:11" s="1" customFormat="1" ht="15" customHeight="1">
      <c r="B90" s="270"/>
      <c r="C90" s="249" t="s">
        <v>863</v>
      </c>
      <c r="D90" s="249"/>
      <c r="E90" s="249"/>
      <c r="F90" s="269" t="s">
        <v>844</v>
      </c>
      <c r="G90" s="268"/>
      <c r="H90" s="249" t="s">
        <v>864</v>
      </c>
      <c r="I90" s="249" t="s">
        <v>840</v>
      </c>
      <c r="J90" s="249">
        <v>50</v>
      </c>
      <c r="K90" s="261"/>
    </row>
    <row r="91" spans="2:11" s="1" customFormat="1" ht="15" customHeight="1">
      <c r="B91" s="270"/>
      <c r="C91" s="249" t="s">
        <v>865</v>
      </c>
      <c r="D91" s="249"/>
      <c r="E91" s="249"/>
      <c r="F91" s="269" t="s">
        <v>844</v>
      </c>
      <c r="G91" s="268"/>
      <c r="H91" s="249" t="s">
        <v>865</v>
      </c>
      <c r="I91" s="249" t="s">
        <v>840</v>
      </c>
      <c r="J91" s="249">
        <v>50</v>
      </c>
      <c r="K91" s="261"/>
    </row>
    <row r="92" spans="2:11" s="1" customFormat="1" ht="15" customHeight="1">
      <c r="B92" s="270"/>
      <c r="C92" s="249" t="s">
        <v>866</v>
      </c>
      <c r="D92" s="249"/>
      <c r="E92" s="249"/>
      <c r="F92" s="269" t="s">
        <v>844</v>
      </c>
      <c r="G92" s="268"/>
      <c r="H92" s="249" t="s">
        <v>867</v>
      </c>
      <c r="I92" s="249" t="s">
        <v>840</v>
      </c>
      <c r="J92" s="249">
        <v>255</v>
      </c>
      <c r="K92" s="261"/>
    </row>
    <row r="93" spans="2:11" s="1" customFormat="1" ht="15" customHeight="1">
      <c r="B93" s="270"/>
      <c r="C93" s="249" t="s">
        <v>868</v>
      </c>
      <c r="D93" s="249"/>
      <c r="E93" s="249"/>
      <c r="F93" s="269" t="s">
        <v>838</v>
      </c>
      <c r="G93" s="268"/>
      <c r="H93" s="249" t="s">
        <v>869</v>
      </c>
      <c r="I93" s="249" t="s">
        <v>870</v>
      </c>
      <c r="J93" s="249"/>
      <c r="K93" s="261"/>
    </row>
    <row r="94" spans="2:11" s="1" customFormat="1" ht="15" customHeight="1">
      <c r="B94" s="270"/>
      <c r="C94" s="249" t="s">
        <v>871</v>
      </c>
      <c r="D94" s="249"/>
      <c r="E94" s="249"/>
      <c r="F94" s="269" t="s">
        <v>838</v>
      </c>
      <c r="G94" s="268"/>
      <c r="H94" s="249" t="s">
        <v>872</v>
      </c>
      <c r="I94" s="249" t="s">
        <v>873</v>
      </c>
      <c r="J94" s="249"/>
      <c r="K94" s="261"/>
    </row>
    <row r="95" spans="2:11" s="1" customFormat="1" ht="15" customHeight="1">
      <c r="B95" s="270"/>
      <c r="C95" s="249" t="s">
        <v>874</v>
      </c>
      <c r="D95" s="249"/>
      <c r="E95" s="249"/>
      <c r="F95" s="269" t="s">
        <v>838</v>
      </c>
      <c r="G95" s="268"/>
      <c r="H95" s="249" t="s">
        <v>874</v>
      </c>
      <c r="I95" s="249" t="s">
        <v>873</v>
      </c>
      <c r="J95" s="249"/>
      <c r="K95" s="261"/>
    </row>
    <row r="96" spans="2:11" s="1" customFormat="1" ht="15" customHeight="1">
      <c r="B96" s="270"/>
      <c r="C96" s="249" t="s">
        <v>41</v>
      </c>
      <c r="D96" s="249"/>
      <c r="E96" s="249"/>
      <c r="F96" s="269" t="s">
        <v>838</v>
      </c>
      <c r="G96" s="268"/>
      <c r="H96" s="249" t="s">
        <v>875</v>
      </c>
      <c r="I96" s="249" t="s">
        <v>873</v>
      </c>
      <c r="J96" s="249"/>
      <c r="K96" s="261"/>
    </row>
    <row r="97" spans="2:11" s="1" customFormat="1" ht="15" customHeight="1">
      <c r="B97" s="270"/>
      <c r="C97" s="249" t="s">
        <v>51</v>
      </c>
      <c r="D97" s="249"/>
      <c r="E97" s="249"/>
      <c r="F97" s="269" t="s">
        <v>838</v>
      </c>
      <c r="G97" s="268"/>
      <c r="H97" s="249" t="s">
        <v>876</v>
      </c>
      <c r="I97" s="249" t="s">
        <v>873</v>
      </c>
      <c r="J97" s="249"/>
      <c r="K97" s="261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2:11" s="1" customFormat="1" ht="7.5" customHeight="1">
      <c r="B101" s="257"/>
      <c r="C101" s="258"/>
      <c r="D101" s="258"/>
      <c r="E101" s="258"/>
      <c r="F101" s="258"/>
      <c r="G101" s="258"/>
      <c r="H101" s="258"/>
      <c r="I101" s="258"/>
      <c r="J101" s="258"/>
      <c r="K101" s="259"/>
    </row>
    <row r="102" spans="2:11" s="1" customFormat="1" ht="45" customHeight="1">
      <c r="B102" s="260"/>
      <c r="C102" s="365" t="s">
        <v>877</v>
      </c>
      <c r="D102" s="365"/>
      <c r="E102" s="365"/>
      <c r="F102" s="365"/>
      <c r="G102" s="365"/>
      <c r="H102" s="365"/>
      <c r="I102" s="365"/>
      <c r="J102" s="365"/>
      <c r="K102" s="261"/>
    </row>
    <row r="103" spans="2:11" s="1" customFormat="1" ht="17.25" customHeight="1">
      <c r="B103" s="260"/>
      <c r="C103" s="262" t="s">
        <v>832</v>
      </c>
      <c r="D103" s="262"/>
      <c r="E103" s="262"/>
      <c r="F103" s="262" t="s">
        <v>833</v>
      </c>
      <c r="G103" s="263"/>
      <c r="H103" s="262" t="s">
        <v>57</v>
      </c>
      <c r="I103" s="262" t="s">
        <v>60</v>
      </c>
      <c r="J103" s="262" t="s">
        <v>834</v>
      </c>
      <c r="K103" s="261"/>
    </row>
    <row r="104" spans="2:11" s="1" customFormat="1" ht="17.25" customHeight="1">
      <c r="B104" s="260"/>
      <c r="C104" s="264" t="s">
        <v>835</v>
      </c>
      <c r="D104" s="264"/>
      <c r="E104" s="264"/>
      <c r="F104" s="265" t="s">
        <v>836</v>
      </c>
      <c r="G104" s="266"/>
      <c r="H104" s="264"/>
      <c r="I104" s="264"/>
      <c r="J104" s="264" t="s">
        <v>837</v>
      </c>
      <c r="K104" s="261"/>
    </row>
    <row r="105" spans="2:11" s="1" customFormat="1" ht="5.25" customHeight="1">
      <c r="B105" s="260"/>
      <c r="C105" s="262"/>
      <c r="D105" s="262"/>
      <c r="E105" s="262"/>
      <c r="F105" s="262"/>
      <c r="G105" s="278"/>
      <c r="H105" s="262"/>
      <c r="I105" s="262"/>
      <c r="J105" s="262"/>
      <c r="K105" s="261"/>
    </row>
    <row r="106" spans="2:11" s="1" customFormat="1" ht="15" customHeight="1">
      <c r="B106" s="260"/>
      <c r="C106" s="249" t="s">
        <v>56</v>
      </c>
      <c r="D106" s="267"/>
      <c r="E106" s="267"/>
      <c r="F106" s="269" t="s">
        <v>838</v>
      </c>
      <c r="G106" s="278"/>
      <c r="H106" s="249" t="s">
        <v>878</v>
      </c>
      <c r="I106" s="249" t="s">
        <v>840</v>
      </c>
      <c r="J106" s="249">
        <v>20</v>
      </c>
      <c r="K106" s="261"/>
    </row>
    <row r="107" spans="2:11" s="1" customFormat="1" ht="15" customHeight="1">
      <c r="B107" s="260"/>
      <c r="C107" s="249" t="s">
        <v>841</v>
      </c>
      <c r="D107" s="249"/>
      <c r="E107" s="249"/>
      <c r="F107" s="269" t="s">
        <v>838</v>
      </c>
      <c r="G107" s="249"/>
      <c r="H107" s="249" t="s">
        <v>878</v>
      </c>
      <c r="I107" s="249" t="s">
        <v>840</v>
      </c>
      <c r="J107" s="249">
        <v>120</v>
      </c>
      <c r="K107" s="261"/>
    </row>
    <row r="108" spans="2:11" s="1" customFormat="1" ht="15" customHeight="1">
      <c r="B108" s="270"/>
      <c r="C108" s="249" t="s">
        <v>843</v>
      </c>
      <c r="D108" s="249"/>
      <c r="E108" s="249"/>
      <c r="F108" s="269" t="s">
        <v>844</v>
      </c>
      <c r="G108" s="249"/>
      <c r="H108" s="249" t="s">
        <v>878</v>
      </c>
      <c r="I108" s="249" t="s">
        <v>840</v>
      </c>
      <c r="J108" s="249">
        <v>50</v>
      </c>
      <c r="K108" s="261"/>
    </row>
    <row r="109" spans="2:11" s="1" customFormat="1" ht="15" customHeight="1">
      <c r="B109" s="270"/>
      <c r="C109" s="249" t="s">
        <v>846</v>
      </c>
      <c r="D109" s="249"/>
      <c r="E109" s="249"/>
      <c r="F109" s="269" t="s">
        <v>838</v>
      </c>
      <c r="G109" s="249"/>
      <c r="H109" s="249" t="s">
        <v>878</v>
      </c>
      <c r="I109" s="249" t="s">
        <v>848</v>
      </c>
      <c r="J109" s="249"/>
      <c r="K109" s="261"/>
    </row>
    <row r="110" spans="2:11" s="1" customFormat="1" ht="15" customHeight="1">
      <c r="B110" s="270"/>
      <c r="C110" s="249" t="s">
        <v>857</v>
      </c>
      <c r="D110" s="249"/>
      <c r="E110" s="249"/>
      <c r="F110" s="269" t="s">
        <v>844</v>
      </c>
      <c r="G110" s="249"/>
      <c r="H110" s="249" t="s">
        <v>878</v>
      </c>
      <c r="I110" s="249" t="s">
        <v>840</v>
      </c>
      <c r="J110" s="249">
        <v>50</v>
      </c>
      <c r="K110" s="261"/>
    </row>
    <row r="111" spans="2:11" s="1" customFormat="1" ht="15" customHeight="1">
      <c r="B111" s="270"/>
      <c r="C111" s="249" t="s">
        <v>865</v>
      </c>
      <c r="D111" s="249"/>
      <c r="E111" s="249"/>
      <c r="F111" s="269" t="s">
        <v>844</v>
      </c>
      <c r="G111" s="249"/>
      <c r="H111" s="249" t="s">
        <v>878</v>
      </c>
      <c r="I111" s="249" t="s">
        <v>840</v>
      </c>
      <c r="J111" s="249">
        <v>50</v>
      </c>
      <c r="K111" s="261"/>
    </row>
    <row r="112" spans="2:11" s="1" customFormat="1" ht="15" customHeight="1">
      <c r="B112" s="270"/>
      <c r="C112" s="249" t="s">
        <v>863</v>
      </c>
      <c r="D112" s="249"/>
      <c r="E112" s="249"/>
      <c r="F112" s="269" t="s">
        <v>844</v>
      </c>
      <c r="G112" s="249"/>
      <c r="H112" s="249" t="s">
        <v>878</v>
      </c>
      <c r="I112" s="249" t="s">
        <v>840</v>
      </c>
      <c r="J112" s="249">
        <v>50</v>
      </c>
      <c r="K112" s="261"/>
    </row>
    <row r="113" spans="2:11" s="1" customFormat="1" ht="15" customHeight="1">
      <c r="B113" s="270"/>
      <c r="C113" s="249" t="s">
        <v>56</v>
      </c>
      <c r="D113" s="249"/>
      <c r="E113" s="249"/>
      <c r="F113" s="269" t="s">
        <v>838</v>
      </c>
      <c r="G113" s="249"/>
      <c r="H113" s="249" t="s">
        <v>879</v>
      </c>
      <c r="I113" s="249" t="s">
        <v>840</v>
      </c>
      <c r="J113" s="249">
        <v>20</v>
      </c>
      <c r="K113" s="261"/>
    </row>
    <row r="114" spans="2:11" s="1" customFormat="1" ht="15" customHeight="1">
      <c r="B114" s="270"/>
      <c r="C114" s="249" t="s">
        <v>880</v>
      </c>
      <c r="D114" s="249"/>
      <c r="E114" s="249"/>
      <c r="F114" s="269" t="s">
        <v>838</v>
      </c>
      <c r="G114" s="249"/>
      <c r="H114" s="249" t="s">
        <v>881</v>
      </c>
      <c r="I114" s="249" t="s">
        <v>840</v>
      </c>
      <c r="J114" s="249">
        <v>120</v>
      </c>
      <c r="K114" s="261"/>
    </row>
    <row r="115" spans="2:11" s="1" customFormat="1" ht="15" customHeight="1">
      <c r="B115" s="270"/>
      <c r="C115" s="249" t="s">
        <v>41</v>
      </c>
      <c r="D115" s="249"/>
      <c r="E115" s="249"/>
      <c r="F115" s="269" t="s">
        <v>838</v>
      </c>
      <c r="G115" s="249"/>
      <c r="H115" s="249" t="s">
        <v>882</v>
      </c>
      <c r="I115" s="249" t="s">
        <v>873</v>
      </c>
      <c r="J115" s="249"/>
      <c r="K115" s="261"/>
    </row>
    <row r="116" spans="2:11" s="1" customFormat="1" ht="15" customHeight="1">
      <c r="B116" s="270"/>
      <c r="C116" s="249" t="s">
        <v>51</v>
      </c>
      <c r="D116" s="249"/>
      <c r="E116" s="249"/>
      <c r="F116" s="269" t="s">
        <v>838</v>
      </c>
      <c r="G116" s="249"/>
      <c r="H116" s="249" t="s">
        <v>883</v>
      </c>
      <c r="I116" s="249" t="s">
        <v>873</v>
      </c>
      <c r="J116" s="249"/>
      <c r="K116" s="261"/>
    </row>
    <row r="117" spans="2:11" s="1" customFormat="1" ht="15" customHeight="1">
      <c r="B117" s="270"/>
      <c r="C117" s="249" t="s">
        <v>60</v>
      </c>
      <c r="D117" s="249"/>
      <c r="E117" s="249"/>
      <c r="F117" s="269" t="s">
        <v>838</v>
      </c>
      <c r="G117" s="249"/>
      <c r="H117" s="249" t="s">
        <v>884</v>
      </c>
      <c r="I117" s="249" t="s">
        <v>885</v>
      </c>
      <c r="J117" s="249"/>
      <c r="K117" s="261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46"/>
      <c r="D119" s="246"/>
      <c r="E119" s="246"/>
      <c r="F119" s="281"/>
      <c r="G119" s="246"/>
      <c r="H119" s="246"/>
      <c r="I119" s="246"/>
      <c r="J119" s="246"/>
      <c r="K119" s="280"/>
    </row>
    <row r="120" spans="2:11" s="1" customFormat="1" ht="18.75" customHeight="1"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366" t="s">
        <v>886</v>
      </c>
      <c r="D122" s="366"/>
      <c r="E122" s="366"/>
      <c r="F122" s="366"/>
      <c r="G122" s="366"/>
      <c r="H122" s="366"/>
      <c r="I122" s="366"/>
      <c r="J122" s="366"/>
      <c r="K122" s="286"/>
    </row>
    <row r="123" spans="2:11" s="1" customFormat="1" ht="17.25" customHeight="1">
      <c r="B123" s="287"/>
      <c r="C123" s="262" t="s">
        <v>832</v>
      </c>
      <c r="D123" s="262"/>
      <c r="E123" s="262"/>
      <c r="F123" s="262" t="s">
        <v>833</v>
      </c>
      <c r="G123" s="263"/>
      <c r="H123" s="262" t="s">
        <v>57</v>
      </c>
      <c r="I123" s="262" t="s">
        <v>60</v>
      </c>
      <c r="J123" s="262" t="s">
        <v>834</v>
      </c>
      <c r="K123" s="288"/>
    </row>
    <row r="124" spans="2:11" s="1" customFormat="1" ht="17.25" customHeight="1">
      <c r="B124" s="287"/>
      <c r="C124" s="264" t="s">
        <v>835</v>
      </c>
      <c r="D124" s="264"/>
      <c r="E124" s="264"/>
      <c r="F124" s="265" t="s">
        <v>836</v>
      </c>
      <c r="G124" s="266"/>
      <c r="H124" s="264"/>
      <c r="I124" s="264"/>
      <c r="J124" s="264" t="s">
        <v>837</v>
      </c>
      <c r="K124" s="288"/>
    </row>
    <row r="125" spans="2:11" s="1" customFormat="1" ht="5.25" customHeight="1">
      <c r="B125" s="289"/>
      <c r="C125" s="267"/>
      <c r="D125" s="267"/>
      <c r="E125" s="267"/>
      <c r="F125" s="267"/>
      <c r="G125" s="249"/>
      <c r="H125" s="267"/>
      <c r="I125" s="267"/>
      <c r="J125" s="267"/>
      <c r="K125" s="290"/>
    </row>
    <row r="126" spans="2:11" s="1" customFormat="1" ht="15" customHeight="1">
      <c r="B126" s="289"/>
      <c r="C126" s="249" t="s">
        <v>841</v>
      </c>
      <c r="D126" s="267"/>
      <c r="E126" s="267"/>
      <c r="F126" s="269" t="s">
        <v>838</v>
      </c>
      <c r="G126" s="249"/>
      <c r="H126" s="249" t="s">
        <v>878</v>
      </c>
      <c r="I126" s="249" t="s">
        <v>840</v>
      </c>
      <c r="J126" s="249">
        <v>120</v>
      </c>
      <c r="K126" s="291"/>
    </row>
    <row r="127" spans="2:11" s="1" customFormat="1" ht="15" customHeight="1">
      <c r="B127" s="289"/>
      <c r="C127" s="249" t="s">
        <v>887</v>
      </c>
      <c r="D127" s="249"/>
      <c r="E127" s="249"/>
      <c r="F127" s="269" t="s">
        <v>838</v>
      </c>
      <c r="G127" s="249"/>
      <c r="H127" s="249" t="s">
        <v>888</v>
      </c>
      <c r="I127" s="249" t="s">
        <v>840</v>
      </c>
      <c r="J127" s="249" t="s">
        <v>889</v>
      </c>
      <c r="K127" s="291"/>
    </row>
    <row r="128" spans="2:11" s="1" customFormat="1" ht="15" customHeight="1">
      <c r="B128" s="289"/>
      <c r="C128" s="249" t="s">
        <v>786</v>
      </c>
      <c r="D128" s="249"/>
      <c r="E128" s="249"/>
      <c r="F128" s="269" t="s">
        <v>838</v>
      </c>
      <c r="G128" s="249"/>
      <c r="H128" s="249" t="s">
        <v>890</v>
      </c>
      <c r="I128" s="249" t="s">
        <v>840</v>
      </c>
      <c r="J128" s="249" t="s">
        <v>889</v>
      </c>
      <c r="K128" s="291"/>
    </row>
    <row r="129" spans="2:11" s="1" customFormat="1" ht="15" customHeight="1">
      <c r="B129" s="289"/>
      <c r="C129" s="249" t="s">
        <v>849</v>
      </c>
      <c r="D129" s="249"/>
      <c r="E129" s="249"/>
      <c r="F129" s="269" t="s">
        <v>844</v>
      </c>
      <c r="G129" s="249"/>
      <c r="H129" s="249" t="s">
        <v>850</v>
      </c>
      <c r="I129" s="249" t="s">
        <v>840</v>
      </c>
      <c r="J129" s="249">
        <v>15</v>
      </c>
      <c r="K129" s="291"/>
    </row>
    <row r="130" spans="2:11" s="1" customFormat="1" ht="15" customHeight="1">
      <c r="B130" s="289"/>
      <c r="C130" s="271" t="s">
        <v>851</v>
      </c>
      <c r="D130" s="271"/>
      <c r="E130" s="271"/>
      <c r="F130" s="272" t="s">
        <v>844</v>
      </c>
      <c r="G130" s="271"/>
      <c r="H130" s="271" t="s">
        <v>852</v>
      </c>
      <c r="I130" s="271" t="s">
        <v>840</v>
      </c>
      <c r="J130" s="271">
        <v>15</v>
      </c>
      <c r="K130" s="291"/>
    </row>
    <row r="131" spans="2:11" s="1" customFormat="1" ht="15" customHeight="1">
      <c r="B131" s="289"/>
      <c r="C131" s="271" t="s">
        <v>853</v>
      </c>
      <c r="D131" s="271"/>
      <c r="E131" s="271"/>
      <c r="F131" s="272" t="s">
        <v>844</v>
      </c>
      <c r="G131" s="271"/>
      <c r="H131" s="271" t="s">
        <v>854</v>
      </c>
      <c r="I131" s="271" t="s">
        <v>840</v>
      </c>
      <c r="J131" s="271">
        <v>20</v>
      </c>
      <c r="K131" s="291"/>
    </row>
    <row r="132" spans="2:11" s="1" customFormat="1" ht="15" customHeight="1">
      <c r="B132" s="289"/>
      <c r="C132" s="271" t="s">
        <v>855</v>
      </c>
      <c r="D132" s="271"/>
      <c r="E132" s="271"/>
      <c r="F132" s="272" t="s">
        <v>844</v>
      </c>
      <c r="G132" s="271"/>
      <c r="H132" s="271" t="s">
        <v>856</v>
      </c>
      <c r="I132" s="271" t="s">
        <v>840</v>
      </c>
      <c r="J132" s="271">
        <v>20</v>
      </c>
      <c r="K132" s="291"/>
    </row>
    <row r="133" spans="2:11" s="1" customFormat="1" ht="15" customHeight="1">
      <c r="B133" s="289"/>
      <c r="C133" s="249" t="s">
        <v>843</v>
      </c>
      <c r="D133" s="249"/>
      <c r="E133" s="249"/>
      <c r="F133" s="269" t="s">
        <v>844</v>
      </c>
      <c r="G133" s="249"/>
      <c r="H133" s="249" t="s">
        <v>878</v>
      </c>
      <c r="I133" s="249" t="s">
        <v>840</v>
      </c>
      <c r="J133" s="249">
        <v>50</v>
      </c>
      <c r="K133" s="291"/>
    </row>
    <row r="134" spans="2:11" s="1" customFormat="1" ht="15" customHeight="1">
      <c r="B134" s="289"/>
      <c r="C134" s="249" t="s">
        <v>857</v>
      </c>
      <c r="D134" s="249"/>
      <c r="E134" s="249"/>
      <c r="F134" s="269" t="s">
        <v>844</v>
      </c>
      <c r="G134" s="249"/>
      <c r="H134" s="249" t="s">
        <v>878</v>
      </c>
      <c r="I134" s="249" t="s">
        <v>840</v>
      </c>
      <c r="J134" s="249">
        <v>50</v>
      </c>
      <c r="K134" s="291"/>
    </row>
    <row r="135" spans="2:11" s="1" customFormat="1" ht="15" customHeight="1">
      <c r="B135" s="289"/>
      <c r="C135" s="249" t="s">
        <v>863</v>
      </c>
      <c r="D135" s="249"/>
      <c r="E135" s="249"/>
      <c r="F135" s="269" t="s">
        <v>844</v>
      </c>
      <c r="G135" s="249"/>
      <c r="H135" s="249" t="s">
        <v>878</v>
      </c>
      <c r="I135" s="249" t="s">
        <v>840</v>
      </c>
      <c r="J135" s="249">
        <v>50</v>
      </c>
      <c r="K135" s="291"/>
    </row>
    <row r="136" spans="2:11" s="1" customFormat="1" ht="15" customHeight="1">
      <c r="B136" s="289"/>
      <c r="C136" s="249" t="s">
        <v>865</v>
      </c>
      <c r="D136" s="249"/>
      <c r="E136" s="249"/>
      <c r="F136" s="269" t="s">
        <v>844</v>
      </c>
      <c r="G136" s="249"/>
      <c r="H136" s="249" t="s">
        <v>878</v>
      </c>
      <c r="I136" s="249" t="s">
        <v>840</v>
      </c>
      <c r="J136" s="249">
        <v>50</v>
      </c>
      <c r="K136" s="291"/>
    </row>
    <row r="137" spans="2:11" s="1" customFormat="1" ht="15" customHeight="1">
      <c r="B137" s="289"/>
      <c r="C137" s="249" t="s">
        <v>866</v>
      </c>
      <c r="D137" s="249"/>
      <c r="E137" s="249"/>
      <c r="F137" s="269" t="s">
        <v>844</v>
      </c>
      <c r="G137" s="249"/>
      <c r="H137" s="249" t="s">
        <v>891</v>
      </c>
      <c r="I137" s="249" t="s">
        <v>840</v>
      </c>
      <c r="J137" s="249">
        <v>255</v>
      </c>
      <c r="K137" s="291"/>
    </row>
    <row r="138" spans="2:11" s="1" customFormat="1" ht="15" customHeight="1">
      <c r="B138" s="289"/>
      <c r="C138" s="249" t="s">
        <v>868</v>
      </c>
      <c r="D138" s="249"/>
      <c r="E138" s="249"/>
      <c r="F138" s="269" t="s">
        <v>838</v>
      </c>
      <c r="G138" s="249"/>
      <c r="H138" s="249" t="s">
        <v>892</v>
      </c>
      <c r="I138" s="249" t="s">
        <v>870</v>
      </c>
      <c r="J138" s="249"/>
      <c r="K138" s="291"/>
    </row>
    <row r="139" spans="2:11" s="1" customFormat="1" ht="15" customHeight="1">
      <c r="B139" s="289"/>
      <c r="C139" s="249" t="s">
        <v>871</v>
      </c>
      <c r="D139" s="249"/>
      <c r="E139" s="249"/>
      <c r="F139" s="269" t="s">
        <v>838</v>
      </c>
      <c r="G139" s="249"/>
      <c r="H139" s="249" t="s">
        <v>893</v>
      </c>
      <c r="I139" s="249" t="s">
        <v>873</v>
      </c>
      <c r="J139" s="249"/>
      <c r="K139" s="291"/>
    </row>
    <row r="140" spans="2:11" s="1" customFormat="1" ht="15" customHeight="1">
      <c r="B140" s="289"/>
      <c r="C140" s="249" t="s">
        <v>874</v>
      </c>
      <c r="D140" s="249"/>
      <c r="E140" s="249"/>
      <c r="F140" s="269" t="s">
        <v>838</v>
      </c>
      <c r="G140" s="249"/>
      <c r="H140" s="249" t="s">
        <v>874</v>
      </c>
      <c r="I140" s="249" t="s">
        <v>873</v>
      </c>
      <c r="J140" s="249"/>
      <c r="K140" s="291"/>
    </row>
    <row r="141" spans="2:11" s="1" customFormat="1" ht="15" customHeight="1">
      <c r="B141" s="289"/>
      <c r="C141" s="249" t="s">
        <v>41</v>
      </c>
      <c r="D141" s="249"/>
      <c r="E141" s="249"/>
      <c r="F141" s="269" t="s">
        <v>838</v>
      </c>
      <c r="G141" s="249"/>
      <c r="H141" s="249" t="s">
        <v>894</v>
      </c>
      <c r="I141" s="249" t="s">
        <v>873</v>
      </c>
      <c r="J141" s="249"/>
      <c r="K141" s="291"/>
    </row>
    <row r="142" spans="2:11" s="1" customFormat="1" ht="15" customHeight="1">
      <c r="B142" s="289"/>
      <c r="C142" s="249" t="s">
        <v>895</v>
      </c>
      <c r="D142" s="249"/>
      <c r="E142" s="249"/>
      <c r="F142" s="269" t="s">
        <v>838</v>
      </c>
      <c r="G142" s="249"/>
      <c r="H142" s="249" t="s">
        <v>896</v>
      </c>
      <c r="I142" s="249" t="s">
        <v>873</v>
      </c>
      <c r="J142" s="249"/>
      <c r="K142" s="291"/>
    </row>
    <row r="143" spans="2:11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pans="2:11" s="1" customFormat="1" ht="18.75" customHeight="1">
      <c r="B144" s="246"/>
      <c r="C144" s="246"/>
      <c r="D144" s="246"/>
      <c r="E144" s="246"/>
      <c r="F144" s="281"/>
      <c r="G144" s="246"/>
      <c r="H144" s="246"/>
      <c r="I144" s="246"/>
      <c r="J144" s="246"/>
      <c r="K144" s="246"/>
    </row>
    <row r="145" spans="2:11" s="1" customFormat="1" ht="18.75" customHeight="1"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</row>
    <row r="146" spans="2:11" s="1" customFormat="1" ht="7.5" customHeight="1">
      <c r="B146" s="257"/>
      <c r="C146" s="258"/>
      <c r="D146" s="258"/>
      <c r="E146" s="258"/>
      <c r="F146" s="258"/>
      <c r="G146" s="258"/>
      <c r="H146" s="258"/>
      <c r="I146" s="258"/>
      <c r="J146" s="258"/>
      <c r="K146" s="259"/>
    </row>
    <row r="147" spans="2:11" s="1" customFormat="1" ht="45" customHeight="1">
      <c r="B147" s="260"/>
      <c r="C147" s="365" t="s">
        <v>897</v>
      </c>
      <c r="D147" s="365"/>
      <c r="E147" s="365"/>
      <c r="F147" s="365"/>
      <c r="G147" s="365"/>
      <c r="H147" s="365"/>
      <c r="I147" s="365"/>
      <c r="J147" s="365"/>
      <c r="K147" s="261"/>
    </row>
    <row r="148" spans="2:11" s="1" customFormat="1" ht="17.25" customHeight="1">
      <c r="B148" s="260"/>
      <c r="C148" s="262" t="s">
        <v>832</v>
      </c>
      <c r="D148" s="262"/>
      <c r="E148" s="262"/>
      <c r="F148" s="262" t="s">
        <v>833</v>
      </c>
      <c r="G148" s="263"/>
      <c r="H148" s="262" t="s">
        <v>57</v>
      </c>
      <c r="I148" s="262" t="s">
        <v>60</v>
      </c>
      <c r="J148" s="262" t="s">
        <v>834</v>
      </c>
      <c r="K148" s="261"/>
    </row>
    <row r="149" spans="2:11" s="1" customFormat="1" ht="17.25" customHeight="1">
      <c r="B149" s="260"/>
      <c r="C149" s="264" t="s">
        <v>835</v>
      </c>
      <c r="D149" s="264"/>
      <c r="E149" s="264"/>
      <c r="F149" s="265" t="s">
        <v>836</v>
      </c>
      <c r="G149" s="266"/>
      <c r="H149" s="264"/>
      <c r="I149" s="264"/>
      <c r="J149" s="264" t="s">
        <v>837</v>
      </c>
      <c r="K149" s="261"/>
    </row>
    <row r="150" spans="2:11" s="1" customFormat="1" ht="5.25" customHeight="1">
      <c r="B150" s="270"/>
      <c r="C150" s="267"/>
      <c r="D150" s="267"/>
      <c r="E150" s="267"/>
      <c r="F150" s="267"/>
      <c r="G150" s="268"/>
      <c r="H150" s="267"/>
      <c r="I150" s="267"/>
      <c r="J150" s="267"/>
      <c r="K150" s="291"/>
    </row>
    <row r="151" spans="2:11" s="1" customFormat="1" ht="15" customHeight="1">
      <c r="B151" s="270"/>
      <c r="C151" s="295" t="s">
        <v>841</v>
      </c>
      <c r="D151" s="249"/>
      <c r="E151" s="249"/>
      <c r="F151" s="296" t="s">
        <v>838</v>
      </c>
      <c r="G151" s="249"/>
      <c r="H151" s="295" t="s">
        <v>878</v>
      </c>
      <c r="I151" s="295" t="s">
        <v>840</v>
      </c>
      <c r="J151" s="295">
        <v>120</v>
      </c>
      <c r="K151" s="291"/>
    </row>
    <row r="152" spans="2:11" s="1" customFormat="1" ht="15" customHeight="1">
      <c r="B152" s="270"/>
      <c r="C152" s="295" t="s">
        <v>887</v>
      </c>
      <c r="D152" s="249"/>
      <c r="E152" s="249"/>
      <c r="F152" s="296" t="s">
        <v>838</v>
      </c>
      <c r="G152" s="249"/>
      <c r="H152" s="295" t="s">
        <v>898</v>
      </c>
      <c r="I152" s="295" t="s">
        <v>840</v>
      </c>
      <c r="J152" s="295" t="s">
        <v>889</v>
      </c>
      <c r="K152" s="291"/>
    </row>
    <row r="153" spans="2:11" s="1" customFormat="1" ht="15" customHeight="1">
      <c r="B153" s="270"/>
      <c r="C153" s="295" t="s">
        <v>786</v>
      </c>
      <c r="D153" s="249"/>
      <c r="E153" s="249"/>
      <c r="F153" s="296" t="s">
        <v>838</v>
      </c>
      <c r="G153" s="249"/>
      <c r="H153" s="295" t="s">
        <v>899</v>
      </c>
      <c r="I153" s="295" t="s">
        <v>840</v>
      </c>
      <c r="J153" s="295" t="s">
        <v>889</v>
      </c>
      <c r="K153" s="291"/>
    </row>
    <row r="154" spans="2:11" s="1" customFormat="1" ht="15" customHeight="1">
      <c r="B154" s="270"/>
      <c r="C154" s="295" t="s">
        <v>843</v>
      </c>
      <c r="D154" s="249"/>
      <c r="E154" s="249"/>
      <c r="F154" s="296" t="s">
        <v>844</v>
      </c>
      <c r="G154" s="249"/>
      <c r="H154" s="295" t="s">
        <v>878</v>
      </c>
      <c r="I154" s="295" t="s">
        <v>840</v>
      </c>
      <c r="J154" s="295">
        <v>50</v>
      </c>
      <c r="K154" s="291"/>
    </row>
    <row r="155" spans="2:11" s="1" customFormat="1" ht="15" customHeight="1">
      <c r="B155" s="270"/>
      <c r="C155" s="295" t="s">
        <v>846</v>
      </c>
      <c r="D155" s="249"/>
      <c r="E155" s="249"/>
      <c r="F155" s="296" t="s">
        <v>838</v>
      </c>
      <c r="G155" s="249"/>
      <c r="H155" s="295" t="s">
        <v>878</v>
      </c>
      <c r="I155" s="295" t="s">
        <v>848</v>
      </c>
      <c r="J155" s="295"/>
      <c r="K155" s="291"/>
    </row>
    <row r="156" spans="2:11" s="1" customFormat="1" ht="15" customHeight="1">
      <c r="B156" s="270"/>
      <c r="C156" s="295" t="s">
        <v>857</v>
      </c>
      <c r="D156" s="249"/>
      <c r="E156" s="249"/>
      <c r="F156" s="296" t="s">
        <v>844</v>
      </c>
      <c r="G156" s="249"/>
      <c r="H156" s="295" t="s">
        <v>878</v>
      </c>
      <c r="I156" s="295" t="s">
        <v>840</v>
      </c>
      <c r="J156" s="295">
        <v>50</v>
      </c>
      <c r="K156" s="291"/>
    </row>
    <row r="157" spans="2:11" s="1" customFormat="1" ht="15" customHeight="1">
      <c r="B157" s="270"/>
      <c r="C157" s="295" t="s">
        <v>865</v>
      </c>
      <c r="D157" s="249"/>
      <c r="E157" s="249"/>
      <c r="F157" s="296" t="s">
        <v>844</v>
      </c>
      <c r="G157" s="249"/>
      <c r="H157" s="295" t="s">
        <v>878</v>
      </c>
      <c r="I157" s="295" t="s">
        <v>840</v>
      </c>
      <c r="J157" s="295">
        <v>50</v>
      </c>
      <c r="K157" s="291"/>
    </row>
    <row r="158" spans="2:11" s="1" customFormat="1" ht="15" customHeight="1">
      <c r="B158" s="270"/>
      <c r="C158" s="295" t="s">
        <v>863</v>
      </c>
      <c r="D158" s="249"/>
      <c r="E158" s="249"/>
      <c r="F158" s="296" t="s">
        <v>844</v>
      </c>
      <c r="G158" s="249"/>
      <c r="H158" s="295" t="s">
        <v>878</v>
      </c>
      <c r="I158" s="295" t="s">
        <v>840</v>
      </c>
      <c r="J158" s="295">
        <v>50</v>
      </c>
      <c r="K158" s="291"/>
    </row>
    <row r="159" spans="2:11" s="1" customFormat="1" ht="15" customHeight="1">
      <c r="B159" s="270"/>
      <c r="C159" s="295" t="s">
        <v>96</v>
      </c>
      <c r="D159" s="249"/>
      <c r="E159" s="249"/>
      <c r="F159" s="296" t="s">
        <v>838</v>
      </c>
      <c r="G159" s="249"/>
      <c r="H159" s="295" t="s">
        <v>900</v>
      </c>
      <c r="I159" s="295" t="s">
        <v>840</v>
      </c>
      <c r="J159" s="295" t="s">
        <v>901</v>
      </c>
      <c r="K159" s="291"/>
    </row>
    <row r="160" spans="2:11" s="1" customFormat="1" ht="15" customHeight="1">
      <c r="B160" s="270"/>
      <c r="C160" s="295" t="s">
        <v>902</v>
      </c>
      <c r="D160" s="249"/>
      <c r="E160" s="249"/>
      <c r="F160" s="296" t="s">
        <v>838</v>
      </c>
      <c r="G160" s="249"/>
      <c r="H160" s="295" t="s">
        <v>903</v>
      </c>
      <c r="I160" s="295" t="s">
        <v>873</v>
      </c>
      <c r="J160" s="295"/>
      <c r="K160" s="291"/>
    </row>
    <row r="161" spans="2:11" s="1" customFormat="1" ht="15" customHeight="1">
      <c r="B161" s="297"/>
      <c r="C161" s="279"/>
      <c r="D161" s="279"/>
      <c r="E161" s="279"/>
      <c r="F161" s="279"/>
      <c r="G161" s="279"/>
      <c r="H161" s="279"/>
      <c r="I161" s="279"/>
      <c r="J161" s="279"/>
      <c r="K161" s="298"/>
    </row>
    <row r="162" spans="2:11" s="1" customFormat="1" ht="18.75" customHeight="1">
      <c r="B162" s="246"/>
      <c r="C162" s="249"/>
      <c r="D162" s="249"/>
      <c r="E162" s="249"/>
      <c r="F162" s="269"/>
      <c r="G162" s="249"/>
      <c r="H162" s="249"/>
      <c r="I162" s="249"/>
      <c r="J162" s="249"/>
      <c r="K162" s="246"/>
    </row>
    <row r="163" spans="2:11" s="1" customFormat="1" ht="18.75" customHeight="1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366" t="s">
        <v>904</v>
      </c>
      <c r="D165" s="366"/>
      <c r="E165" s="366"/>
      <c r="F165" s="366"/>
      <c r="G165" s="366"/>
      <c r="H165" s="366"/>
      <c r="I165" s="366"/>
      <c r="J165" s="366"/>
      <c r="K165" s="242"/>
    </row>
    <row r="166" spans="2:11" s="1" customFormat="1" ht="17.25" customHeight="1">
      <c r="B166" s="241"/>
      <c r="C166" s="262" t="s">
        <v>832</v>
      </c>
      <c r="D166" s="262"/>
      <c r="E166" s="262"/>
      <c r="F166" s="262" t="s">
        <v>833</v>
      </c>
      <c r="G166" s="299"/>
      <c r="H166" s="300" t="s">
        <v>57</v>
      </c>
      <c r="I166" s="300" t="s">
        <v>60</v>
      </c>
      <c r="J166" s="262" t="s">
        <v>834</v>
      </c>
      <c r="K166" s="242"/>
    </row>
    <row r="167" spans="2:11" s="1" customFormat="1" ht="17.25" customHeight="1">
      <c r="B167" s="243"/>
      <c r="C167" s="264" t="s">
        <v>835</v>
      </c>
      <c r="D167" s="264"/>
      <c r="E167" s="264"/>
      <c r="F167" s="265" t="s">
        <v>836</v>
      </c>
      <c r="G167" s="301"/>
      <c r="H167" s="302"/>
      <c r="I167" s="302"/>
      <c r="J167" s="264" t="s">
        <v>837</v>
      </c>
      <c r="K167" s="244"/>
    </row>
    <row r="168" spans="2:11" s="1" customFormat="1" ht="5.25" customHeight="1">
      <c r="B168" s="270"/>
      <c r="C168" s="267"/>
      <c r="D168" s="267"/>
      <c r="E168" s="267"/>
      <c r="F168" s="267"/>
      <c r="G168" s="268"/>
      <c r="H168" s="267"/>
      <c r="I168" s="267"/>
      <c r="J168" s="267"/>
      <c r="K168" s="291"/>
    </row>
    <row r="169" spans="2:11" s="1" customFormat="1" ht="15" customHeight="1">
      <c r="B169" s="270"/>
      <c r="C169" s="249" t="s">
        <v>841</v>
      </c>
      <c r="D169" s="249"/>
      <c r="E169" s="249"/>
      <c r="F169" s="269" t="s">
        <v>838</v>
      </c>
      <c r="G169" s="249"/>
      <c r="H169" s="249" t="s">
        <v>878</v>
      </c>
      <c r="I169" s="249" t="s">
        <v>840</v>
      </c>
      <c r="J169" s="249">
        <v>120</v>
      </c>
      <c r="K169" s="291"/>
    </row>
    <row r="170" spans="2:11" s="1" customFormat="1" ht="15" customHeight="1">
      <c r="B170" s="270"/>
      <c r="C170" s="249" t="s">
        <v>887</v>
      </c>
      <c r="D170" s="249"/>
      <c r="E170" s="249"/>
      <c r="F170" s="269" t="s">
        <v>838</v>
      </c>
      <c r="G170" s="249"/>
      <c r="H170" s="249" t="s">
        <v>888</v>
      </c>
      <c r="I170" s="249" t="s">
        <v>840</v>
      </c>
      <c r="J170" s="249" t="s">
        <v>889</v>
      </c>
      <c r="K170" s="291"/>
    </row>
    <row r="171" spans="2:11" s="1" customFormat="1" ht="15" customHeight="1">
      <c r="B171" s="270"/>
      <c r="C171" s="249" t="s">
        <v>786</v>
      </c>
      <c r="D171" s="249"/>
      <c r="E171" s="249"/>
      <c r="F171" s="269" t="s">
        <v>838</v>
      </c>
      <c r="G171" s="249"/>
      <c r="H171" s="249" t="s">
        <v>905</v>
      </c>
      <c r="I171" s="249" t="s">
        <v>840</v>
      </c>
      <c r="J171" s="249" t="s">
        <v>889</v>
      </c>
      <c r="K171" s="291"/>
    </row>
    <row r="172" spans="2:11" s="1" customFormat="1" ht="15" customHeight="1">
      <c r="B172" s="270"/>
      <c r="C172" s="249" t="s">
        <v>843</v>
      </c>
      <c r="D172" s="249"/>
      <c r="E172" s="249"/>
      <c r="F172" s="269" t="s">
        <v>844</v>
      </c>
      <c r="G172" s="249"/>
      <c r="H172" s="249" t="s">
        <v>905</v>
      </c>
      <c r="I172" s="249" t="s">
        <v>840</v>
      </c>
      <c r="J172" s="249">
        <v>50</v>
      </c>
      <c r="K172" s="291"/>
    </row>
    <row r="173" spans="2:11" s="1" customFormat="1" ht="15" customHeight="1">
      <c r="B173" s="270"/>
      <c r="C173" s="249" t="s">
        <v>846</v>
      </c>
      <c r="D173" s="249"/>
      <c r="E173" s="249"/>
      <c r="F173" s="269" t="s">
        <v>838</v>
      </c>
      <c r="G173" s="249"/>
      <c r="H173" s="249" t="s">
        <v>905</v>
      </c>
      <c r="I173" s="249" t="s">
        <v>848</v>
      </c>
      <c r="J173" s="249"/>
      <c r="K173" s="291"/>
    </row>
    <row r="174" spans="2:11" s="1" customFormat="1" ht="15" customHeight="1">
      <c r="B174" s="270"/>
      <c r="C174" s="249" t="s">
        <v>857</v>
      </c>
      <c r="D174" s="249"/>
      <c r="E174" s="249"/>
      <c r="F174" s="269" t="s">
        <v>844</v>
      </c>
      <c r="G174" s="249"/>
      <c r="H174" s="249" t="s">
        <v>905</v>
      </c>
      <c r="I174" s="249" t="s">
        <v>840</v>
      </c>
      <c r="J174" s="249">
        <v>50</v>
      </c>
      <c r="K174" s="291"/>
    </row>
    <row r="175" spans="2:11" s="1" customFormat="1" ht="15" customHeight="1">
      <c r="B175" s="270"/>
      <c r="C175" s="249" t="s">
        <v>865</v>
      </c>
      <c r="D175" s="249"/>
      <c r="E175" s="249"/>
      <c r="F175" s="269" t="s">
        <v>844</v>
      </c>
      <c r="G175" s="249"/>
      <c r="H175" s="249" t="s">
        <v>905</v>
      </c>
      <c r="I175" s="249" t="s">
        <v>840</v>
      </c>
      <c r="J175" s="249">
        <v>50</v>
      </c>
      <c r="K175" s="291"/>
    </row>
    <row r="176" spans="2:11" s="1" customFormat="1" ht="15" customHeight="1">
      <c r="B176" s="270"/>
      <c r="C176" s="249" t="s">
        <v>863</v>
      </c>
      <c r="D176" s="249"/>
      <c r="E176" s="249"/>
      <c r="F176" s="269" t="s">
        <v>844</v>
      </c>
      <c r="G176" s="249"/>
      <c r="H176" s="249" t="s">
        <v>905</v>
      </c>
      <c r="I176" s="249" t="s">
        <v>840</v>
      </c>
      <c r="J176" s="249">
        <v>50</v>
      </c>
      <c r="K176" s="291"/>
    </row>
    <row r="177" spans="2:11" s="1" customFormat="1" ht="15" customHeight="1">
      <c r="B177" s="270"/>
      <c r="C177" s="249" t="s">
        <v>104</v>
      </c>
      <c r="D177" s="249"/>
      <c r="E177" s="249"/>
      <c r="F177" s="269" t="s">
        <v>838</v>
      </c>
      <c r="G177" s="249"/>
      <c r="H177" s="249" t="s">
        <v>906</v>
      </c>
      <c r="I177" s="249" t="s">
        <v>907</v>
      </c>
      <c r="J177" s="249"/>
      <c r="K177" s="291"/>
    </row>
    <row r="178" spans="2:11" s="1" customFormat="1" ht="15" customHeight="1">
      <c r="B178" s="270"/>
      <c r="C178" s="249" t="s">
        <v>60</v>
      </c>
      <c r="D178" s="249"/>
      <c r="E178" s="249"/>
      <c r="F178" s="269" t="s">
        <v>838</v>
      </c>
      <c r="G178" s="249"/>
      <c r="H178" s="249" t="s">
        <v>908</v>
      </c>
      <c r="I178" s="249" t="s">
        <v>909</v>
      </c>
      <c r="J178" s="249">
        <v>1</v>
      </c>
      <c r="K178" s="291"/>
    </row>
    <row r="179" spans="2:11" s="1" customFormat="1" ht="15" customHeight="1">
      <c r="B179" s="270"/>
      <c r="C179" s="249" t="s">
        <v>56</v>
      </c>
      <c r="D179" s="249"/>
      <c r="E179" s="249"/>
      <c r="F179" s="269" t="s">
        <v>838</v>
      </c>
      <c r="G179" s="249"/>
      <c r="H179" s="249" t="s">
        <v>910</v>
      </c>
      <c r="I179" s="249" t="s">
        <v>840</v>
      </c>
      <c r="J179" s="249">
        <v>20</v>
      </c>
      <c r="K179" s="291"/>
    </row>
    <row r="180" spans="2:11" s="1" customFormat="1" ht="15" customHeight="1">
      <c r="B180" s="270"/>
      <c r="C180" s="249" t="s">
        <v>57</v>
      </c>
      <c r="D180" s="249"/>
      <c r="E180" s="249"/>
      <c r="F180" s="269" t="s">
        <v>838</v>
      </c>
      <c r="G180" s="249"/>
      <c r="H180" s="249" t="s">
        <v>911</v>
      </c>
      <c r="I180" s="249" t="s">
        <v>840</v>
      </c>
      <c r="J180" s="249">
        <v>255</v>
      </c>
      <c r="K180" s="291"/>
    </row>
    <row r="181" spans="2:11" s="1" customFormat="1" ht="15" customHeight="1">
      <c r="B181" s="270"/>
      <c r="C181" s="249" t="s">
        <v>105</v>
      </c>
      <c r="D181" s="249"/>
      <c r="E181" s="249"/>
      <c r="F181" s="269" t="s">
        <v>838</v>
      </c>
      <c r="G181" s="249"/>
      <c r="H181" s="249" t="s">
        <v>802</v>
      </c>
      <c r="I181" s="249" t="s">
        <v>840</v>
      </c>
      <c r="J181" s="249">
        <v>10</v>
      </c>
      <c r="K181" s="291"/>
    </row>
    <row r="182" spans="2:11" s="1" customFormat="1" ht="15" customHeight="1">
      <c r="B182" s="270"/>
      <c r="C182" s="249" t="s">
        <v>106</v>
      </c>
      <c r="D182" s="249"/>
      <c r="E182" s="249"/>
      <c r="F182" s="269" t="s">
        <v>838</v>
      </c>
      <c r="G182" s="249"/>
      <c r="H182" s="249" t="s">
        <v>912</v>
      </c>
      <c r="I182" s="249" t="s">
        <v>873</v>
      </c>
      <c r="J182" s="249"/>
      <c r="K182" s="291"/>
    </row>
    <row r="183" spans="2:11" s="1" customFormat="1" ht="15" customHeight="1">
      <c r="B183" s="270"/>
      <c r="C183" s="249" t="s">
        <v>913</v>
      </c>
      <c r="D183" s="249"/>
      <c r="E183" s="249"/>
      <c r="F183" s="269" t="s">
        <v>838</v>
      </c>
      <c r="G183" s="249"/>
      <c r="H183" s="249" t="s">
        <v>914</v>
      </c>
      <c r="I183" s="249" t="s">
        <v>873</v>
      </c>
      <c r="J183" s="249"/>
      <c r="K183" s="291"/>
    </row>
    <row r="184" spans="2:11" s="1" customFormat="1" ht="15" customHeight="1">
      <c r="B184" s="270"/>
      <c r="C184" s="249" t="s">
        <v>902</v>
      </c>
      <c r="D184" s="249"/>
      <c r="E184" s="249"/>
      <c r="F184" s="269" t="s">
        <v>838</v>
      </c>
      <c r="G184" s="249"/>
      <c r="H184" s="249" t="s">
        <v>915</v>
      </c>
      <c r="I184" s="249" t="s">
        <v>873</v>
      </c>
      <c r="J184" s="249"/>
      <c r="K184" s="291"/>
    </row>
    <row r="185" spans="2:11" s="1" customFormat="1" ht="15" customHeight="1">
      <c r="B185" s="270"/>
      <c r="C185" s="249" t="s">
        <v>108</v>
      </c>
      <c r="D185" s="249"/>
      <c r="E185" s="249"/>
      <c r="F185" s="269" t="s">
        <v>844</v>
      </c>
      <c r="G185" s="249"/>
      <c r="H185" s="249" t="s">
        <v>916</v>
      </c>
      <c r="I185" s="249" t="s">
        <v>840</v>
      </c>
      <c r="J185" s="249">
        <v>50</v>
      </c>
      <c r="K185" s="291"/>
    </row>
    <row r="186" spans="2:11" s="1" customFormat="1" ht="15" customHeight="1">
      <c r="B186" s="270"/>
      <c r="C186" s="249" t="s">
        <v>917</v>
      </c>
      <c r="D186" s="249"/>
      <c r="E186" s="249"/>
      <c r="F186" s="269" t="s">
        <v>844</v>
      </c>
      <c r="G186" s="249"/>
      <c r="H186" s="249" t="s">
        <v>918</v>
      </c>
      <c r="I186" s="249" t="s">
        <v>919</v>
      </c>
      <c r="J186" s="249"/>
      <c r="K186" s="291"/>
    </row>
    <row r="187" spans="2:11" s="1" customFormat="1" ht="15" customHeight="1">
      <c r="B187" s="270"/>
      <c r="C187" s="249" t="s">
        <v>920</v>
      </c>
      <c r="D187" s="249"/>
      <c r="E187" s="249"/>
      <c r="F187" s="269" t="s">
        <v>844</v>
      </c>
      <c r="G187" s="249"/>
      <c r="H187" s="249" t="s">
        <v>921</v>
      </c>
      <c r="I187" s="249" t="s">
        <v>919</v>
      </c>
      <c r="J187" s="249"/>
      <c r="K187" s="291"/>
    </row>
    <row r="188" spans="2:11" s="1" customFormat="1" ht="15" customHeight="1">
      <c r="B188" s="270"/>
      <c r="C188" s="249" t="s">
        <v>922</v>
      </c>
      <c r="D188" s="249"/>
      <c r="E188" s="249"/>
      <c r="F188" s="269" t="s">
        <v>844</v>
      </c>
      <c r="G188" s="249"/>
      <c r="H188" s="249" t="s">
        <v>923</v>
      </c>
      <c r="I188" s="249" t="s">
        <v>919</v>
      </c>
      <c r="J188" s="249"/>
      <c r="K188" s="291"/>
    </row>
    <row r="189" spans="2:11" s="1" customFormat="1" ht="15" customHeight="1">
      <c r="B189" s="270"/>
      <c r="C189" s="303" t="s">
        <v>924</v>
      </c>
      <c r="D189" s="249"/>
      <c r="E189" s="249"/>
      <c r="F189" s="269" t="s">
        <v>844</v>
      </c>
      <c r="G189" s="249"/>
      <c r="H189" s="249" t="s">
        <v>925</v>
      </c>
      <c r="I189" s="249" t="s">
        <v>926</v>
      </c>
      <c r="J189" s="304" t="s">
        <v>927</v>
      </c>
      <c r="K189" s="291"/>
    </row>
    <row r="190" spans="2:11" s="1" customFormat="1" ht="15" customHeight="1">
      <c r="B190" s="270"/>
      <c r="C190" s="255" t="s">
        <v>45</v>
      </c>
      <c r="D190" s="249"/>
      <c r="E190" s="249"/>
      <c r="F190" s="269" t="s">
        <v>838</v>
      </c>
      <c r="G190" s="249"/>
      <c r="H190" s="246" t="s">
        <v>928</v>
      </c>
      <c r="I190" s="249" t="s">
        <v>929</v>
      </c>
      <c r="J190" s="249"/>
      <c r="K190" s="291"/>
    </row>
    <row r="191" spans="2:11" s="1" customFormat="1" ht="15" customHeight="1">
      <c r="B191" s="270"/>
      <c r="C191" s="255" t="s">
        <v>930</v>
      </c>
      <c r="D191" s="249"/>
      <c r="E191" s="249"/>
      <c r="F191" s="269" t="s">
        <v>838</v>
      </c>
      <c r="G191" s="249"/>
      <c r="H191" s="249" t="s">
        <v>931</v>
      </c>
      <c r="I191" s="249" t="s">
        <v>873</v>
      </c>
      <c r="J191" s="249"/>
      <c r="K191" s="291"/>
    </row>
    <row r="192" spans="2:11" s="1" customFormat="1" ht="15" customHeight="1">
      <c r="B192" s="270"/>
      <c r="C192" s="255" t="s">
        <v>932</v>
      </c>
      <c r="D192" s="249"/>
      <c r="E192" s="249"/>
      <c r="F192" s="269" t="s">
        <v>838</v>
      </c>
      <c r="G192" s="249"/>
      <c r="H192" s="249" t="s">
        <v>933</v>
      </c>
      <c r="I192" s="249" t="s">
        <v>873</v>
      </c>
      <c r="J192" s="249"/>
      <c r="K192" s="291"/>
    </row>
    <row r="193" spans="2:11" s="1" customFormat="1" ht="15" customHeight="1">
      <c r="B193" s="270"/>
      <c r="C193" s="255" t="s">
        <v>934</v>
      </c>
      <c r="D193" s="249"/>
      <c r="E193" s="249"/>
      <c r="F193" s="269" t="s">
        <v>844</v>
      </c>
      <c r="G193" s="249"/>
      <c r="H193" s="249" t="s">
        <v>935</v>
      </c>
      <c r="I193" s="249" t="s">
        <v>873</v>
      </c>
      <c r="J193" s="249"/>
      <c r="K193" s="291"/>
    </row>
    <row r="194" spans="2:11" s="1" customFormat="1" ht="15" customHeight="1">
      <c r="B194" s="297"/>
      <c r="C194" s="305"/>
      <c r="D194" s="279"/>
      <c r="E194" s="279"/>
      <c r="F194" s="279"/>
      <c r="G194" s="279"/>
      <c r="H194" s="279"/>
      <c r="I194" s="279"/>
      <c r="J194" s="279"/>
      <c r="K194" s="298"/>
    </row>
    <row r="195" spans="2:11" s="1" customFormat="1" ht="18.75" customHeight="1">
      <c r="B195" s="246"/>
      <c r="C195" s="249"/>
      <c r="D195" s="249"/>
      <c r="E195" s="249"/>
      <c r="F195" s="269"/>
      <c r="G195" s="249"/>
      <c r="H195" s="249"/>
      <c r="I195" s="249"/>
      <c r="J195" s="249"/>
      <c r="K195" s="246"/>
    </row>
    <row r="196" spans="2:11" s="1" customFormat="1" ht="18.75" customHeight="1">
      <c r="B196" s="246"/>
      <c r="C196" s="249"/>
      <c r="D196" s="249"/>
      <c r="E196" s="249"/>
      <c r="F196" s="269"/>
      <c r="G196" s="249"/>
      <c r="H196" s="249"/>
      <c r="I196" s="249"/>
      <c r="J196" s="249"/>
      <c r="K196" s="246"/>
    </row>
    <row r="197" spans="2:11" s="1" customFormat="1" ht="18.75" customHeight="1"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</row>
    <row r="198" spans="2:11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s="1" customFormat="1" ht="21">
      <c r="B199" s="241"/>
      <c r="C199" s="366" t="s">
        <v>936</v>
      </c>
      <c r="D199" s="366"/>
      <c r="E199" s="366"/>
      <c r="F199" s="366"/>
      <c r="G199" s="366"/>
      <c r="H199" s="366"/>
      <c r="I199" s="366"/>
      <c r="J199" s="366"/>
      <c r="K199" s="242"/>
    </row>
    <row r="200" spans="2:11" s="1" customFormat="1" ht="25.5" customHeight="1">
      <c r="B200" s="241"/>
      <c r="C200" s="306" t="s">
        <v>937</v>
      </c>
      <c r="D200" s="306"/>
      <c r="E200" s="306"/>
      <c r="F200" s="306" t="s">
        <v>938</v>
      </c>
      <c r="G200" s="307"/>
      <c r="H200" s="367" t="s">
        <v>939</v>
      </c>
      <c r="I200" s="367"/>
      <c r="J200" s="367"/>
      <c r="K200" s="242"/>
    </row>
    <row r="201" spans="2:11" s="1" customFormat="1" ht="5.25" customHeight="1">
      <c r="B201" s="270"/>
      <c r="C201" s="267"/>
      <c r="D201" s="267"/>
      <c r="E201" s="267"/>
      <c r="F201" s="267"/>
      <c r="G201" s="249"/>
      <c r="H201" s="267"/>
      <c r="I201" s="267"/>
      <c r="J201" s="267"/>
      <c r="K201" s="291"/>
    </row>
    <row r="202" spans="2:11" s="1" customFormat="1" ht="15" customHeight="1">
      <c r="B202" s="270"/>
      <c r="C202" s="249" t="s">
        <v>929</v>
      </c>
      <c r="D202" s="249"/>
      <c r="E202" s="249"/>
      <c r="F202" s="269" t="s">
        <v>46</v>
      </c>
      <c r="G202" s="249"/>
      <c r="H202" s="368" t="s">
        <v>940</v>
      </c>
      <c r="I202" s="368"/>
      <c r="J202" s="368"/>
      <c r="K202" s="291"/>
    </row>
    <row r="203" spans="2:11" s="1" customFormat="1" ht="15" customHeight="1">
      <c r="B203" s="270"/>
      <c r="C203" s="276"/>
      <c r="D203" s="249"/>
      <c r="E203" s="249"/>
      <c r="F203" s="269" t="s">
        <v>47</v>
      </c>
      <c r="G203" s="249"/>
      <c r="H203" s="368" t="s">
        <v>941</v>
      </c>
      <c r="I203" s="368"/>
      <c r="J203" s="368"/>
      <c r="K203" s="291"/>
    </row>
    <row r="204" spans="2:11" s="1" customFormat="1" ht="15" customHeight="1">
      <c r="B204" s="270"/>
      <c r="C204" s="276"/>
      <c r="D204" s="249"/>
      <c r="E204" s="249"/>
      <c r="F204" s="269" t="s">
        <v>50</v>
      </c>
      <c r="G204" s="249"/>
      <c r="H204" s="368" t="s">
        <v>942</v>
      </c>
      <c r="I204" s="368"/>
      <c r="J204" s="368"/>
      <c r="K204" s="291"/>
    </row>
    <row r="205" spans="2:11" s="1" customFormat="1" ht="15" customHeight="1">
      <c r="B205" s="270"/>
      <c r="C205" s="249"/>
      <c r="D205" s="249"/>
      <c r="E205" s="249"/>
      <c r="F205" s="269" t="s">
        <v>48</v>
      </c>
      <c r="G205" s="249"/>
      <c r="H205" s="368" t="s">
        <v>943</v>
      </c>
      <c r="I205" s="368"/>
      <c r="J205" s="368"/>
      <c r="K205" s="291"/>
    </row>
    <row r="206" spans="2:11" s="1" customFormat="1" ht="15" customHeight="1">
      <c r="B206" s="270"/>
      <c r="C206" s="249"/>
      <c r="D206" s="249"/>
      <c r="E206" s="249"/>
      <c r="F206" s="269" t="s">
        <v>49</v>
      </c>
      <c r="G206" s="249"/>
      <c r="H206" s="368" t="s">
        <v>944</v>
      </c>
      <c r="I206" s="368"/>
      <c r="J206" s="368"/>
      <c r="K206" s="291"/>
    </row>
    <row r="207" spans="2:11" s="1" customFormat="1" ht="15" customHeight="1">
      <c r="B207" s="270"/>
      <c r="C207" s="249"/>
      <c r="D207" s="249"/>
      <c r="E207" s="249"/>
      <c r="F207" s="269"/>
      <c r="G207" s="249"/>
      <c r="H207" s="249"/>
      <c r="I207" s="249"/>
      <c r="J207" s="249"/>
      <c r="K207" s="291"/>
    </row>
    <row r="208" spans="2:11" s="1" customFormat="1" ht="15" customHeight="1">
      <c r="B208" s="270"/>
      <c r="C208" s="249" t="s">
        <v>885</v>
      </c>
      <c r="D208" s="249"/>
      <c r="E208" s="249"/>
      <c r="F208" s="269" t="s">
        <v>82</v>
      </c>
      <c r="G208" s="249"/>
      <c r="H208" s="368" t="s">
        <v>945</v>
      </c>
      <c r="I208" s="368"/>
      <c r="J208" s="368"/>
      <c r="K208" s="291"/>
    </row>
    <row r="209" spans="2:11" s="1" customFormat="1" ht="15" customHeight="1">
      <c r="B209" s="270"/>
      <c r="C209" s="276"/>
      <c r="D209" s="249"/>
      <c r="E209" s="249"/>
      <c r="F209" s="269" t="s">
        <v>781</v>
      </c>
      <c r="G209" s="249"/>
      <c r="H209" s="368" t="s">
        <v>782</v>
      </c>
      <c r="I209" s="368"/>
      <c r="J209" s="368"/>
      <c r="K209" s="291"/>
    </row>
    <row r="210" spans="2:11" s="1" customFormat="1" ht="15" customHeight="1">
      <c r="B210" s="270"/>
      <c r="C210" s="249"/>
      <c r="D210" s="249"/>
      <c r="E210" s="249"/>
      <c r="F210" s="269" t="s">
        <v>779</v>
      </c>
      <c r="G210" s="249"/>
      <c r="H210" s="368" t="s">
        <v>946</v>
      </c>
      <c r="I210" s="368"/>
      <c r="J210" s="368"/>
      <c r="K210" s="291"/>
    </row>
    <row r="211" spans="2:11" s="1" customFormat="1" ht="15" customHeight="1">
      <c r="B211" s="308"/>
      <c r="C211" s="276"/>
      <c r="D211" s="276"/>
      <c r="E211" s="276"/>
      <c r="F211" s="269" t="s">
        <v>783</v>
      </c>
      <c r="G211" s="255"/>
      <c r="H211" s="369" t="s">
        <v>81</v>
      </c>
      <c r="I211" s="369"/>
      <c r="J211" s="369"/>
      <c r="K211" s="309"/>
    </row>
    <row r="212" spans="2:11" s="1" customFormat="1" ht="15" customHeight="1">
      <c r="B212" s="308"/>
      <c r="C212" s="276"/>
      <c r="D212" s="276"/>
      <c r="E212" s="276"/>
      <c r="F212" s="269" t="s">
        <v>784</v>
      </c>
      <c r="G212" s="255"/>
      <c r="H212" s="369" t="s">
        <v>947</v>
      </c>
      <c r="I212" s="369"/>
      <c r="J212" s="369"/>
      <c r="K212" s="309"/>
    </row>
    <row r="213" spans="2:11" s="1" customFormat="1" ht="15" customHeight="1">
      <c r="B213" s="308"/>
      <c r="C213" s="276"/>
      <c r="D213" s="276"/>
      <c r="E213" s="276"/>
      <c r="F213" s="310"/>
      <c r="G213" s="255"/>
      <c r="H213" s="311"/>
      <c r="I213" s="311"/>
      <c r="J213" s="311"/>
      <c r="K213" s="309"/>
    </row>
    <row r="214" spans="2:11" s="1" customFormat="1" ht="15" customHeight="1">
      <c r="B214" s="308"/>
      <c r="C214" s="249" t="s">
        <v>909</v>
      </c>
      <c r="D214" s="276"/>
      <c r="E214" s="276"/>
      <c r="F214" s="269">
        <v>1</v>
      </c>
      <c r="G214" s="255"/>
      <c r="H214" s="369" t="s">
        <v>948</v>
      </c>
      <c r="I214" s="369"/>
      <c r="J214" s="369"/>
      <c r="K214" s="309"/>
    </row>
    <row r="215" spans="2:11" s="1" customFormat="1" ht="15" customHeight="1">
      <c r="B215" s="308"/>
      <c r="C215" s="276"/>
      <c r="D215" s="276"/>
      <c r="E215" s="276"/>
      <c r="F215" s="269">
        <v>2</v>
      </c>
      <c r="G215" s="255"/>
      <c r="H215" s="369" t="s">
        <v>949</v>
      </c>
      <c r="I215" s="369"/>
      <c r="J215" s="369"/>
      <c r="K215" s="309"/>
    </row>
    <row r="216" spans="2:11" s="1" customFormat="1" ht="15" customHeight="1">
      <c r="B216" s="308"/>
      <c r="C216" s="276"/>
      <c r="D216" s="276"/>
      <c r="E216" s="276"/>
      <c r="F216" s="269">
        <v>3</v>
      </c>
      <c r="G216" s="255"/>
      <c r="H216" s="369" t="s">
        <v>950</v>
      </c>
      <c r="I216" s="369"/>
      <c r="J216" s="369"/>
      <c r="K216" s="309"/>
    </row>
    <row r="217" spans="2:11" s="1" customFormat="1" ht="15" customHeight="1">
      <c r="B217" s="308"/>
      <c r="C217" s="276"/>
      <c r="D217" s="276"/>
      <c r="E217" s="276"/>
      <c r="F217" s="269">
        <v>4</v>
      </c>
      <c r="G217" s="255"/>
      <c r="H217" s="369" t="s">
        <v>951</v>
      </c>
      <c r="I217" s="369"/>
      <c r="J217" s="369"/>
      <c r="K217" s="309"/>
    </row>
    <row r="218" spans="2:11" s="1" customFormat="1" ht="12.75" customHeight="1">
      <c r="B218" s="312"/>
      <c r="C218" s="313"/>
      <c r="D218" s="313"/>
      <c r="E218" s="313"/>
      <c r="F218" s="313"/>
      <c r="G218" s="313"/>
      <c r="H218" s="313"/>
      <c r="I218" s="313"/>
      <c r="J218" s="313"/>
      <c r="K218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4" ma:contentTypeDescription="Vytvoří nový dokument" ma:contentTypeScope="" ma:versionID="69382e732ab8ce5441482a2c629c3fad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4894d56b23d67810927cd6b50d4ae511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BF2B9-7389-49FA-97F2-F741206F6807}">
  <ds:schemaRefs>
    <ds:schemaRef ds:uri="http://schemas.microsoft.com/office/2006/metadata/properties"/>
    <ds:schemaRef ds:uri="http://schemas.microsoft.com/office/infopath/2007/PartnerControls"/>
    <ds:schemaRef ds:uri="95b419f4-261c-4a5d-b742-5f3743c0166a"/>
  </ds:schemaRefs>
</ds:datastoreItem>
</file>

<file path=customXml/itemProps2.xml><?xml version="1.0" encoding="utf-8"?>
<ds:datastoreItem xmlns:ds="http://schemas.openxmlformats.org/officeDocument/2006/customXml" ds:itemID="{75913733-EB51-4BEE-93D4-8E2D6A5DCD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88DF6-0AD7-4396-A7DD-F11EEE8E6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00 - Vedlejší a ostatn...</vt:lpstr>
      <vt:lpstr>SO 01 - Fotbalové trénink...</vt:lpstr>
      <vt:lpstr>SO 02 - Pumptracková dráha</vt:lpstr>
      <vt:lpstr>Pokyny pro vyplnění</vt:lpstr>
      <vt:lpstr>'Rekapitulace stavby'!Názvy_tisku</vt:lpstr>
      <vt:lpstr>'SO 00 - Vedlejší a ostatn...'!Názvy_tisku</vt:lpstr>
      <vt:lpstr>'SO 01 - Fotbalové trénink...'!Názvy_tisku</vt:lpstr>
      <vt:lpstr>'SO 02 - Pumptracková dráha'!Názvy_tisku</vt:lpstr>
      <vt:lpstr>'Pokyny pro vyplnění'!Oblast_tisku</vt:lpstr>
      <vt:lpstr>'Rekapitulace stavby'!Oblast_tisku</vt:lpstr>
      <vt:lpstr>'SO 00 - Vedlejší a ostatn...'!Oblast_tisku</vt:lpstr>
      <vt:lpstr>'SO 01 - Fotbalové trénink...'!Oblast_tisku</vt:lpstr>
      <vt:lpstr>'SO 02 - Pumptracková dráha'!Oblast_tisku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PALOVA-PC\Marek</dc:creator>
  <cp:lastModifiedBy>Katka Milošová</cp:lastModifiedBy>
  <dcterms:created xsi:type="dcterms:W3CDTF">2020-08-10T15:57:47Z</dcterms:created>
  <dcterms:modified xsi:type="dcterms:W3CDTF">2021-01-13T08:19:32Z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