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0"/>
  </bookViews>
  <sheets>
    <sheet name="Rekapitulace stavby" sheetId="1" r:id="rId1"/>
    <sheet name="ZATEC 1 - SO-01-Vlastní b..." sheetId="2" r:id="rId2"/>
  </sheets>
  <definedNames>
    <definedName name="_xlnm._FilterDatabase" localSheetId="1" hidden="1">'ZATEC 1 - SO-01-Vlastní b...'!$C$136:$K$353</definedName>
    <definedName name="_xlnm.Print_Area" localSheetId="0">'Rekapitulace stavby'!$D$4:$AO$76,'Rekapitulace stavby'!$C$82:$AQ$98</definedName>
    <definedName name="_xlnm.Print_Area" localSheetId="1">'ZATEC 1 - SO-01-Vlastní b...'!$C$4:$J$39,'ZATEC 1 - SO-01-Vlastní b...'!$C$50:$J$76,'ZATEC 1 - SO-01-Vlastní b...'!$C$82:$J$118,'ZATEC 1 - SO-01-Vlastní b...'!$C$124:$K$353</definedName>
    <definedName name="_xlnm.Print_Titles" localSheetId="0">'Rekapitulace stavby'!$92:$92</definedName>
    <definedName name="_xlnm.Print_Titles" localSheetId="1">'ZATEC 1 - SO-01-Vlastní b...'!$136:$136</definedName>
  </definedNames>
  <calcPr calcId="191029"/>
  <extLst/>
</workbook>
</file>

<file path=xl/sharedStrings.xml><?xml version="1.0" encoding="utf-8"?>
<sst xmlns="http://schemas.openxmlformats.org/spreadsheetml/2006/main" count="2831" uniqueCount="685">
  <si>
    <t>Export Komplet</t>
  </si>
  <si>
    <t/>
  </si>
  <si>
    <t>2.0</t>
  </si>
  <si>
    <t>False</t>
  </si>
  <si>
    <t>{a04385f8-9dbd-4e72-8da3-114bb6d1667f}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</si>
  <si>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</si>
  <si>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</si>
  <si>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</si>
  <si>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</si>
  <si>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</si>
  <si>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</si>
  <si>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</si>
  <si>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</si>
  <si>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</si>
  <si>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ZATEC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</si>
  <si>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</si>
  <si>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</si>
  <si>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obvodového pláště galvanovny</t>
  </si>
  <si>
    <t>KSO:</t>
  </si>
  <si>
    <t>CC-CZ:</t>
  </si>
  <si>
    <t>Místo:</t>
  </si>
  <si>
    <t>Žatec parc. č.4992/5,4992/4</t>
  </si>
  <si>
    <t>Datum:</t>
  </si>
  <si>
    <t>8. 5. 2020</t>
  </si>
  <si>
    <t>Zadavatel:</t>
  </si>
  <si>
    <t>IČ:</t>
  </si>
  <si>
    <t>REPON spol. s.r.o.Vestec</t>
  </si>
  <si>
    <t>DIČ:</t>
  </si>
  <si>
    <t>Uchazeč:</t>
  </si>
  <si>
    <t>Vyplň údaj</t>
  </si>
  <si>
    <t>Projektant:</t>
  </si>
  <si>
    <t>Ing.Martin Novák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</si>
  <si>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</si>
  <si>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</si>
  <si>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</si>
  <si>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</si>
  <si>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</si>
  <si>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</si>
  <si>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</si>
  <si>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</si>
  <si>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</si>
  <si>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</si>
  <si>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</si>
  <si>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</si>
  <si>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</si>
  <si>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</si>
  <si>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</si>
  <si>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</si>
  <si>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</si>
  <si>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</si>
  <si>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</si>
  <si>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</si>
  <si>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</si>
  <si>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</si>
  <si>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</si>
  <si>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</si>
  <si>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</si>
  <si>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</si>
  <si>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</si>
  <si>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</si>
  <si>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</si>
  <si>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</si>
  <si>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</si>
  <si>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</si>
  <si>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</si>
  <si>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</si>
  <si>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</si>
  <si>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</si>
  <si>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</si>
  <si>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</si>
  <si>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</si>
  <si>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</si>
  <si>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</si>
  <si>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</si>
  <si>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</si>
  <si>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</si>
  <si>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</si>
  <si>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</si>
  <si>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</si>
  <si>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</si>
  <si>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</si>
  <si>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ZATEC 1</t>
  </si>
  <si>
    <t>SO-01-Vlastní budova</t>
  </si>
  <si>
    <t>STA</t>
  </si>
  <si>
    <t>1</t>
  </si>
  <si>
    <t>{6d529f2a-3c32-4647-b434-eff40751f204}</t>
  </si>
  <si>
    <t>2</t>
  </si>
  <si>
    <t>{0d1efe50-ccd2-4e1c-8316-13478a2c60ee}</t>
  </si>
  <si>
    <t>{6992d255-d36c-4249-95fa-ccbe9ce6e09f}</t>
  </si>
  <si>
    <t>KRYCÍ LIST SOUPISU PRACÍ</t>
  </si>
  <si>
    <t>Objekt:</t>
  </si>
  <si>
    <t>ZATEC 1 - SO-01-Vlastní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</si>
  <si>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</si>
  <si>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</si>
  <si>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</si>
  <si>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</si>
  <si>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</si>
  <si>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</si>
  <si>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</si>
  <si>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</si>
  <si>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</si>
  <si>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</si>
  <si>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</si>
  <si>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</si>
  <si>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</si>
  <si>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</si>
  <si>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</si>
  <si>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</si>
  <si>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</si>
  <si>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</si>
  <si>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</si>
  <si>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</si>
  <si>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</si>
  <si>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</si>
  <si>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</si>
  <si>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</si>
  <si>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</si>
  <si>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</si>
  <si>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</si>
  <si>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</si>
  <si>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</si>
  <si>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</si>
  <si>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</si>
  <si>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</si>
  <si>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</si>
  <si>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</si>
  <si>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</si>
  <si>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</si>
  <si>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</si>
  <si>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</si>
  <si>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</si>
  <si>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</si>
  <si>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</si>
  <si>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</si>
  <si>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</si>
  <si>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</si>
  <si>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</si>
  <si>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310231055</t>
  </si>
  <si>
    <t>Zazdívka otvorů ve zdivu nadzákladovém plochy do 4 m2 cihlami děrovanými přes P10 do P15 tl 300 mm</t>
  </si>
  <si>
    <t>m2</t>
  </si>
  <si>
    <t>CS ÚRS 2020 01</t>
  </si>
  <si>
    <t>4</t>
  </si>
  <si>
    <t>-524952983</t>
  </si>
  <si>
    <t>VV</t>
  </si>
  <si>
    <t>0,7*1,8*2*7</t>
  </si>
  <si>
    <t>311272125.XLA</t>
  </si>
  <si>
    <t>Zdivo z tvárnic na pero a drážku Ytong Univerzal 250 tl zdiva 250 mm</t>
  </si>
  <si>
    <t>-1564273549</t>
  </si>
  <si>
    <t>34,5*1,56</t>
  </si>
  <si>
    <t>319201321</t>
  </si>
  <si>
    <t>Vyrovnání nerovného povrchu zdiva tl do 30 mm maltou</t>
  </si>
  <si>
    <t>2128133371</t>
  </si>
  <si>
    <t>6</t>
  </si>
  <si>
    <t>Úpravy povrchů, podlahy a osazování výplní</t>
  </si>
  <si>
    <t>612321141</t>
  </si>
  <si>
    <t>Vápenocementová omítka štuková dvouvrstvá vnitřních stěn nanášená ručně</t>
  </si>
  <si>
    <t>407221973</t>
  </si>
  <si>
    <t>17,64+53,82</t>
  </si>
  <si>
    <t>5</t>
  </si>
  <si>
    <t>622131321</t>
  </si>
  <si>
    <t>Penetrační disperzní nátěr vnějších stěn nanášený strojně</t>
  </si>
  <si>
    <t>-1590830126</t>
  </si>
  <si>
    <t>622143004</t>
  </si>
  <si>
    <t>Montáž omítkových samolepících začišťovacích profilů pro spojení s okenním rámem</t>
  </si>
  <si>
    <t>m</t>
  </si>
  <si>
    <t>33680422</t>
  </si>
  <si>
    <t>1,6*5+1,0*10+3,0*2+1,7*4+1,5+2,05*2+2,6*2+3,0*4+5,25*11+1,8*22+1,5*6+1,8*12+1,5+1,8*2+1,0+2,05*2+3,0+3,35*2+0,9*6+1,5*12+2,1*3+1,5*6</t>
  </si>
  <si>
    <t>240,15</t>
  </si>
  <si>
    <t>Součet</t>
  </si>
  <si>
    <t>7</t>
  </si>
  <si>
    <t>M</t>
  </si>
  <si>
    <t>59051476</t>
  </si>
  <si>
    <t>profil začišťovací PVC 9mm s výztužnou tkaninou pro ostění ETICS</t>
  </si>
  <si>
    <t>8</t>
  </si>
  <si>
    <t>2069506278</t>
  </si>
  <si>
    <t>480,3*1,05 'Přepočtené koeficientem množství</t>
  </si>
  <si>
    <t>622211011</t>
  </si>
  <si>
    <t>Montáž kontaktního zateplení vnějších stěn lepením a mechanickým kotvením polystyrénových desek tl do 80 mm</t>
  </si>
  <si>
    <t>-1938417220</t>
  </si>
  <si>
    <t>"sokl"</t>
  </si>
  <si>
    <t>"JZ" 86,459*0,5</t>
  </si>
  <si>
    <t>"SZ" 20,68*0,5</t>
  </si>
  <si>
    <t>"JV" 20,43*0,9+11,05*0,3</t>
  </si>
  <si>
    <t>9</t>
  </si>
  <si>
    <t>28376442</t>
  </si>
  <si>
    <t>deska z polystyrénu XPS, hrana rovná a strukturovaný povrch 300kPa tl 80mm</t>
  </si>
  <si>
    <t>886823733</t>
  </si>
  <si>
    <t>75,272*1,02 'Přepočtené koeficientem množství</t>
  </si>
  <si>
    <t>10</t>
  </si>
  <si>
    <t>622211021</t>
  </si>
  <si>
    <t>Montáž kontaktního zateplení vnějších stěn lepením a mechanickým kotvením polystyrénových desek tl do 120 mm</t>
  </si>
  <si>
    <t>-757674858</t>
  </si>
  <si>
    <t>"JZ"</t>
  </si>
  <si>
    <t>6,5*4,16-1,5*2,05+(2,6+12,62+2,6+1,64+0,7*6+1,5*3+1,55)*5,22</t>
  </si>
  <si>
    <t xml:space="preserve"> 3,1*2*5,22</t>
  </si>
  <si>
    <t>(1,55+0,7*6+1,5*3+3,1*3+3,8+1,06+3,0+1,5)*9,59</t>
  </si>
  <si>
    <t>-2,6*3,0*2-1,5*1,8*6-1,5*1,8-1,0*2,05-3,0*3,35</t>
  </si>
  <si>
    <t xml:space="preserve">"SZ" </t>
  </si>
  <si>
    <t>20,68*5,22+20,68*2,08*0,5-0,9*1,5*6-2,1*1,5*3</t>
  </si>
  <si>
    <t>-5,25*1,8*11</t>
  </si>
  <si>
    <t>11</t>
  </si>
  <si>
    <t>28375939</t>
  </si>
  <si>
    <t>deska EPS 70 fasádní λ=0,039 tl 120mm</t>
  </si>
  <si>
    <t>-2049396632</t>
  </si>
  <si>
    <t>450,019*1,02 'Přepočtené koeficientem množství</t>
  </si>
  <si>
    <t>12</t>
  </si>
  <si>
    <t>622221021</t>
  </si>
  <si>
    <t>Montáž kontaktního zateplení vnějších stěn lepením a mechanickým kotvením desek z minerální vlny s podélnou orientací vláken tl do 120 mm</t>
  </si>
  <si>
    <t>1172880685</t>
  </si>
  <si>
    <t>"JV"</t>
  </si>
  <si>
    <t>20,43*5,22+20,43*2,08*0,5+11,05*9,59+5,45*5,22</t>
  </si>
  <si>
    <t>-1,6*1,0*5-3,0*1,7*2</t>
  </si>
  <si>
    <t>13</t>
  </si>
  <si>
    <t>63151529</t>
  </si>
  <si>
    <t>deska tepelně izolační minerální kontaktních fasád podélné vlákno λ=0,036 tl 120mm</t>
  </si>
  <si>
    <t>-2104866504</t>
  </si>
  <si>
    <t>244,11*1,02 'Přepočtené koeficientem množství</t>
  </si>
  <si>
    <t>14</t>
  </si>
  <si>
    <t>622252001</t>
  </si>
  <si>
    <t>Montáž profilů kontaktního zateplení připevněných mechanicky</t>
  </si>
  <si>
    <t>-2098052111</t>
  </si>
  <si>
    <t>86,459+20,68+20,43+11,05</t>
  </si>
  <si>
    <t>59051649</t>
  </si>
  <si>
    <t>profil zakládací Al tl 0,7mm pro ETICS pro izolant tl 120mm</t>
  </si>
  <si>
    <t>655904363</t>
  </si>
  <si>
    <t>138,619*1,05 'Přepočtené koeficientem množství</t>
  </si>
  <si>
    <t>16</t>
  </si>
  <si>
    <t>622252002</t>
  </si>
  <si>
    <t>Montáž profilů kontaktního zateplení lepených</t>
  </si>
  <si>
    <t>613576769</t>
  </si>
  <si>
    <t>240,15+9,3*8</t>
  </si>
  <si>
    <t>17</t>
  </si>
  <si>
    <t>63127464</t>
  </si>
  <si>
    <t>profil rohový Al 15x15mm s výztužnou tkaninou š 100mm pro ETICS</t>
  </si>
  <si>
    <t>-6471809</t>
  </si>
  <si>
    <t>314,55*1,05 'Přepočtené koeficientem množství</t>
  </si>
  <si>
    <t>18</t>
  </si>
  <si>
    <t>622311341</t>
  </si>
  <si>
    <t>Vápenná omítka štuková dvouvrstvá vnějších stěn nanášená strojně</t>
  </si>
  <si>
    <t>2132698768</t>
  </si>
  <si>
    <t>(20,93+8,25)*5,22</t>
  </si>
  <si>
    <t>19</t>
  </si>
  <si>
    <t>622325102</t>
  </si>
  <si>
    <t>Oprava vnější vápenocementové hladké omítky složitosti 1 stěn v rozsahu do 30%</t>
  </si>
  <si>
    <t>-1322062302</t>
  </si>
  <si>
    <t>20</t>
  </si>
  <si>
    <t>622511111</t>
  </si>
  <si>
    <t>Tenkovrstvá akrylátová mozaiková střednězrnná omítka včetně penetrace vnějších stěn</t>
  </si>
  <si>
    <t>-1325277362</t>
  </si>
  <si>
    <t>622531011</t>
  </si>
  <si>
    <t>Tenkovrstvá silikonová zrnitá omítka tl. 1,5 mm včetně penetrace vnějších stěn</t>
  </si>
  <si>
    <t>-821319170</t>
  </si>
  <si>
    <t>22</t>
  </si>
  <si>
    <t>-1803032176</t>
  </si>
  <si>
    <t>23</t>
  </si>
  <si>
    <t>623531011</t>
  </si>
  <si>
    <t>Tenkovrstvá silikonová zrnitá omítka tl. 1,5 mm včetně penetrace vnějších pilířů nebo sloupů</t>
  </si>
  <si>
    <t>2005973078</t>
  </si>
  <si>
    <t>"ostění"(244,01+450,019)*0,07</t>
  </si>
  <si>
    <t>24</t>
  </si>
  <si>
    <t>629991011</t>
  </si>
  <si>
    <t>Zakrytí výplní otvorů a svislých ploch fólií přilepenou lepící páskou</t>
  </si>
  <si>
    <t>-1178419088</t>
  </si>
  <si>
    <t>1,6*1,0*5+3,0*1,7*2+1,5*2,05+2,6*3,0*2+5,25*1,8*11+1,5*1,8*6+1,5*1,8+1,0*2,05+3,0*3,35+0,9*1,5*6+2,1*1,5*3</t>
  </si>
  <si>
    <t>189,375</t>
  </si>
  <si>
    <t>25</t>
  </si>
  <si>
    <t>629995101</t>
  </si>
  <si>
    <t>Očištění vnějších ploch tlakovou vodou</t>
  </si>
  <si>
    <t>-1020694362</t>
  </si>
  <si>
    <t>Ostatní konstrukce a práce, bourání</t>
  </si>
  <si>
    <t>26</t>
  </si>
  <si>
    <t>941111122</t>
  </si>
  <si>
    <t>Montáž lešení řadového trubkového lehkého s podlahami zatížení do 200 kg/m2 š do 1,2 m v do 25 m</t>
  </si>
  <si>
    <t>1821247327</t>
  </si>
  <si>
    <t>(152,32+75,272+450,019+244,11+378,75*0,5)*1,15</t>
  </si>
  <si>
    <t>27</t>
  </si>
  <si>
    <t>941111222</t>
  </si>
  <si>
    <t>Příplatek k lešení řadovému trubkovému lehkému s podlahami š 1,2 m v 25 m za první a ZKD den použití</t>
  </si>
  <si>
    <t>-471978796</t>
  </si>
  <si>
    <t>1277,76*60</t>
  </si>
  <si>
    <t>28</t>
  </si>
  <si>
    <t>941111822</t>
  </si>
  <si>
    <t>Demontáž lešení řadového trubkového lehkého s podlahami zatížení do 200 kg/m2 š do 1,2 m v do 25 m</t>
  </si>
  <si>
    <t>137345003</t>
  </si>
  <si>
    <t>29</t>
  </si>
  <si>
    <t>944511111</t>
  </si>
  <si>
    <t>Montáž ochranné sítě z textilie z umělých vláken</t>
  </si>
  <si>
    <t>77637694</t>
  </si>
  <si>
    <t>30</t>
  </si>
  <si>
    <t>944511211</t>
  </si>
  <si>
    <t>Příplatek k ochranné síti za první a ZKD den použití</t>
  </si>
  <si>
    <t>1070874277</t>
  </si>
  <si>
    <t>31</t>
  </si>
  <si>
    <t>944511811</t>
  </si>
  <si>
    <t>Demontáž ochranné sítě z textilie z umělých vláken</t>
  </si>
  <si>
    <t>423997035</t>
  </si>
  <si>
    <t>32</t>
  </si>
  <si>
    <t>962081141</t>
  </si>
  <si>
    <t>Bourání příček ze skleněných tvárnic tl do 150 mm</t>
  </si>
  <si>
    <t>-495418269</t>
  </si>
  <si>
    <t>2,9*1,8*7</t>
  </si>
  <si>
    <t>33</t>
  </si>
  <si>
    <t>967031132</t>
  </si>
  <si>
    <t>Přisekání rovných ostění v cihelném zdivu na MV nebo MVC</t>
  </si>
  <si>
    <t>-1990215041</t>
  </si>
  <si>
    <t>0,3*(2,9+1,8*2)*7+0,3*(0,9+1,5*2)*3+0,3*(2,1+1,5*2)*3</t>
  </si>
  <si>
    <t>0,3*(0,9+2,0*2)*2+0,3*(1,3+1,97*2)+0,3*(2,5+2,95*2)*2</t>
  </si>
  <si>
    <t>34</t>
  </si>
  <si>
    <t>968062375</t>
  </si>
  <si>
    <t>Vybourání dřevěných rámů oken zdvojených včetně křídel pl do 2 m2</t>
  </si>
  <si>
    <t>691854396</t>
  </si>
  <si>
    <t>0,9*1,5*3</t>
  </si>
  <si>
    <t>35</t>
  </si>
  <si>
    <t>968062376</t>
  </si>
  <si>
    <t>Vybourání dřevěných rámů oken zdvojených včetně křídel pl do 4 m2</t>
  </si>
  <si>
    <t>635061095</t>
  </si>
  <si>
    <t>2,1*1,5*3</t>
  </si>
  <si>
    <t>36</t>
  </si>
  <si>
    <t>968062455</t>
  </si>
  <si>
    <t>Vybourání dřevěných dveřních zárubní pl do 2 m2</t>
  </si>
  <si>
    <t>-1497847708</t>
  </si>
  <si>
    <t>0,9*2,0*2</t>
  </si>
  <si>
    <t>37</t>
  </si>
  <si>
    <t>968062456</t>
  </si>
  <si>
    <t>Vybourání dřevěných dveřních zárubní pl přes 2 m2</t>
  </si>
  <si>
    <t>-1529689217</t>
  </si>
  <si>
    <t>1,3*1,97</t>
  </si>
  <si>
    <t>38</t>
  </si>
  <si>
    <t>968072559</t>
  </si>
  <si>
    <t>Vybourání kovových vrat pl přes 5 m2</t>
  </si>
  <si>
    <t>-817240166</t>
  </si>
  <si>
    <t>2,5*2,95*2</t>
  </si>
  <si>
    <t>39</t>
  </si>
  <si>
    <t>968072641</t>
  </si>
  <si>
    <t>Vybourání kovových stěn kromě výkladních</t>
  </si>
  <si>
    <t>-1548721360</t>
  </si>
  <si>
    <t>48,115*1,8+18,065*2,4+34,5*1,56</t>
  </si>
  <si>
    <t>40</t>
  </si>
  <si>
    <t>978015341</t>
  </si>
  <si>
    <t>Otlučení (osekání) vnější vápenné nebo vápenocementové omítky stupně členitosti 1 a 2 rozsahu do 30%</t>
  </si>
  <si>
    <t>848801302</t>
  </si>
  <si>
    <t>75,272+152,32+450,019+244,11</t>
  </si>
  <si>
    <t>41</t>
  </si>
  <si>
    <t>978015391</t>
  </si>
  <si>
    <t>Otlučení (osekání) vnější vápenné nebo vápenocementové omítky stupně členitosti 1 a 2 do 100%</t>
  </si>
  <si>
    <t>563130664</t>
  </si>
  <si>
    <t>42</t>
  </si>
  <si>
    <t>978021121</t>
  </si>
  <si>
    <t>Otlučení (osekání) cementových omítek vnitřních stěn v rozsahu do 10 %</t>
  </si>
  <si>
    <t>-603126213</t>
  </si>
  <si>
    <t>997</t>
  </si>
  <si>
    <t>Přesun sutě</t>
  </si>
  <si>
    <t>43</t>
  </si>
  <si>
    <t>997013153</t>
  </si>
  <si>
    <t>Vnitrostaveništní doprava suti a vybouraných hmot pro budovy v do 12 m s omezením mechanizace</t>
  </si>
  <si>
    <t>t</t>
  </si>
  <si>
    <t>634608123</t>
  </si>
  <si>
    <t>44</t>
  </si>
  <si>
    <t>997013501</t>
  </si>
  <si>
    <t>Odvoz suti a vybouraných hmot na skládku nebo meziskládku do 1 km se složením</t>
  </si>
  <si>
    <t>1824801441</t>
  </si>
  <si>
    <t>45</t>
  </si>
  <si>
    <t>997013509</t>
  </si>
  <si>
    <t>Příplatek k odvozu suti a vybouraných hmot na skládku ZKD 1 km přes 1 km</t>
  </si>
  <si>
    <t>-1411426368</t>
  </si>
  <si>
    <t>44,376*14</t>
  </si>
  <si>
    <t>46</t>
  </si>
  <si>
    <t>997013631</t>
  </si>
  <si>
    <t>Poplatek za uložení na skládce (skládkovné) stavebního odpadu směsného kód odpadu 17 09 04</t>
  </si>
  <si>
    <t>1674500591</t>
  </si>
  <si>
    <t>998</t>
  </si>
  <si>
    <t>Přesun hmot</t>
  </si>
  <si>
    <t>47</t>
  </si>
  <si>
    <t>998011002</t>
  </si>
  <si>
    <t>Přesun hmot pro budovy zděné v do 12 m</t>
  </si>
  <si>
    <t>-825197232</t>
  </si>
  <si>
    <t>PSV</t>
  </si>
  <si>
    <t>Práce a dodávky PSV</t>
  </si>
  <si>
    <t>712</t>
  </si>
  <si>
    <t>Povlakové krytiny</t>
  </si>
  <si>
    <t>48</t>
  </si>
  <si>
    <t>712363511</t>
  </si>
  <si>
    <t>Provedení povlak krytiny mechanicky kotvenou do trapézu TI tl do 200mm vnitřní pole, budova v do 18m</t>
  </si>
  <si>
    <t>-1060667216</t>
  </si>
  <si>
    <t>1917,2</t>
  </si>
  <si>
    <t>49</t>
  </si>
  <si>
    <t>28322012</t>
  </si>
  <si>
    <t>fólie hydroizolační střešní mPVC mechanicky kotvená tl 1,5mm šedá</t>
  </si>
  <si>
    <t>915129840</t>
  </si>
  <si>
    <t>1917,2*1,15 'Přepočtené koeficientem množství</t>
  </si>
  <si>
    <t>50</t>
  </si>
  <si>
    <t>712391172</t>
  </si>
  <si>
    <t>Provedení povlakové krytiny střech do 10° ochranné textilní vrstvy</t>
  </si>
  <si>
    <t>-797088986</t>
  </si>
  <si>
    <t>51</t>
  </si>
  <si>
    <t>69311006</t>
  </si>
  <si>
    <t>geotextilie tkaná separační, filtrační, výztužná PP pevnost v tahu 15kN/m</t>
  </si>
  <si>
    <t>-1837946627</t>
  </si>
  <si>
    <t>52</t>
  </si>
  <si>
    <t>712391176</t>
  </si>
  <si>
    <t>Provedení povlakové krytiny střech do 10° připevnění izolace kotvícími terči vč. dodvky</t>
  </si>
  <si>
    <t>kus</t>
  </si>
  <si>
    <t>-496936199</t>
  </si>
  <si>
    <t>1917,2*5</t>
  </si>
  <si>
    <t>53</t>
  </si>
  <si>
    <t>998712202</t>
  </si>
  <si>
    <t>Přesun hmot procentní pro krytiny povlakové v objektech v do 12 m</t>
  </si>
  <si>
    <t>%</t>
  </si>
  <si>
    <t>1680683918</t>
  </si>
  <si>
    <t>713</t>
  </si>
  <si>
    <t>Izolace tepelné</t>
  </si>
  <si>
    <t>54</t>
  </si>
  <si>
    <t>713141153</t>
  </si>
  <si>
    <t>Montáž izolace tepelné střech plochých kladené volně 3 vrstvy rohoží, pásů, dílců, desek</t>
  </si>
  <si>
    <t>-1566960228</t>
  </si>
  <si>
    <t>55</t>
  </si>
  <si>
    <t>28375915</t>
  </si>
  <si>
    <t>deska EPS 150 do plochých střech a podlah λ=0,035 tl 120mm</t>
  </si>
  <si>
    <t>295968195</t>
  </si>
  <si>
    <t>1917,2*1,02 'Přepočtené koeficientem množství</t>
  </si>
  <si>
    <t>56</t>
  </si>
  <si>
    <t>ISV.8592248000222</t>
  </si>
  <si>
    <t>Isover ORSIK 60mm, λD = 0,038 (W·m-1·K-1),1200x625x60mm, univerzální izolace do šikmých střech.</t>
  </si>
  <si>
    <t>-1342781659</t>
  </si>
  <si>
    <t>57</t>
  </si>
  <si>
    <t>998713202</t>
  </si>
  <si>
    <t>Přesun hmot procentní pro izolace tepelné v objektech v do 12 m</t>
  </si>
  <si>
    <t>480224925</t>
  </si>
  <si>
    <t>721</t>
  </si>
  <si>
    <t>Zdravotechnika - vnitřní kanalizace</t>
  </si>
  <si>
    <t>58</t>
  </si>
  <si>
    <t>721233113</t>
  </si>
  <si>
    <t>Střešní vtok polypropylen PP pro ploché střechy svislý odtok DN 125</t>
  </si>
  <si>
    <t>1549034827</t>
  </si>
  <si>
    <t>"schema V1"   4</t>
  </si>
  <si>
    <t>59</t>
  </si>
  <si>
    <t>998721202</t>
  </si>
  <si>
    <t>Přesun hmot procentní pro vnitřní kanalizace v objektech v do 12 m</t>
  </si>
  <si>
    <t>-715163719</t>
  </si>
  <si>
    <t>762</t>
  </si>
  <si>
    <t>Konstrukce tesařské</t>
  </si>
  <si>
    <t>60</t>
  </si>
  <si>
    <t>762001</t>
  </si>
  <si>
    <t>D+M rošt z hranolů 60/80mm vč. impregnace</t>
  </si>
  <si>
    <t>-648740860</t>
  </si>
  <si>
    <t xml:space="preserve">"zakrytí otvorů po vybouraných světlících "   </t>
  </si>
  <si>
    <t>13,0*2,5*6</t>
  </si>
  <si>
    <t>61</t>
  </si>
  <si>
    <t>762810036</t>
  </si>
  <si>
    <t>Záklop stropů z desek OSB tl 22 mm na sraz šroubovaných na rošt</t>
  </si>
  <si>
    <t>-496115206</t>
  </si>
  <si>
    <t>62</t>
  </si>
  <si>
    <t>998762202</t>
  </si>
  <si>
    <t>Přesun hmot procentní pro kce tesařské v objektech v do 12 m</t>
  </si>
  <si>
    <t>26183087</t>
  </si>
  <si>
    <t>763</t>
  </si>
  <si>
    <t>Konstrukce suché výstavby</t>
  </si>
  <si>
    <t>63</t>
  </si>
  <si>
    <t>763131714</t>
  </si>
  <si>
    <t>SDK podhled základní penetrační nátěr</t>
  </si>
  <si>
    <t>1954641065</t>
  </si>
  <si>
    <t>64</t>
  </si>
  <si>
    <t>763131751</t>
  </si>
  <si>
    <t>Montáž parotěsné zábrany do SDK podhledu</t>
  </si>
  <si>
    <t>2109962579</t>
  </si>
  <si>
    <t>65</t>
  </si>
  <si>
    <t>JTA.JFNAL170SP</t>
  </si>
  <si>
    <t>folie parotěsná JUTAFOL N Al Speciál 170g/m2 1,5x50m)</t>
  </si>
  <si>
    <t>166493539</t>
  </si>
  <si>
    <t>195*1,1 'Přepočtené koeficientem množství</t>
  </si>
  <si>
    <t>66</t>
  </si>
  <si>
    <t>763231212</t>
  </si>
  <si>
    <t>Sádrovláknitý podhled v 130 mm desky 2x10 dvouvrstvá spodní kce profil CD+UD s izolací EI S 60</t>
  </si>
  <si>
    <t>-1366730637</t>
  </si>
  <si>
    <t>67</t>
  </si>
  <si>
    <t>998763402</t>
  </si>
  <si>
    <t>Přesun hmot procentní pro sádrokartonové konstrukce v objektech v do 12 m</t>
  </si>
  <si>
    <t>606582034</t>
  </si>
  <si>
    <t>764</t>
  </si>
  <si>
    <t>Konstrukce klempířské</t>
  </si>
  <si>
    <t>68</t>
  </si>
  <si>
    <t>764002841</t>
  </si>
  <si>
    <t>Demontáž oplechování horních ploch zdí a nadezdívek do suti</t>
  </si>
  <si>
    <t>1511335784</t>
  </si>
  <si>
    <t>69</t>
  </si>
  <si>
    <t>764002851</t>
  </si>
  <si>
    <t>Demontáž oplechování parapetů do suti</t>
  </si>
  <si>
    <t>-464265832</t>
  </si>
  <si>
    <t>48,115+2,9*7+0,9*3+2,1*3</t>
  </si>
  <si>
    <t>70</t>
  </si>
  <si>
    <t>764004801</t>
  </si>
  <si>
    <t>Demontáž podokapního žlabu do suti</t>
  </si>
  <si>
    <t>-78326123</t>
  </si>
  <si>
    <t>71</t>
  </si>
  <si>
    <t>764004861</t>
  </si>
  <si>
    <t>Demontáž svodu do suti</t>
  </si>
  <si>
    <t>1846638526</t>
  </si>
  <si>
    <t>72</t>
  </si>
  <si>
    <t>764212636</t>
  </si>
  <si>
    <t>Oplechování štítu závětrnou lištou z Pz s povrchovou úpravou rš 500 mm</t>
  </si>
  <si>
    <t>1404343871</t>
  </si>
  <si>
    <t>"schema K9"  36,0</t>
  </si>
  <si>
    <t>73</t>
  </si>
  <si>
    <t>764212663</t>
  </si>
  <si>
    <t>Oplechování rovné okapové hrany z Pz s povrchovou úpravou rš 250 mm</t>
  </si>
  <si>
    <t>-1746373879</t>
  </si>
  <si>
    <t>"schema K10" 86,5</t>
  </si>
  <si>
    <t>74</t>
  </si>
  <si>
    <t>764214607</t>
  </si>
  <si>
    <t>Oplechování horních ploch a atik bez rohů z Pz s povrch úpravou mechanicky kotvené rš 670 mm</t>
  </si>
  <si>
    <t>1239235304</t>
  </si>
  <si>
    <t>"schema K6,K7"  62,0+7,0</t>
  </si>
  <si>
    <t>75</t>
  </si>
  <si>
    <t>764216642</t>
  </si>
  <si>
    <t>Oplechování rovných parapetů celoplošně lepené z Pz s povrchovou úpravou rš 200 mm</t>
  </si>
  <si>
    <t>-1017567592</t>
  </si>
  <si>
    <t>"schema K1-K4"    1,5*7+2,1*3+5,25*11+0,9*6</t>
  </si>
  <si>
    <t>76</t>
  </si>
  <si>
    <t>764218611</t>
  </si>
  <si>
    <t>Oplechování rovné římsy mechanicky kotvené z Pz s upraveným povrchem rš přes 670 mm</t>
  </si>
  <si>
    <t>-47602861</t>
  </si>
  <si>
    <t>"schema K8"   6,5</t>
  </si>
  <si>
    <t>77</t>
  </si>
  <si>
    <t>764511601</t>
  </si>
  <si>
    <t>Žlab podokapní půlkruhový z Pz s povrchovou úpravou rš 250 mm</t>
  </si>
  <si>
    <t>1899438777</t>
  </si>
  <si>
    <t>"schema K11" 86,5</t>
  </si>
  <si>
    <t>78</t>
  </si>
  <si>
    <t>764518623</t>
  </si>
  <si>
    <t>Svody kruhové včetně objímek, kolen, odskoků z Pz s povrchovou úpravou průměru 120 mm</t>
  </si>
  <si>
    <t>1085782042</t>
  </si>
  <si>
    <t>"schema K12"   35,0</t>
  </si>
  <si>
    <t>79</t>
  </si>
  <si>
    <t>998764202</t>
  </si>
  <si>
    <t>Přesun hmot procentní pro konstrukce klempířské v objektech v do 12 m</t>
  </si>
  <si>
    <t>-1441194196</t>
  </si>
  <si>
    <t>766</t>
  </si>
  <si>
    <t>Konstrukce truhlářské</t>
  </si>
  <si>
    <t>80</t>
  </si>
  <si>
    <t>766001</t>
  </si>
  <si>
    <t xml:space="preserve">D+M okna plastová bílá zasklená izolačním dvojsklem vč. kování 1500/1800mm </t>
  </si>
  <si>
    <t>ks</t>
  </si>
  <si>
    <t>1107171463</t>
  </si>
  <si>
    <t>"schema 01"  7</t>
  </si>
  <si>
    <t>81</t>
  </si>
  <si>
    <t>766002</t>
  </si>
  <si>
    <t xml:space="preserve">dtto,avšak 900/1500mm </t>
  </si>
  <si>
    <t>-633238987</t>
  </si>
  <si>
    <t>"schema 02" 6</t>
  </si>
  <si>
    <t>82</t>
  </si>
  <si>
    <t>766003</t>
  </si>
  <si>
    <t>dtto,avšak 2100/1500mm</t>
  </si>
  <si>
    <t>-2098712863</t>
  </si>
  <si>
    <t>"schema 03"  3</t>
  </si>
  <si>
    <t>83</t>
  </si>
  <si>
    <t>766004</t>
  </si>
  <si>
    <t>dtto,avšak 5250/1800mm</t>
  </si>
  <si>
    <t>458990185</t>
  </si>
  <si>
    <t>"schema 04"   11</t>
  </si>
  <si>
    <t>84</t>
  </si>
  <si>
    <t>766005</t>
  </si>
  <si>
    <t>D+M vnitřní plastový parapet barva bílá hlubka 270mm</t>
  </si>
  <si>
    <t>bm</t>
  </si>
  <si>
    <t>-469865542</t>
  </si>
  <si>
    <t>"schema T1,T2"   0,9*6+2,1*3</t>
  </si>
  <si>
    <t>85</t>
  </si>
  <si>
    <t>766006</t>
  </si>
  <si>
    <t>D+M plastový bodový světlík zasklený polykarbonátem 1000/1500mm</t>
  </si>
  <si>
    <t>2018745356</t>
  </si>
  <si>
    <t>"schema S1"  24</t>
  </si>
  <si>
    <t>86</t>
  </si>
  <si>
    <t>766007</t>
  </si>
  <si>
    <t>D+M dveře vstupní plastové plné bílé vč. zárubně a kování 850/2100mm</t>
  </si>
  <si>
    <t>456663267</t>
  </si>
  <si>
    <t>"schema D1" 1</t>
  </si>
  <si>
    <t>87</t>
  </si>
  <si>
    <t>766008</t>
  </si>
  <si>
    <t xml:space="preserve">dtto,avšak 1000/2100mm </t>
  </si>
  <si>
    <t>2057439631</t>
  </si>
  <si>
    <t>"schema D3"  2</t>
  </si>
  <si>
    <t>88</t>
  </si>
  <si>
    <t>766009</t>
  </si>
  <si>
    <t xml:space="preserve">D+M dveře plastové 2 kř. zasklené izolačním dvojsklem vč. zárubně a kování 1500/2050mm </t>
  </si>
  <si>
    <t>1149686657</t>
  </si>
  <si>
    <t>"schema D6"  1</t>
  </si>
  <si>
    <t>89</t>
  </si>
  <si>
    <t>766441821</t>
  </si>
  <si>
    <t>Demontáž parapetních desek dřevěných nebo plastových šířky do 30 cm délky přes 1,0 m</t>
  </si>
  <si>
    <t>268200143</t>
  </si>
  <si>
    <t>90</t>
  </si>
  <si>
    <t>998766202</t>
  </si>
  <si>
    <t>Přesun hmot procentní pro konstrukce truhlářské v objektech v do 12 m</t>
  </si>
  <si>
    <t>-1677469278</t>
  </si>
  <si>
    <t>767</t>
  </si>
  <si>
    <t>Konstrukce zámečnické</t>
  </si>
  <si>
    <t>91</t>
  </si>
  <si>
    <t>767001</t>
  </si>
  <si>
    <t xml:space="preserve">D+M sekční průmyslová vrata zateplená s elektr. ovládáním barva bílá 2250/2600mm </t>
  </si>
  <si>
    <t>-2123589673</t>
  </si>
  <si>
    <t>"schema D2"   1</t>
  </si>
  <si>
    <t>92</t>
  </si>
  <si>
    <t>767002</t>
  </si>
  <si>
    <t xml:space="preserve">dtto,avšak 2600/3000mm </t>
  </si>
  <si>
    <t>-1284325763</t>
  </si>
  <si>
    <t>"schema D4"   1</t>
  </si>
  <si>
    <t>93</t>
  </si>
  <si>
    <t>767003</t>
  </si>
  <si>
    <t>D+M vrata kovová 2 kř. vč. kovové zárubně a kování zateplená opláštěná plechem 2500/2950mm</t>
  </si>
  <si>
    <t>-260783975</t>
  </si>
  <si>
    <t>94</t>
  </si>
  <si>
    <t>767004</t>
  </si>
  <si>
    <t xml:space="preserve">Demontáž opětovná montáž  žebříku vč. nátěru </t>
  </si>
  <si>
    <t>1590221307</t>
  </si>
  <si>
    <t>"schema K13"   1</t>
  </si>
  <si>
    <t>95</t>
  </si>
  <si>
    <t>767311810</t>
  </si>
  <si>
    <t>Demontáž světlíků všech typů se zasklením</t>
  </si>
  <si>
    <t>-905726190</t>
  </si>
  <si>
    <t>96</t>
  </si>
  <si>
    <t>998767202</t>
  </si>
  <si>
    <t>Přesun hmot procentní pro zámečnické konstrukce v objektech v do 12 m</t>
  </si>
  <si>
    <t>-1880910919</t>
  </si>
  <si>
    <t>783</t>
  </si>
  <si>
    <t>Dokončovací práce - nátěry</t>
  </si>
  <si>
    <t>97</t>
  </si>
  <si>
    <t>783401303</t>
  </si>
  <si>
    <t>Bezoplachové odrezivění klempířských konstrukcí před provedením nátěru</t>
  </si>
  <si>
    <t>-867516465</t>
  </si>
  <si>
    <t>98</t>
  </si>
  <si>
    <t>783414101</t>
  </si>
  <si>
    <t>Základní jednonásobný syntetický nátěr klempířských konstrukcí</t>
  </si>
  <si>
    <t>-293564920</t>
  </si>
  <si>
    <t>99</t>
  </si>
  <si>
    <t>783415101</t>
  </si>
  <si>
    <t>Mezinátěr syntetický jednonásobný mezinátěr klempířských konstrukcí</t>
  </si>
  <si>
    <t>102726443</t>
  </si>
  <si>
    <t>100</t>
  </si>
  <si>
    <t>783417101</t>
  </si>
  <si>
    <t>Krycí jednonásobný syntetický nátěr klempířských konstrukcí</t>
  </si>
  <si>
    <t>1523526371</t>
  </si>
  <si>
    <t>784</t>
  </si>
  <si>
    <t>Dokončovací práce - malby a tapety</t>
  </si>
  <si>
    <t>101</t>
  </si>
  <si>
    <t>784181101</t>
  </si>
  <si>
    <t>Základní akrylátová jednonásobná penetrace podkladu v místnostech výšky do 3,80m</t>
  </si>
  <si>
    <t>763564652</t>
  </si>
  <si>
    <t>31,302+71,46</t>
  </si>
  <si>
    <t>102</t>
  </si>
  <si>
    <t>784211111</t>
  </si>
  <si>
    <t>Dvojnásobné bílé malby ze směsí za mokra velmi dobře otěruvzdorných v místnostech výšky do 3,80 m</t>
  </si>
  <si>
    <t>-579779377</t>
  </si>
  <si>
    <t>VRN</t>
  </si>
  <si>
    <t>Vedlejší rozpočtové náklady</t>
  </si>
  <si>
    <t>VRN1</t>
  </si>
  <si>
    <t>Průzkumné, geodetické a projektové práce</t>
  </si>
  <si>
    <t>103</t>
  </si>
  <si>
    <t>013002000</t>
  </si>
  <si>
    <t>Projektové práce-dokumentace skutečného provedení</t>
  </si>
  <si>
    <t>soubor</t>
  </si>
  <si>
    <t>1024</t>
  </si>
  <si>
    <t>1589250858</t>
  </si>
  <si>
    <t>VRN3</t>
  </si>
  <si>
    <t>Zařízení staveniště</t>
  </si>
  <si>
    <t>104</t>
  </si>
  <si>
    <t>032002000</t>
  </si>
  <si>
    <t>Vybavení staveniště-mobilní WC,sklad,kancelář,zdvihací mechanizmy</t>
  </si>
  <si>
    <t>491087350</t>
  </si>
  <si>
    <t>105</t>
  </si>
  <si>
    <t>033002000</t>
  </si>
  <si>
    <t>Připojení staveniště na inženýrské sítě-voda,elektro</t>
  </si>
  <si>
    <t>1937884096</t>
  </si>
  <si>
    <t>106</t>
  </si>
  <si>
    <t>034002000</t>
  </si>
  <si>
    <t>Zabezpečení staveniště-provizorní oplocení</t>
  </si>
  <si>
    <t>1051815160</t>
  </si>
  <si>
    <t>107</t>
  </si>
  <si>
    <t>039002000</t>
  </si>
  <si>
    <t>Zrušení zařízení staveniště</t>
  </si>
  <si>
    <t>-244782315</t>
  </si>
  <si>
    <t>VRN4</t>
  </si>
  <si>
    <t>Inženýrská činnost</t>
  </si>
  <si>
    <t>108</t>
  </si>
  <si>
    <t>043002000</t>
  </si>
  <si>
    <t>Zkoušky a ostatní měření</t>
  </si>
  <si>
    <t>-753348711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</si>
</sst>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BE95" sqref="BE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2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20"/>
      <c r="BE5" s="214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20"/>
      <c r="BE6" s="215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5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5"/>
      <c r="BS8" s="17" t="s">
        <v>6</v>
      </c>
    </row>
    <row r="9" spans="2:71" s="1" customFormat="1" ht="14.45" customHeight="1">
      <c r="B9" s="20"/>
      <c r="AR9" s="20"/>
      <c r="BE9" s="215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5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15"/>
      <c r="BS11" s="17" t="s">
        <v>6</v>
      </c>
    </row>
    <row r="12" spans="2:71" s="1" customFormat="1" ht="6.95" customHeight="1">
      <c r="B12" s="20"/>
      <c r="AR12" s="20"/>
      <c r="BE12" s="215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5"/>
      <c r="BS13" s="17" t="s">
        <v>6</v>
      </c>
    </row>
    <row r="14" spans="2:71" ht="12.75">
      <c r="B14" s="20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7" t="s">
        <v>27</v>
      </c>
      <c r="AN14" s="29" t="s">
        <v>29</v>
      </c>
      <c r="AR14" s="20"/>
      <c r="BE14" s="215"/>
      <c r="BS14" s="17" t="s">
        <v>6</v>
      </c>
    </row>
    <row r="15" spans="2:71" s="1" customFormat="1" ht="6.95" customHeight="1">
      <c r="B15" s="20"/>
      <c r="AR15" s="20"/>
      <c r="BE15" s="215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5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15"/>
      <c r="BS17" s="17" t="s">
        <v>32</v>
      </c>
    </row>
    <row r="18" spans="2:71" s="1" customFormat="1" ht="6.95" customHeight="1">
      <c r="B18" s="20"/>
      <c r="AR18" s="20"/>
      <c r="BE18" s="215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5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15"/>
      <c r="BS20" s="17" t="s">
        <v>32</v>
      </c>
    </row>
    <row r="21" spans="2:57" s="1" customFormat="1" ht="6.95" customHeight="1">
      <c r="B21" s="20"/>
      <c r="AR21" s="20"/>
      <c r="BE21" s="215"/>
    </row>
    <row r="22" spans="2:57" s="1" customFormat="1" ht="12" customHeight="1">
      <c r="B22" s="20"/>
      <c r="D22" s="27" t="s">
        <v>35</v>
      </c>
      <c r="AR22" s="20"/>
      <c r="BE22" s="215"/>
    </row>
    <row r="23" spans="2:57" s="1" customFormat="1" ht="16.5" customHeight="1">
      <c r="B23" s="20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20"/>
      <c r="BE23" s="215"/>
    </row>
    <row r="24" spans="2:57" s="1" customFormat="1" ht="6.95" customHeight="1">
      <c r="B24" s="20"/>
      <c r="AR24" s="20"/>
      <c r="BE24" s="215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5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ROUND(AG94,2)</f>
        <v>0</v>
      </c>
      <c r="AL26" s="224"/>
      <c r="AM26" s="224"/>
      <c r="AN26" s="224"/>
      <c r="AO26" s="224"/>
      <c r="AP26" s="32"/>
      <c r="AQ26" s="32"/>
      <c r="AR26" s="33"/>
      <c r="BE26" s="215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5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5" t="s">
        <v>37</v>
      </c>
      <c r="M28" s="225"/>
      <c r="N28" s="225"/>
      <c r="O28" s="225"/>
      <c r="P28" s="225"/>
      <c r="Q28" s="32"/>
      <c r="R28" s="32"/>
      <c r="S28" s="32"/>
      <c r="T28" s="32"/>
      <c r="U28" s="32"/>
      <c r="V28" s="32"/>
      <c r="W28" s="225" t="s">
        <v>38</v>
      </c>
      <c r="X28" s="225"/>
      <c r="Y28" s="225"/>
      <c r="Z28" s="225"/>
      <c r="AA28" s="225"/>
      <c r="AB28" s="225"/>
      <c r="AC28" s="225"/>
      <c r="AD28" s="225"/>
      <c r="AE28" s="225"/>
      <c r="AF28" s="32"/>
      <c r="AG28" s="32"/>
      <c r="AH28" s="32"/>
      <c r="AI28" s="32"/>
      <c r="AJ28" s="32"/>
      <c r="AK28" s="225" t="s">
        <v>39</v>
      </c>
      <c r="AL28" s="225"/>
      <c r="AM28" s="225"/>
      <c r="AN28" s="225"/>
      <c r="AO28" s="225"/>
      <c r="AP28" s="32"/>
      <c r="AQ28" s="32"/>
      <c r="AR28" s="33"/>
      <c r="BE28" s="215"/>
    </row>
    <row r="29" spans="2:57" s="3" customFormat="1" ht="14.45" customHeight="1">
      <c r="B29" s="37"/>
      <c r="D29" s="27" t="s">
        <v>40</v>
      </c>
      <c r="F29" s="27" t="s">
        <v>41</v>
      </c>
      <c r="L29" s="228">
        <v>0.21</v>
      </c>
      <c r="M29" s="227"/>
      <c r="N29" s="227"/>
      <c r="O29" s="227"/>
      <c r="P29" s="227"/>
      <c r="W29" s="226"/>
      <c r="X29" s="227"/>
      <c r="Y29" s="227"/>
      <c r="Z29" s="227"/>
      <c r="AA29" s="227"/>
      <c r="AB29" s="227"/>
      <c r="AC29" s="227"/>
      <c r="AD29" s="227"/>
      <c r="AE29" s="227"/>
      <c r="AK29" s="226"/>
      <c r="AL29" s="227"/>
      <c r="AM29" s="227"/>
      <c r="AN29" s="227"/>
      <c r="AO29" s="227"/>
      <c r="AR29" s="37"/>
      <c r="BE29" s="216"/>
    </row>
    <row r="30" spans="2:57" s="3" customFormat="1" ht="14.45" customHeight="1">
      <c r="B30" s="37"/>
      <c r="F30" s="27" t="s">
        <v>42</v>
      </c>
      <c r="L30" s="228">
        <v>0.15</v>
      </c>
      <c r="M30" s="227"/>
      <c r="N30" s="227"/>
      <c r="O30" s="227"/>
      <c r="P30" s="227"/>
      <c r="W30" s="226"/>
      <c r="X30" s="227"/>
      <c r="Y30" s="227"/>
      <c r="Z30" s="227"/>
      <c r="AA30" s="227"/>
      <c r="AB30" s="227"/>
      <c r="AC30" s="227"/>
      <c r="AD30" s="227"/>
      <c r="AE30" s="227"/>
      <c r="AK30" s="226"/>
      <c r="AL30" s="227"/>
      <c r="AM30" s="227"/>
      <c r="AN30" s="227"/>
      <c r="AO30" s="227"/>
      <c r="AR30" s="37"/>
      <c r="BE30" s="216"/>
    </row>
    <row r="31" spans="2:57" s="3" customFormat="1" ht="14.45" customHeight="1" hidden="1">
      <c r="B31" s="37"/>
      <c r="F31" s="27" t="s">
        <v>43</v>
      </c>
      <c r="L31" s="228">
        <v>0.21</v>
      </c>
      <c r="M31" s="227"/>
      <c r="N31" s="227"/>
      <c r="O31" s="227"/>
      <c r="P31" s="227"/>
      <c r="W31" s="226" t="e">
        <f>ROUND(BB94,2)</f>
        <v>#REF!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7"/>
      <c r="BE31" s="216"/>
    </row>
    <row r="32" spans="2:57" s="3" customFormat="1" ht="14.45" customHeight="1" hidden="1">
      <c r="B32" s="37"/>
      <c r="F32" s="27" t="s">
        <v>44</v>
      </c>
      <c r="L32" s="228">
        <v>0.15</v>
      </c>
      <c r="M32" s="227"/>
      <c r="N32" s="227"/>
      <c r="O32" s="227"/>
      <c r="P32" s="227"/>
      <c r="W32" s="226" t="e">
        <f>ROUND(BC94,2)</f>
        <v>#REF!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7"/>
      <c r="BE32" s="216"/>
    </row>
    <row r="33" spans="2:57" s="3" customFormat="1" ht="14.45" customHeight="1" hidden="1">
      <c r="B33" s="37"/>
      <c r="F33" s="27" t="s">
        <v>45</v>
      </c>
      <c r="L33" s="228">
        <v>0</v>
      </c>
      <c r="M33" s="227"/>
      <c r="N33" s="227"/>
      <c r="O33" s="227"/>
      <c r="P33" s="227"/>
      <c r="W33" s="226" t="e">
        <f>ROUND(BD94,2)</f>
        <v>#REF!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7"/>
      <c r="BE33" s="216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5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9" t="s">
        <v>48</v>
      </c>
      <c r="Y35" s="230"/>
      <c r="Z35" s="230"/>
      <c r="AA35" s="230"/>
      <c r="AB35" s="230"/>
      <c r="AC35" s="40"/>
      <c r="AD35" s="40"/>
      <c r="AE35" s="40"/>
      <c r="AF35" s="40"/>
      <c r="AG35" s="40"/>
      <c r="AH35" s="40"/>
      <c r="AI35" s="40"/>
      <c r="AJ35" s="40"/>
      <c r="AK35" s="231">
        <f>SUM(AK26:AK33)</f>
        <v>0</v>
      </c>
      <c r="AL35" s="230"/>
      <c r="AM35" s="230"/>
      <c r="AN35" s="230"/>
      <c r="AO35" s="23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ZATEC</v>
      </c>
      <c r="AR84" s="51"/>
    </row>
    <row r="85" spans="2:44" s="5" customFormat="1" ht="36.95" customHeight="1">
      <c r="B85" s="52"/>
      <c r="C85" s="53" t="s">
        <v>16</v>
      </c>
      <c r="L85" s="233" t="str">
        <f>K6</f>
        <v>Zateplení obvodového pláště galvanovny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Žatec parc. č.4992/5,4992/4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5" t="str">
        <f>IF(AN8="","",AN8)</f>
        <v>8. 5. 2020</v>
      </c>
      <c r="AN87" s="23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REPON spol. s.r.o.Vestec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36" t="str">
        <f>IF(E17="","",E17)</f>
        <v>Ing.Martin Novák</v>
      </c>
      <c r="AN89" s="237"/>
      <c r="AO89" s="237"/>
      <c r="AP89" s="237"/>
      <c r="AQ89" s="32"/>
      <c r="AR89" s="33"/>
      <c r="AS89" s="238" t="s">
        <v>56</v>
      </c>
      <c r="AT89" s="23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36" t="str">
        <f>IF(E20="","",E20)</f>
        <v>Ing.Pavel Michálek</v>
      </c>
      <c r="AN90" s="237"/>
      <c r="AO90" s="237"/>
      <c r="AP90" s="237"/>
      <c r="AQ90" s="32"/>
      <c r="AR90" s="33"/>
      <c r="AS90" s="240"/>
      <c r="AT90" s="24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0"/>
      <c r="AT91" s="24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2" t="s">
        <v>57</v>
      </c>
      <c r="D92" s="243"/>
      <c r="E92" s="243"/>
      <c r="F92" s="243"/>
      <c r="G92" s="243"/>
      <c r="H92" s="60"/>
      <c r="I92" s="244" t="s">
        <v>58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5" t="s">
        <v>59</v>
      </c>
      <c r="AH92" s="243"/>
      <c r="AI92" s="243"/>
      <c r="AJ92" s="243"/>
      <c r="AK92" s="243"/>
      <c r="AL92" s="243"/>
      <c r="AM92" s="243"/>
      <c r="AN92" s="244" t="s">
        <v>60</v>
      </c>
      <c r="AO92" s="243"/>
      <c r="AP92" s="246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0">
        <f>ROUND(SUM(AG95:AG97),2)</f>
        <v>0</v>
      </c>
      <c r="AH94" s="250"/>
      <c r="AI94" s="250"/>
      <c r="AJ94" s="250"/>
      <c r="AK94" s="250"/>
      <c r="AL94" s="250"/>
      <c r="AM94" s="250"/>
      <c r="AN94" s="251"/>
      <c r="AO94" s="251"/>
      <c r="AP94" s="251"/>
      <c r="AQ94" s="72" t="s">
        <v>1</v>
      </c>
      <c r="AR94" s="68"/>
      <c r="AS94" s="73">
        <f>ROUND(SUM(AS95:AS97),2)</f>
        <v>0</v>
      </c>
      <c r="AT94" s="74" t="e">
        <f>ROUND(SUM(AV94:AW94),2)</f>
        <v>#REF!</v>
      </c>
      <c r="AU94" s="75" t="e">
        <f>ROUND(SUM(AU95:AU97),5)</f>
        <v>#REF!</v>
      </c>
      <c r="AV94" s="74" t="e">
        <f>ROUND(AZ94*L29,2)</f>
        <v>#REF!</v>
      </c>
      <c r="AW94" s="74" t="e">
        <f>ROUND(BA94*L30,2)</f>
        <v>#REF!</v>
      </c>
      <c r="AX94" s="74" t="e">
        <f>ROUND(BB94*L29,2)</f>
        <v>#REF!</v>
      </c>
      <c r="AY94" s="74" t="e">
        <f>ROUND(BC94*L30,2)</f>
        <v>#REF!</v>
      </c>
      <c r="AZ94" s="74" t="e">
        <f>ROUND(SUM(AZ95:AZ97),2)</f>
        <v>#REF!</v>
      </c>
      <c r="BA94" s="74" t="e">
        <f>ROUND(SUM(BA95:BA97),2)</f>
        <v>#REF!</v>
      </c>
      <c r="BB94" s="74" t="e">
        <f>ROUND(SUM(BB95:BB97),2)</f>
        <v>#REF!</v>
      </c>
      <c r="BC94" s="74" t="e">
        <f>ROUND(SUM(BC95:BC97),2)</f>
        <v>#REF!</v>
      </c>
      <c r="BD94" s="76" t="e">
        <f>ROUND(SUM(BD95:BD97),2)</f>
        <v>#REF!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24.75" customHeight="1">
      <c r="A95" s="79" t="s">
        <v>80</v>
      </c>
      <c r="B95" s="80"/>
      <c r="C95" s="81"/>
      <c r="D95" s="249" t="s">
        <v>81</v>
      </c>
      <c r="E95" s="249"/>
      <c r="F95" s="249"/>
      <c r="G95" s="249"/>
      <c r="H95" s="249"/>
      <c r="I95" s="82"/>
      <c r="J95" s="249" t="s">
        <v>82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7">
        <f>'ZATEC 1 - SO-01-Vlastní b...'!J30</f>
        <v>0</v>
      </c>
      <c r="AH95" s="248"/>
      <c r="AI95" s="248"/>
      <c r="AJ95" s="248"/>
      <c r="AK95" s="248"/>
      <c r="AL95" s="248"/>
      <c r="AM95" s="248"/>
      <c r="AN95" s="247">
        <f>SUM(AG95,AT95)</f>
        <v>0</v>
      </c>
      <c r="AO95" s="248"/>
      <c r="AP95" s="248"/>
      <c r="AQ95" s="83" t="s">
        <v>83</v>
      </c>
      <c r="AR95" s="80"/>
      <c r="AS95" s="84">
        <v>0</v>
      </c>
      <c r="AT95" s="85">
        <f>ROUND(SUM(AV95:AW95),2)</f>
        <v>0</v>
      </c>
      <c r="AU95" s="86">
        <f>'ZATEC 1 - SO-01-Vlastní b...'!P137</f>
        <v>0</v>
      </c>
      <c r="AV95" s="85">
        <f>'ZATEC 1 - SO-01-Vlastní b...'!J33</f>
        <v>0</v>
      </c>
      <c r="AW95" s="85">
        <f>'ZATEC 1 - SO-01-Vlastní b...'!J34</f>
        <v>0</v>
      </c>
      <c r="AX95" s="85">
        <f>'ZATEC 1 - SO-01-Vlastní b...'!J35</f>
        <v>0</v>
      </c>
      <c r="AY95" s="85">
        <f>'ZATEC 1 - SO-01-Vlastní b...'!J36</f>
        <v>0</v>
      </c>
      <c r="AZ95" s="85">
        <f>'ZATEC 1 - SO-01-Vlastní b...'!F33</f>
        <v>0</v>
      </c>
      <c r="BA95" s="85">
        <f>'ZATEC 1 - SO-01-Vlastní b...'!F34</f>
        <v>0</v>
      </c>
      <c r="BB95" s="85">
        <f>'ZATEC 1 - SO-01-Vlastní b...'!F35</f>
        <v>0</v>
      </c>
      <c r="BC95" s="85">
        <f>'ZATEC 1 - SO-01-Vlastní b...'!F36</f>
        <v>0</v>
      </c>
      <c r="BD95" s="87">
        <f>'ZATEC 1 - SO-01-Vlastní b...'!F37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24.75" customHeight="1">
      <c r="A96" s="79" t="s">
        <v>80</v>
      </c>
      <c r="B96" s="80"/>
      <c r="C96" s="81"/>
      <c r="D96" s="249"/>
      <c r="E96" s="249"/>
      <c r="F96" s="249"/>
      <c r="G96" s="249"/>
      <c r="H96" s="249"/>
      <c r="I96" s="82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7"/>
      <c r="AH96" s="248"/>
      <c r="AI96" s="248"/>
      <c r="AJ96" s="248"/>
      <c r="AK96" s="248"/>
      <c r="AL96" s="248"/>
      <c r="AM96" s="248"/>
      <c r="AN96" s="247"/>
      <c r="AO96" s="248"/>
      <c r="AP96" s="248"/>
      <c r="AQ96" s="83" t="s">
        <v>83</v>
      </c>
      <c r="AR96" s="80"/>
      <c r="AS96" s="84">
        <v>0</v>
      </c>
      <c r="AT96" s="85" t="e">
        <f>ROUND(SUM(AV96:AW96),2)</f>
        <v>#REF!</v>
      </c>
      <c r="AU96" s="86" t="e">
        <f>#REF!</f>
        <v>#REF!</v>
      </c>
      <c r="AV96" s="85" t="e">
        <f>#REF!</f>
        <v>#REF!</v>
      </c>
      <c r="AW96" s="85" t="e">
        <f>#REF!</f>
        <v>#REF!</v>
      </c>
      <c r="AX96" s="85" t="e">
        <f>#REF!</f>
        <v>#REF!</v>
      </c>
      <c r="AY96" s="85" t="e">
        <f>#REF!</f>
        <v>#REF!</v>
      </c>
      <c r="AZ96" s="85" t="e">
        <f>#REF!</f>
        <v>#REF!</v>
      </c>
      <c r="BA96" s="85" t="e">
        <f>#REF!</f>
        <v>#REF!</v>
      </c>
      <c r="BB96" s="85" t="e">
        <f>#REF!</f>
        <v>#REF!</v>
      </c>
      <c r="BC96" s="85" t="e">
        <f>#REF!</f>
        <v>#REF!</v>
      </c>
      <c r="BD96" s="87" t="e">
        <f>#REF!</f>
        <v>#REF!</v>
      </c>
      <c r="BT96" s="88" t="s">
        <v>84</v>
      </c>
      <c r="BV96" s="88" t="s">
        <v>78</v>
      </c>
      <c r="BW96" s="88" t="s">
        <v>87</v>
      </c>
      <c r="BX96" s="88" t="s">
        <v>4</v>
      </c>
      <c r="CL96" s="88" t="s">
        <v>1</v>
      </c>
      <c r="CM96" s="88" t="s">
        <v>86</v>
      </c>
    </row>
    <row r="97" spans="1:91" s="7" customFormat="1" ht="24.75" customHeight="1">
      <c r="A97" s="79" t="s">
        <v>80</v>
      </c>
      <c r="B97" s="80"/>
      <c r="C97" s="81"/>
      <c r="D97" s="249"/>
      <c r="E97" s="249"/>
      <c r="F97" s="249"/>
      <c r="G97" s="249"/>
      <c r="H97" s="249"/>
      <c r="I97" s="82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7"/>
      <c r="AH97" s="248"/>
      <c r="AI97" s="248"/>
      <c r="AJ97" s="248"/>
      <c r="AK97" s="248"/>
      <c r="AL97" s="248"/>
      <c r="AM97" s="248"/>
      <c r="AN97" s="247"/>
      <c r="AO97" s="248"/>
      <c r="AP97" s="248"/>
      <c r="AQ97" s="83" t="s">
        <v>83</v>
      </c>
      <c r="AR97" s="80"/>
      <c r="AS97" s="89">
        <v>0</v>
      </c>
      <c r="AT97" s="90" t="e">
        <f>ROUND(SUM(AV97:AW97),2)</f>
        <v>#REF!</v>
      </c>
      <c r="AU97" s="91" t="e">
        <f>#REF!</f>
        <v>#REF!</v>
      </c>
      <c r="AV97" s="90" t="e">
        <f>#REF!</f>
        <v>#REF!</v>
      </c>
      <c r="AW97" s="90" t="e">
        <f>#REF!</f>
        <v>#REF!</v>
      </c>
      <c r="AX97" s="90" t="e">
        <f>#REF!</f>
        <v>#REF!</v>
      </c>
      <c r="AY97" s="90" t="e">
        <f>#REF!</f>
        <v>#REF!</v>
      </c>
      <c r="AZ97" s="90" t="e">
        <f>#REF!</f>
        <v>#REF!</v>
      </c>
      <c r="BA97" s="90" t="e">
        <f>#REF!</f>
        <v>#REF!</v>
      </c>
      <c r="BB97" s="90" t="e">
        <f>#REF!</f>
        <v>#REF!</v>
      </c>
      <c r="BC97" s="90" t="e">
        <f>#REF!</f>
        <v>#REF!</v>
      </c>
      <c r="BD97" s="92" t="e">
        <f>#REF!</f>
        <v>#REF!</v>
      </c>
      <c r="BT97" s="88" t="s">
        <v>84</v>
      </c>
      <c r="BV97" s="88" t="s">
        <v>78</v>
      </c>
      <c r="BW97" s="88" t="s">
        <v>88</v>
      </c>
      <c r="BX97" s="88" t="s">
        <v>4</v>
      </c>
      <c r="CL97" s="88" t="s">
        <v>1</v>
      </c>
      <c r="CM97" s="88" t="s">
        <v>86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ZATEC 1 - SO-01-Vlastní b...'!C2" display="/"/>
    <hyperlink ref="A96" location="'ZATEC 2 - SO-02-Elektroin...'!C2" display="/"/>
    <hyperlink ref="A97" location="'ZATEC 3 - SO-03-Fotovol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52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89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53" t="str">
        <f>'Rekapitulace stavby'!K6</f>
        <v>Zateplení obvodového pláště galvanovny</v>
      </c>
      <c r="F7" s="254"/>
      <c r="G7" s="254"/>
      <c r="H7" s="254"/>
      <c r="I7" s="93"/>
      <c r="L7" s="20"/>
    </row>
    <row r="8" spans="1:31" s="2" customFormat="1" ht="12" customHeight="1">
      <c r="A8" s="32"/>
      <c r="B8" s="33"/>
      <c r="C8" s="32"/>
      <c r="D8" s="27" t="s">
        <v>90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3" t="s">
        <v>91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8. 5. 2020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17"/>
      <c r="G18" s="217"/>
      <c r="H18" s="217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22" t="s">
        <v>1</v>
      </c>
      <c r="F27" s="222"/>
      <c r="G27" s="222"/>
      <c r="H27" s="22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ROUND(J137,2)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ROUND((SUM(BE137:BE353)),2)</f>
        <v>0</v>
      </c>
      <c r="G33" s="32"/>
      <c r="H33" s="32"/>
      <c r="I33" s="107">
        <v>0.21</v>
      </c>
      <c r="J33" s="106">
        <f>ROUND(((SUM(BE137:BE353))*I33),2)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ROUND((SUM(BF137:BF353)),2)</f>
        <v>0</v>
      </c>
      <c r="G34" s="32"/>
      <c r="H34" s="32"/>
      <c r="I34" s="107">
        <v>0.15</v>
      </c>
      <c r="J34" s="106">
        <f>ROUND(((SUM(BF137:BF353))*I34),2)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ROUND((SUM(BG137:BG353)),2)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ROUND((SUM(BH137:BH353)),2)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ROUND((SUM(BI137:BI353)),2)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92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Zateplení obvodového pláště galvanovny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3" t="str">
        <f>E9</f>
        <v>ZATEC 1 - SO-01-Vlastní budova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Žatec parc. č.4992/5,4992/4</v>
      </c>
      <c r="G89" s="32"/>
      <c r="H89" s="32"/>
      <c r="I89" s="97" t="s">
        <v>22</v>
      </c>
      <c r="J89" s="55" t="str">
        <f>IF(J12="","",J12)</f>
        <v>8. 5. 2020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REPON spol. s.r.o.Vestec</v>
      </c>
      <c r="G91" s="32"/>
      <c r="H91" s="32"/>
      <c r="I91" s="97" t="s">
        <v>30</v>
      </c>
      <c r="J91" s="30" t="str">
        <f>E21</f>
        <v>Ing.Martin Novák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Ing.Pavel Michálek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93</v>
      </c>
      <c r="D94" s="108"/>
      <c r="E94" s="108"/>
      <c r="F94" s="108"/>
      <c r="G94" s="108"/>
      <c r="H94" s="108"/>
      <c r="I94" s="123"/>
      <c r="J94" s="124" t="s">
        <v>94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95</v>
      </c>
      <c r="D96" s="32"/>
      <c r="E96" s="32"/>
      <c r="F96" s="32"/>
      <c r="G96" s="32"/>
      <c r="H96" s="32"/>
      <c r="I96" s="96"/>
      <c r="J96" s="71">
        <f>J137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96</v>
      </c>
    </row>
    <row r="97" spans="2:12" s="9" customFormat="1" ht="24.95" customHeight="1">
      <c r="B97" s="126"/>
      <c r="D97" s="127" t="s">
        <v>97</v>
      </c>
      <c r="E97" s="128"/>
      <c r="F97" s="128"/>
      <c r="G97" s="128"/>
      <c r="H97" s="128"/>
      <c r="I97" s="129"/>
      <c r="J97" s="130">
        <f>J138</f>
        <v>0</v>
      </c>
      <c r="L97" s="126"/>
    </row>
    <row r="98" spans="2:12" s="10" customFormat="1" ht="19.9" customHeight="1">
      <c r="B98" s="131"/>
      <c r="D98" s="132" t="s">
        <v>98</v>
      </c>
      <c r="E98" s="133"/>
      <c r="F98" s="133"/>
      <c r="G98" s="133"/>
      <c r="H98" s="133"/>
      <c r="I98" s="134"/>
      <c r="J98" s="135">
        <f>J139</f>
        <v>0</v>
      </c>
      <c r="L98" s="131"/>
    </row>
    <row r="99" spans="2:12" s="10" customFormat="1" ht="19.9" customHeight="1">
      <c r="B99" s="131"/>
      <c r="D99" s="132" t="s">
        <v>99</v>
      </c>
      <c r="E99" s="133"/>
      <c r="F99" s="133"/>
      <c r="G99" s="133"/>
      <c r="H99" s="133"/>
      <c r="I99" s="134"/>
      <c r="J99" s="135">
        <f>J145</f>
        <v>0</v>
      </c>
      <c r="L99" s="131"/>
    </row>
    <row r="100" spans="2:12" s="10" customFormat="1" ht="19.9" customHeight="1">
      <c r="B100" s="131"/>
      <c r="D100" s="132" t="s">
        <v>100</v>
      </c>
      <c r="E100" s="133"/>
      <c r="F100" s="133"/>
      <c r="G100" s="133"/>
      <c r="H100" s="133"/>
      <c r="I100" s="134"/>
      <c r="J100" s="135">
        <f>J204</f>
        <v>0</v>
      </c>
      <c r="L100" s="131"/>
    </row>
    <row r="101" spans="2:12" s="10" customFormat="1" ht="19.9" customHeight="1">
      <c r="B101" s="131"/>
      <c r="D101" s="132" t="s">
        <v>101</v>
      </c>
      <c r="E101" s="133"/>
      <c r="F101" s="133"/>
      <c r="G101" s="133"/>
      <c r="H101" s="133"/>
      <c r="I101" s="134"/>
      <c r="J101" s="135">
        <f>J238</f>
        <v>0</v>
      </c>
      <c r="L101" s="131"/>
    </row>
    <row r="102" spans="2:12" s="10" customFormat="1" ht="19.9" customHeight="1">
      <c r="B102" s="131"/>
      <c r="D102" s="132" t="s">
        <v>102</v>
      </c>
      <c r="E102" s="133"/>
      <c r="F102" s="133"/>
      <c r="G102" s="133"/>
      <c r="H102" s="133"/>
      <c r="I102" s="134"/>
      <c r="J102" s="135">
        <f>J244</f>
        <v>0</v>
      </c>
      <c r="L102" s="131"/>
    </row>
    <row r="103" spans="2:12" s="9" customFormat="1" ht="24.95" customHeight="1">
      <c r="B103" s="126"/>
      <c r="D103" s="127" t="s">
        <v>103</v>
      </c>
      <c r="E103" s="128"/>
      <c r="F103" s="128"/>
      <c r="G103" s="128"/>
      <c r="H103" s="128"/>
      <c r="I103" s="129"/>
      <c r="J103" s="130">
        <f>J246</f>
        <v>0</v>
      </c>
      <c r="L103" s="126"/>
    </row>
    <row r="104" spans="2:12" s="10" customFormat="1" ht="19.9" customHeight="1">
      <c r="B104" s="131"/>
      <c r="D104" s="132" t="s">
        <v>104</v>
      </c>
      <c r="E104" s="133"/>
      <c r="F104" s="133"/>
      <c r="G104" s="133"/>
      <c r="H104" s="133"/>
      <c r="I104" s="134"/>
      <c r="J104" s="135">
        <f>J247</f>
        <v>0</v>
      </c>
      <c r="L104" s="131"/>
    </row>
    <row r="105" spans="2:12" s="10" customFormat="1" ht="19.9" customHeight="1">
      <c r="B105" s="131"/>
      <c r="D105" s="132" t="s">
        <v>105</v>
      </c>
      <c r="E105" s="133"/>
      <c r="F105" s="133"/>
      <c r="G105" s="133"/>
      <c r="H105" s="133"/>
      <c r="I105" s="134"/>
      <c r="J105" s="135">
        <f>J258</f>
        <v>0</v>
      </c>
      <c r="L105" s="131"/>
    </row>
    <row r="106" spans="2:12" s="10" customFormat="1" ht="19.9" customHeight="1">
      <c r="B106" s="131"/>
      <c r="D106" s="132" t="s">
        <v>106</v>
      </c>
      <c r="E106" s="133"/>
      <c r="F106" s="133"/>
      <c r="G106" s="133"/>
      <c r="H106" s="133"/>
      <c r="I106" s="134"/>
      <c r="J106" s="135">
        <f>J265</f>
        <v>0</v>
      </c>
      <c r="L106" s="131"/>
    </row>
    <row r="107" spans="2:12" s="10" customFormat="1" ht="19.9" customHeight="1">
      <c r="B107" s="131"/>
      <c r="D107" s="132" t="s">
        <v>107</v>
      </c>
      <c r="E107" s="133"/>
      <c r="F107" s="133"/>
      <c r="G107" s="133"/>
      <c r="H107" s="133"/>
      <c r="I107" s="134"/>
      <c r="J107" s="135">
        <f>J269</f>
        <v>0</v>
      </c>
      <c r="L107" s="131"/>
    </row>
    <row r="108" spans="2:12" s="10" customFormat="1" ht="19.9" customHeight="1">
      <c r="B108" s="131"/>
      <c r="D108" s="132" t="s">
        <v>108</v>
      </c>
      <c r="E108" s="133"/>
      <c r="F108" s="133"/>
      <c r="G108" s="133"/>
      <c r="H108" s="133"/>
      <c r="I108" s="134"/>
      <c r="J108" s="135">
        <f>J275</f>
        <v>0</v>
      </c>
      <c r="L108" s="131"/>
    </row>
    <row r="109" spans="2:12" s="10" customFormat="1" ht="19.9" customHeight="1">
      <c r="B109" s="131"/>
      <c r="D109" s="132" t="s">
        <v>109</v>
      </c>
      <c r="E109" s="133"/>
      <c r="F109" s="133"/>
      <c r="G109" s="133"/>
      <c r="H109" s="133"/>
      <c r="I109" s="134"/>
      <c r="J109" s="135">
        <f>J282</f>
        <v>0</v>
      </c>
      <c r="L109" s="131"/>
    </row>
    <row r="110" spans="2:12" s="10" customFormat="1" ht="19.9" customHeight="1">
      <c r="B110" s="131"/>
      <c r="D110" s="132" t="s">
        <v>110</v>
      </c>
      <c r="E110" s="133"/>
      <c r="F110" s="133"/>
      <c r="G110" s="133"/>
      <c r="H110" s="133"/>
      <c r="I110" s="134"/>
      <c r="J110" s="135">
        <f>J303</f>
        <v>0</v>
      </c>
      <c r="L110" s="131"/>
    </row>
    <row r="111" spans="2:12" s="10" customFormat="1" ht="19.9" customHeight="1">
      <c r="B111" s="131"/>
      <c r="D111" s="132" t="s">
        <v>111</v>
      </c>
      <c r="E111" s="133"/>
      <c r="F111" s="133"/>
      <c r="G111" s="133"/>
      <c r="H111" s="133"/>
      <c r="I111" s="134"/>
      <c r="J111" s="135">
        <f>J324</f>
        <v>0</v>
      </c>
      <c r="L111" s="131"/>
    </row>
    <row r="112" spans="2:12" s="10" customFormat="1" ht="19.9" customHeight="1">
      <c r="B112" s="131"/>
      <c r="D112" s="132" t="s">
        <v>112</v>
      </c>
      <c r="E112" s="133"/>
      <c r="F112" s="133"/>
      <c r="G112" s="133"/>
      <c r="H112" s="133"/>
      <c r="I112" s="134"/>
      <c r="J112" s="135">
        <f>J335</f>
        <v>0</v>
      </c>
      <c r="L112" s="131"/>
    </row>
    <row r="113" spans="2:12" s="10" customFormat="1" ht="19.9" customHeight="1">
      <c r="B113" s="131"/>
      <c r="D113" s="132" t="s">
        <v>113</v>
      </c>
      <c r="E113" s="133"/>
      <c r="F113" s="133"/>
      <c r="G113" s="133"/>
      <c r="H113" s="133"/>
      <c r="I113" s="134"/>
      <c r="J113" s="135">
        <f>J340</f>
        <v>0</v>
      </c>
      <c r="L113" s="131"/>
    </row>
    <row r="114" spans="2:12" s="9" customFormat="1" ht="24.95" customHeight="1">
      <c r="B114" s="126"/>
      <c r="D114" s="127" t="s">
        <v>114</v>
      </c>
      <c r="E114" s="128"/>
      <c r="F114" s="128"/>
      <c r="G114" s="128"/>
      <c r="H114" s="128"/>
      <c r="I114" s="129"/>
      <c r="J114" s="130">
        <f>J344</f>
        <v>0</v>
      </c>
      <c r="L114" s="126"/>
    </row>
    <row r="115" spans="2:12" s="10" customFormat="1" ht="19.9" customHeight="1">
      <c r="B115" s="131"/>
      <c r="D115" s="132" t="s">
        <v>115</v>
      </c>
      <c r="E115" s="133"/>
      <c r="F115" s="133"/>
      <c r="G115" s="133"/>
      <c r="H115" s="133"/>
      <c r="I115" s="134"/>
      <c r="J115" s="135">
        <f>J345</f>
        <v>0</v>
      </c>
      <c r="L115" s="131"/>
    </row>
    <row r="116" spans="2:12" s="10" customFormat="1" ht="19.9" customHeight="1">
      <c r="B116" s="131"/>
      <c r="D116" s="132" t="s">
        <v>116</v>
      </c>
      <c r="E116" s="133"/>
      <c r="F116" s="133"/>
      <c r="G116" s="133"/>
      <c r="H116" s="133"/>
      <c r="I116" s="134"/>
      <c r="J116" s="135">
        <f>J347</f>
        <v>0</v>
      </c>
      <c r="L116" s="131"/>
    </row>
    <row r="117" spans="2:12" s="10" customFormat="1" ht="19.9" customHeight="1">
      <c r="B117" s="131"/>
      <c r="D117" s="132" t="s">
        <v>117</v>
      </c>
      <c r="E117" s="133"/>
      <c r="F117" s="133"/>
      <c r="G117" s="133"/>
      <c r="H117" s="133"/>
      <c r="I117" s="134"/>
      <c r="J117" s="135">
        <f>J352</f>
        <v>0</v>
      </c>
      <c r="L117" s="131"/>
    </row>
    <row r="118" spans="1:31" s="2" customFormat="1" ht="21.7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120"/>
      <c r="J119" s="48"/>
      <c r="K119" s="48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3" spans="1:31" s="2" customFormat="1" ht="6.95" customHeight="1">
      <c r="A123" s="32"/>
      <c r="B123" s="49"/>
      <c r="C123" s="50"/>
      <c r="D123" s="50"/>
      <c r="E123" s="50"/>
      <c r="F123" s="50"/>
      <c r="G123" s="50"/>
      <c r="H123" s="50"/>
      <c r="I123" s="121"/>
      <c r="J123" s="50"/>
      <c r="K123" s="50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4.95" customHeight="1">
      <c r="A124" s="32"/>
      <c r="B124" s="33"/>
      <c r="C124" s="21" t="s">
        <v>118</v>
      </c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16</v>
      </c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53" t="str">
        <f>E7</f>
        <v>Zateplení obvodového pláště galvanovny</v>
      </c>
      <c r="F127" s="254"/>
      <c r="G127" s="254"/>
      <c r="H127" s="254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90</v>
      </c>
      <c r="D128" s="32"/>
      <c r="E128" s="32"/>
      <c r="F128" s="32"/>
      <c r="G128" s="32"/>
      <c r="H128" s="32"/>
      <c r="I128" s="96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2"/>
      <c r="D129" s="32"/>
      <c r="E129" s="233" t="str">
        <f>E9</f>
        <v>ZATEC 1 - SO-01-Vlastní budova</v>
      </c>
      <c r="F129" s="255"/>
      <c r="G129" s="255"/>
      <c r="H129" s="255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20</v>
      </c>
      <c r="D131" s="32"/>
      <c r="E131" s="32"/>
      <c r="F131" s="25" t="str">
        <f>F12</f>
        <v>Žatec parc. č.4992/5,4992/4</v>
      </c>
      <c r="G131" s="32"/>
      <c r="H131" s="32"/>
      <c r="I131" s="97" t="s">
        <v>22</v>
      </c>
      <c r="J131" s="55" t="str">
        <f>IF(J12="","",J12)</f>
        <v>8. 5. 2020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96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24</v>
      </c>
      <c r="D133" s="32"/>
      <c r="E133" s="32"/>
      <c r="F133" s="25" t="str">
        <f>E15</f>
        <v>REPON spol. s.r.o.Vestec</v>
      </c>
      <c r="G133" s="32"/>
      <c r="H133" s="32"/>
      <c r="I133" s="97" t="s">
        <v>30</v>
      </c>
      <c r="J133" s="30" t="str">
        <f>E21</f>
        <v>Ing.Martin Novák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28</v>
      </c>
      <c r="D134" s="32"/>
      <c r="E134" s="32"/>
      <c r="F134" s="25" t="str">
        <f>IF(E18="","",E18)</f>
        <v>Vyplň údaj</v>
      </c>
      <c r="G134" s="32"/>
      <c r="H134" s="32"/>
      <c r="I134" s="97" t="s">
        <v>33</v>
      </c>
      <c r="J134" s="30" t="str">
        <f>E24</f>
        <v>Ing.Pavel Michálek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96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36"/>
      <c r="B136" s="137"/>
      <c r="C136" s="138" t="s">
        <v>119</v>
      </c>
      <c r="D136" s="139" t="s">
        <v>61</v>
      </c>
      <c r="E136" s="139" t="s">
        <v>57</v>
      </c>
      <c r="F136" s="139" t="s">
        <v>58</v>
      </c>
      <c r="G136" s="139" t="s">
        <v>120</v>
      </c>
      <c r="H136" s="139" t="s">
        <v>121</v>
      </c>
      <c r="I136" s="140" t="s">
        <v>122</v>
      </c>
      <c r="J136" s="139" t="s">
        <v>94</v>
      </c>
      <c r="K136" s="141" t="s">
        <v>123</v>
      </c>
      <c r="L136" s="142"/>
      <c r="M136" s="62" t="s">
        <v>1</v>
      </c>
      <c r="N136" s="63" t="s">
        <v>40</v>
      </c>
      <c r="O136" s="63" t="s">
        <v>124</v>
      </c>
      <c r="P136" s="63" t="s">
        <v>125</v>
      </c>
      <c r="Q136" s="63" t="s">
        <v>126</v>
      </c>
      <c r="R136" s="63" t="s">
        <v>127</v>
      </c>
      <c r="S136" s="63" t="s">
        <v>128</v>
      </c>
      <c r="T136" s="64" t="s">
        <v>129</v>
      </c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</row>
    <row r="137" spans="1:63" s="2" customFormat="1" ht="22.9" customHeight="1">
      <c r="A137" s="32"/>
      <c r="B137" s="33"/>
      <c r="C137" s="69" t="s">
        <v>130</v>
      </c>
      <c r="D137" s="32"/>
      <c r="E137" s="32"/>
      <c r="F137" s="32"/>
      <c r="G137" s="32"/>
      <c r="H137" s="32"/>
      <c r="I137" s="96"/>
      <c r="J137" s="143">
        <f>BK137</f>
        <v>0</v>
      </c>
      <c r="K137" s="32"/>
      <c r="L137" s="33"/>
      <c r="M137" s="65"/>
      <c r="N137" s="56"/>
      <c r="O137" s="66"/>
      <c r="P137" s="144">
        <f>P138+P246+P344</f>
        <v>0</v>
      </c>
      <c r="Q137" s="66"/>
      <c r="R137" s="144">
        <f>R138+R246+R344</f>
        <v>70.72257006999999</v>
      </c>
      <c r="S137" s="66"/>
      <c r="T137" s="145">
        <f>T138+T246+T344</f>
        <v>44.37644605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75</v>
      </c>
      <c r="AU137" s="17" t="s">
        <v>96</v>
      </c>
      <c r="BK137" s="146">
        <f>BK138+BK246+BK344</f>
        <v>0</v>
      </c>
    </row>
    <row r="138" spans="2:63" s="12" customFormat="1" ht="25.9" customHeight="1">
      <c r="B138" s="147"/>
      <c r="D138" s="148" t="s">
        <v>75</v>
      </c>
      <c r="E138" s="149" t="s">
        <v>131</v>
      </c>
      <c r="F138" s="149" t="s">
        <v>132</v>
      </c>
      <c r="I138" s="150"/>
      <c r="J138" s="151">
        <f>BK138</f>
        <v>0</v>
      </c>
      <c r="L138" s="147"/>
      <c r="M138" s="152"/>
      <c r="N138" s="153"/>
      <c r="O138" s="153"/>
      <c r="P138" s="154">
        <f>P139+P145+P204+P238+P244</f>
        <v>0</v>
      </c>
      <c r="Q138" s="153"/>
      <c r="R138" s="154">
        <f>R139+R145+R204+R238+R244</f>
        <v>45.80340210999999</v>
      </c>
      <c r="S138" s="153"/>
      <c r="T138" s="155">
        <f>T139+T145+T204+T238+T244</f>
        <v>39.592573</v>
      </c>
      <c r="AR138" s="148" t="s">
        <v>84</v>
      </c>
      <c r="AT138" s="156" t="s">
        <v>75</v>
      </c>
      <c r="AU138" s="156" t="s">
        <v>76</v>
      </c>
      <c r="AY138" s="148" t="s">
        <v>133</v>
      </c>
      <c r="BK138" s="157">
        <f>BK139+BK145+BK204+BK238+BK244</f>
        <v>0</v>
      </c>
    </row>
    <row r="139" spans="2:63" s="12" customFormat="1" ht="22.9" customHeight="1">
      <c r="B139" s="147"/>
      <c r="D139" s="148" t="s">
        <v>75</v>
      </c>
      <c r="E139" s="158" t="s">
        <v>134</v>
      </c>
      <c r="F139" s="158" t="s">
        <v>135</v>
      </c>
      <c r="I139" s="150"/>
      <c r="J139" s="159">
        <f>BK139</f>
        <v>0</v>
      </c>
      <c r="L139" s="147"/>
      <c r="M139" s="152"/>
      <c r="N139" s="153"/>
      <c r="O139" s="153"/>
      <c r="P139" s="154">
        <f>SUM(P140:P144)</f>
        <v>0</v>
      </c>
      <c r="Q139" s="153"/>
      <c r="R139" s="154">
        <f>SUM(R140:R144)</f>
        <v>15.65557974</v>
      </c>
      <c r="S139" s="153"/>
      <c r="T139" s="155">
        <f>SUM(T140:T144)</f>
        <v>0</v>
      </c>
      <c r="AR139" s="148" t="s">
        <v>84</v>
      </c>
      <c r="AT139" s="156" t="s">
        <v>75</v>
      </c>
      <c r="AU139" s="156" t="s">
        <v>84</v>
      </c>
      <c r="AY139" s="148" t="s">
        <v>133</v>
      </c>
      <c r="BK139" s="157">
        <f>SUM(BK140:BK144)</f>
        <v>0</v>
      </c>
    </row>
    <row r="140" spans="1:65" s="2" customFormat="1" ht="16.5" customHeight="1">
      <c r="A140" s="32"/>
      <c r="B140" s="160"/>
      <c r="C140" s="161" t="s">
        <v>84</v>
      </c>
      <c r="D140" s="161" t="s">
        <v>136</v>
      </c>
      <c r="E140" s="162" t="s">
        <v>137</v>
      </c>
      <c r="F140" s="163" t="s">
        <v>138</v>
      </c>
      <c r="G140" s="164" t="s">
        <v>139</v>
      </c>
      <c r="H140" s="165">
        <v>17.64</v>
      </c>
      <c r="I140" s="166"/>
      <c r="J140" s="167">
        <f>ROUND(I140*H140,2)</f>
        <v>0</v>
      </c>
      <c r="K140" s="163" t="s">
        <v>140</v>
      </c>
      <c r="L140" s="33"/>
      <c r="M140" s="168" t="s">
        <v>1</v>
      </c>
      <c r="N140" s="169" t="s">
        <v>41</v>
      </c>
      <c r="O140" s="58"/>
      <c r="P140" s="170">
        <f>O140*H140</f>
        <v>0</v>
      </c>
      <c r="Q140" s="170">
        <v>0.3484</v>
      </c>
      <c r="R140" s="170">
        <f>Q140*H140</f>
        <v>6.145776</v>
      </c>
      <c r="S140" s="170">
        <v>0</v>
      </c>
      <c r="T140" s="17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2" t="s">
        <v>141</v>
      </c>
      <c r="AT140" s="172" t="s">
        <v>136</v>
      </c>
      <c r="AU140" s="172" t="s">
        <v>86</v>
      </c>
      <c r="AY140" s="17" t="s">
        <v>133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7" t="s">
        <v>84</v>
      </c>
      <c r="BK140" s="173">
        <f>ROUND(I140*H140,2)</f>
        <v>0</v>
      </c>
      <c r="BL140" s="17" t="s">
        <v>141</v>
      </c>
      <c r="BM140" s="172" t="s">
        <v>142</v>
      </c>
    </row>
    <row r="141" spans="2:51" s="13" customFormat="1" ht="11.25">
      <c r="B141" s="174"/>
      <c r="D141" s="175" t="s">
        <v>143</v>
      </c>
      <c r="E141" s="176" t="s">
        <v>1</v>
      </c>
      <c r="F141" s="177" t="s">
        <v>144</v>
      </c>
      <c r="H141" s="178">
        <v>17.64</v>
      </c>
      <c r="I141" s="179"/>
      <c r="L141" s="174"/>
      <c r="M141" s="180"/>
      <c r="N141" s="181"/>
      <c r="O141" s="181"/>
      <c r="P141" s="181"/>
      <c r="Q141" s="181"/>
      <c r="R141" s="181"/>
      <c r="S141" s="181"/>
      <c r="T141" s="182"/>
      <c r="AT141" s="176" t="s">
        <v>143</v>
      </c>
      <c r="AU141" s="176" t="s">
        <v>86</v>
      </c>
      <c r="AV141" s="13" t="s">
        <v>86</v>
      </c>
      <c r="AW141" s="13" t="s">
        <v>32</v>
      </c>
      <c r="AX141" s="13" t="s">
        <v>84</v>
      </c>
      <c r="AY141" s="176" t="s">
        <v>133</v>
      </c>
    </row>
    <row r="142" spans="1:65" s="2" customFormat="1" ht="16.5" customHeight="1">
      <c r="A142" s="32"/>
      <c r="B142" s="160"/>
      <c r="C142" s="161" t="s">
        <v>86</v>
      </c>
      <c r="D142" s="161" t="s">
        <v>136</v>
      </c>
      <c r="E142" s="162" t="s">
        <v>145</v>
      </c>
      <c r="F142" s="163" t="s">
        <v>146</v>
      </c>
      <c r="G142" s="164" t="s">
        <v>139</v>
      </c>
      <c r="H142" s="165">
        <v>53.82</v>
      </c>
      <c r="I142" s="166"/>
      <c r="J142" s="167">
        <f>ROUND(I142*H142,2)</f>
        <v>0</v>
      </c>
      <c r="K142" s="163" t="s">
        <v>1</v>
      </c>
      <c r="L142" s="33"/>
      <c r="M142" s="168" t="s">
        <v>1</v>
      </c>
      <c r="N142" s="169" t="s">
        <v>41</v>
      </c>
      <c r="O142" s="58"/>
      <c r="P142" s="170">
        <f>O142*H142</f>
        <v>0</v>
      </c>
      <c r="Q142" s="170">
        <v>0.16008</v>
      </c>
      <c r="R142" s="170">
        <f>Q142*H142</f>
        <v>8.6155056</v>
      </c>
      <c r="S142" s="170">
        <v>0</v>
      </c>
      <c r="T142" s="17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2" t="s">
        <v>141</v>
      </c>
      <c r="AT142" s="172" t="s">
        <v>136</v>
      </c>
      <c r="AU142" s="172" t="s">
        <v>86</v>
      </c>
      <c r="AY142" s="17" t="s">
        <v>133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7" t="s">
        <v>84</v>
      </c>
      <c r="BK142" s="173">
        <f>ROUND(I142*H142,2)</f>
        <v>0</v>
      </c>
      <c r="BL142" s="17" t="s">
        <v>141</v>
      </c>
      <c r="BM142" s="172" t="s">
        <v>147</v>
      </c>
    </row>
    <row r="143" spans="2:51" s="13" customFormat="1" ht="11.25">
      <c r="B143" s="174"/>
      <c r="D143" s="175" t="s">
        <v>143</v>
      </c>
      <c r="E143" s="176" t="s">
        <v>1</v>
      </c>
      <c r="F143" s="177" t="s">
        <v>148</v>
      </c>
      <c r="H143" s="178">
        <v>53.82</v>
      </c>
      <c r="I143" s="179"/>
      <c r="L143" s="174"/>
      <c r="M143" s="180"/>
      <c r="N143" s="181"/>
      <c r="O143" s="181"/>
      <c r="P143" s="181"/>
      <c r="Q143" s="181"/>
      <c r="R143" s="181"/>
      <c r="S143" s="181"/>
      <c r="T143" s="182"/>
      <c r="AT143" s="176" t="s">
        <v>143</v>
      </c>
      <c r="AU143" s="176" t="s">
        <v>86</v>
      </c>
      <c r="AV143" s="13" t="s">
        <v>86</v>
      </c>
      <c r="AW143" s="13" t="s">
        <v>32</v>
      </c>
      <c r="AX143" s="13" t="s">
        <v>84</v>
      </c>
      <c r="AY143" s="176" t="s">
        <v>133</v>
      </c>
    </row>
    <row r="144" spans="1:65" s="2" customFormat="1" ht="16.5" customHeight="1">
      <c r="A144" s="32"/>
      <c r="B144" s="160"/>
      <c r="C144" s="161" t="s">
        <v>134</v>
      </c>
      <c r="D144" s="161" t="s">
        <v>136</v>
      </c>
      <c r="E144" s="162" t="s">
        <v>149</v>
      </c>
      <c r="F144" s="163" t="s">
        <v>150</v>
      </c>
      <c r="G144" s="164" t="s">
        <v>139</v>
      </c>
      <c r="H144" s="165">
        <v>31.302</v>
      </c>
      <c r="I144" s="166"/>
      <c r="J144" s="167">
        <f>ROUND(I144*H144,2)</f>
        <v>0</v>
      </c>
      <c r="K144" s="163" t="s">
        <v>140</v>
      </c>
      <c r="L144" s="33"/>
      <c r="M144" s="168" t="s">
        <v>1</v>
      </c>
      <c r="N144" s="169" t="s">
        <v>41</v>
      </c>
      <c r="O144" s="58"/>
      <c r="P144" s="170">
        <f>O144*H144</f>
        <v>0</v>
      </c>
      <c r="Q144" s="170">
        <v>0.02857</v>
      </c>
      <c r="R144" s="170">
        <f>Q144*H144</f>
        <v>0.8942981400000001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141</v>
      </c>
      <c r="AT144" s="172" t="s">
        <v>136</v>
      </c>
      <c r="AU144" s="172" t="s">
        <v>86</v>
      </c>
      <c r="AY144" s="17" t="s">
        <v>133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84</v>
      </c>
      <c r="BK144" s="173">
        <f>ROUND(I144*H144,2)</f>
        <v>0</v>
      </c>
      <c r="BL144" s="17" t="s">
        <v>141</v>
      </c>
      <c r="BM144" s="172" t="s">
        <v>151</v>
      </c>
    </row>
    <row r="145" spans="2:63" s="12" customFormat="1" ht="22.9" customHeight="1">
      <c r="B145" s="147"/>
      <c r="D145" s="148" t="s">
        <v>75</v>
      </c>
      <c r="E145" s="158" t="s">
        <v>152</v>
      </c>
      <c r="F145" s="158" t="s">
        <v>153</v>
      </c>
      <c r="I145" s="150"/>
      <c r="J145" s="159">
        <f>BK145</f>
        <v>0</v>
      </c>
      <c r="L145" s="147"/>
      <c r="M145" s="152"/>
      <c r="N145" s="153"/>
      <c r="O145" s="153"/>
      <c r="P145" s="154">
        <f>SUM(P146:P203)</f>
        <v>0</v>
      </c>
      <c r="Q145" s="153"/>
      <c r="R145" s="154">
        <f>SUM(R146:R203)</f>
        <v>30.147822369999997</v>
      </c>
      <c r="S145" s="153"/>
      <c r="T145" s="155">
        <f>SUM(T146:T203)</f>
        <v>0</v>
      </c>
      <c r="AR145" s="148" t="s">
        <v>84</v>
      </c>
      <c r="AT145" s="156" t="s">
        <v>75</v>
      </c>
      <c r="AU145" s="156" t="s">
        <v>84</v>
      </c>
      <c r="AY145" s="148" t="s">
        <v>133</v>
      </c>
      <c r="BK145" s="157">
        <f>SUM(BK146:BK203)</f>
        <v>0</v>
      </c>
    </row>
    <row r="146" spans="1:65" s="2" customFormat="1" ht="16.5" customHeight="1">
      <c r="A146" s="32"/>
      <c r="B146" s="160"/>
      <c r="C146" s="161" t="s">
        <v>141</v>
      </c>
      <c r="D146" s="161" t="s">
        <v>136</v>
      </c>
      <c r="E146" s="162" t="s">
        <v>154</v>
      </c>
      <c r="F146" s="163" t="s">
        <v>155</v>
      </c>
      <c r="G146" s="164" t="s">
        <v>139</v>
      </c>
      <c r="H146" s="165">
        <v>71.46</v>
      </c>
      <c r="I146" s="166"/>
      <c r="J146" s="167">
        <f>ROUND(I146*H146,2)</f>
        <v>0</v>
      </c>
      <c r="K146" s="163" t="s">
        <v>140</v>
      </c>
      <c r="L146" s="33"/>
      <c r="M146" s="168" t="s">
        <v>1</v>
      </c>
      <c r="N146" s="169" t="s">
        <v>41</v>
      </c>
      <c r="O146" s="58"/>
      <c r="P146" s="170">
        <f>O146*H146</f>
        <v>0</v>
      </c>
      <c r="Q146" s="170">
        <v>0.01838</v>
      </c>
      <c r="R146" s="170">
        <f>Q146*H146</f>
        <v>1.3134348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141</v>
      </c>
      <c r="AT146" s="172" t="s">
        <v>136</v>
      </c>
      <c r="AU146" s="172" t="s">
        <v>86</v>
      </c>
      <c r="AY146" s="17" t="s">
        <v>133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84</v>
      </c>
      <c r="BK146" s="173">
        <f>ROUND(I146*H146,2)</f>
        <v>0</v>
      </c>
      <c r="BL146" s="17" t="s">
        <v>141</v>
      </c>
      <c r="BM146" s="172" t="s">
        <v>156</v>
      </c>
    </row>
    <row r="147" spans="2:51" s="13" customFormat="1" ht="11.25">
      <c r="B147" s="174"/>
      <c r="D147" s="175" t="s">
        <v>143</v>
      </c>
      <c r="E147" s="176" t="s">
        <v>1</v>
      </c>
      <c r="F147" s="177" t="s">
        <v>157</v>
      </c>
      <c r="H147" s="178">
        <v>71.46</v>
      </c>
      <c r="I147" s="179"/>
      <c r="L147" s="174"/>
      <c r="M147" s="180"/>
      <c r="N147" s="181"/>
      <c r="O147" s="181"/>
      <c r="P147" s="181"/>
      <c r="Q147" s="181"/>
      <c r="R147" s="181"/>
      <c r="S147" s="181"/>
      <c r="T147" s="182"/>
      <c r="AT147" s="176" t="s">
        <v>143</v>
      </c>
      <c r="AU147" s="176" t="s">
        <v>86</v>
      </c>
      <c r="AV147" s="13" t="s">
        <v>86</v>
      </c>
      <c r="AW147" s="13" t="s">
        <v>32</v>
      </c>
      <c r="AX147" s="13" t="s">
        <v>84</v>
      </c>
      <c r="AY147" s="176" t="s">
        <v>133</v>
      </c>
    </row>
    <row r="148" spans="1:65" s="2" customFormat="1" ht="16.5" customHeight="1">
      <c r="A148" s="32"/>
      <c r="B148" s="160"/>
      <c r="C148" s="161" t="s">
        <v>158</v>
      </c>
      <c r="D148" s="161" t="s">
        <v>136</v>
      </c>
      <c r="E148" s="162" t="s">
        <v>159</v>
      </c>
      <c r="F148" s="163" t="s">
        <v>160</v>
      </c>
      <c r="G148" s="164" t="s">
        <v>139</v>
      </c>
      <c r="H148" s="165">
        <v>921.721</v>
      </c>
      <c r="I148" s="166"/>
      <c r="J148" s="167">
        <f>ROUND(I148*H148,2)</f>
        <v>0</v>
      </c>
      <c r="K148" s="163" t="s">
        <v>140</v>
      </c>
      <c r="L148" s="33"/>
      <c r="M148" s="168" t="s">
        <v>1</v>
      </c>
      <c r="N148" s="169" t="s">
        <v>41</v>
      </c>
      <c r="O148" s="58"/>
      <c r="P148" s="170">
        <f>O148*H148</f>
        <v>0</v>
      </c>
      <c r="Q148" s="170">
        <v>0.00026</v>
      </c>
      <c r="R148" s="170">
        <f>Q148*H148</f>
        <v>0.23964745999999998</v>
      </c>
      <c r="S148" s="170">
        <v>0</v>
      </c>
      <c r="T148" s="17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2" t="s">
        <v>141</v>
      </c>
      <c r="AT148" s="172" t="s">
        <v>136</v>
      </c>
      <c r="AU148" s="172" t="s">
        <v>86</v>
      </c>
      <c r="AY148" s="17" t="s">
        <v>133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7" t="s">
        <v>84</v>
      </c>
      <c r="BK148" s="173">
        <f>ROUND(I148*H148,2)</f>
        <v>0</v>
      </c>
      <c r="BL148" s="17" t="s">
        <v>141</v>
      </c>
      <c r="BM148" s="172" t="s">
        <v>161</v>
      </c>
    </row>
    <row r="149" spans="1:65" s="2" customFormat="1" ht="16.5" customHeight="1">
      <c r="A149" s="32"/>
      <c r="B149" s="160"/>
      <c r="C149" s="161" t="s">
        <v>152</v>
      </c>
      <c r="D149" s="161" t="s">
        <v>136</v>
      </c>
      <c r="E149" s="162" t="s">
        <v>162</v>
      </c>
      <c r="F149" s="163" t="s">
        <v>163</v>
      </c>
      <c r="G149" s="164" t="s">
        <v>164</v>
      </c>
      <c r="H149" s="165">
        <v>480.3</v>
      </c>
      <c r="I149" s="166"/>
      <c r="J149" s="167">
        <f>ROUND(I149*H149,2)</f>
        <v>0</v>
      </c>
      <c r="K149" s="163" t="s">
        <v>140</v>
      </c>
      <c r="L149" s="33"/>
      <c r="M149" s="168" t="s">
        <v>1</v>
      </c>
      <c r="N149" s="169" t="s">
        <v>41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141</v>
      </c>
      <c r="AT149" s="172" t="s">
        <v>136</v>
      </c>
      <c r="AU149" s="172" t="s">
        <v>86</v>
      </c>
      <c r="AY149" s="17" t="s">
        <v>133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84</v>
      </c>
      <c r="BK149" s="173">
        <f>ROUND(I149*H149,2)</f>
        <v>0</v>
      </c>
      <c r="BL149" s="17" t="s">
        <v>141</v>
      </c>
      <c r="BM149" s="172" t="s">
        <v>165</v>
      </c>
    </row>
    <row r="150" spans="2:51" s="13" customFormat="1" ht="22.5">
      <c r="B150" s="174"/>
      <c r="D150" s="175" t="s">
        <v>143</v>
      </c>
      <c r="E150" s="176" t="s">
        <v>1</v>
      </c>
      <c r="F150" s="177" t="s">
        <v>166</v>
      </c>
      <c r="H150" s="178">
        <v>240.15</v>
      </c>
      <c r="I150" s="179"/>
      <c r="L150" s="174"/>
      <c r="M150" s="180"/>
      <c r="N150" s="181"/>
      <c r="O150" s="181"/>
      <c r="P150" s="181"/>
      <c r="Q150" s="181"/>
      <c r="R150" s="181"/>
      <c r="S150" s="181"/>
      <c r="T150" s="182"/>
      <c r="AT150" s="176" t="s">
        <v>143</v>
      </c>
      <c r="AU150" s="176" t="s">
        <v>86</v>
      </c>
      <c r="AV150" s="13" t="s">
        <v>86</v>
      </c>
      <c r="AW150" s="13" t="s">
        <v>32</v>
      </c>
      <c r="AX150" s="13" t="s">
        <v>76</v>
      </c>
      <c r="AY150" s="176" t="s">
        <v>133</v>
      </c>
    </row>
    <row r="151" spans="2:51" s="13" customFormat="1" ht="11.25">
      <c r="B151" s="174"/>
      <c r="D151" s="175" t="s">
        <v>143</v>
      </c>
      <c r="E151" s="176" t="s">
        <v>1</v>
      </c>
      <c r="F151" s="177" t="s">
        <v>167</v>
      </c>
      <c r="H151" s="178">
        <v>240.15</v>
      </c>
      <c r="I151" s="179"/>
      <c r="L151" s="174"/>
      <c r="M151" s="180"/>
      <c r="N151" s="181"/>
      <c r="O151" s="181"/>
      <c r="P151" s="181"/>
      <c r="Q151" s="181"/>
      <c r="R151" s="181"/>
      <c r="S151" s="181"/>
      <c r="T151" s="182"/>
      <c r="AT151" s="176" t="s">
        <v>143</v>
      </c>
      <c r="AU151" s="176" t="s">
        <v>86</v>
      </c>
      <c r="AV151" s="13" t="s">
        <v>86</v>
      </c>
      <c r="AW151" s="13" t="s">
        <v>32</v>
      </c>
      <c r="AX151" s="13" t="s">
        <v>76</v>
      </c>
      <c r="AY151" s="176" t="s">
        <v>133</v>
      </c>
    </row>
    <row r="152" spans="2:51" s="14" customFormat="1" ht="11.25">
      <c r="B152" s="183"/>
      <c r="D152" s="175" t="s">
        <v>143</v>
      </c>
      <c r="E152" s="184" t="s">
        <v>1</v>
      </c>
      <c r="F152" s="185" t="s">
        <v>168</v>
      </c>
      <c r="H152" s="186">
        <v>480.3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143</v>
      </c>
      <c r="AU152" s="184" t="s">
        <v>86</v>
      </c>
      <c r="AV152" s="14" t="s">
        <v>141</v>
      </c>
      <c r="AW152" s="14" t="s">
        <v>32</v>
      </c>
      <c r="AX152" s="14" t="s">
        <v>84</v>
      </c>
      <c r="AY152" s="184" t="s">
        <v>133</v>
      </c>
    </row>
    <row r="153" spans="1:65" s="2" customFormat="1" ht="16.5" customHeight="1">
      <c r="A153" s="32"/>
      <c r="B153" s="160"/>
      <c r="C153" s="191" t="s">
        <v>169</v>
      </c>
      <c r="D153" s="191" t="s">
        <v>170</v>
      </c>
      <c r="E153" s="192" t="s">
        <v>171</v>
      </c>
      <c r="F153" s="193" t="s">
        <v>172</v>
      </c>
      <c r="G153" s="194" t="s">
        <v>164</v>
      </c>
      <c r="H153" s="195">
        <v>504.315</v>
      </c>
      <c r="I153" s="196"/>
      <c r="J153" s="197">
        <f>ROUND(I153*H153,2)</f>
        <v>0</v>
      </c>
      <c r="K153" s="193" t="s">
        <v>140</v>
      </c>
      <c r="L153" s="198"/>
      <c r="M153" s="199" t="s">
        <v>1</v>
      </c>
      <c r="N153" s="200" t="s">
        <v>41</v>
      </c>
      <c r="O153" s="58"/>
      <c r="P153" s="170">
        <f>O153*H153</f>
        <v>0</v>
      </c>
      <c r="Q153" s="170">
        <v>4E-05</v>
      </c>
      <c r="R153" s="170">
        <f>Q153*H153</f>
        <v>0.020172600000000002</v>
      </c>
      <c r="S153" s="170">
        <v>0</v>
      </c>
      <c r="T153" s="17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2" t="s">
        <v>173</v>
      </c>
      <c r="AT153" s="172" t="s">
        <v>170</v>
      </c>
      <c r="AU153" s="172" t="s">
        <v>86</v>
      </c>
      <c r="AY153" s="17" t="s">
        <v>133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7" t="s">
        <v>84</v>
      </c>
      <c r="BK153" s="173">
        <f>ROUND(I153*H153,2)</f>
        <v>0</v>
      </c>
      <c r="BL153" s="17" t="s">
        <v>141</v>
      </c>
      <c r="BM153" s="172" t="s">
        <v>174</v>
      </c>
    </row>
    <row r="154" spans="2:51" s="13" customFormat="1" ht="11.25">
      <c r="B154" s="174"/>
      <c r="D154" s="175" t="s">
        <v>143</v>
      </c>
      <c r="F154" s="177" t="s">
        <v>175</v>
      </c>
      <c r="H154" s="178">
        <v>504.315</v>
      </c>
      <c r="I154" s="179"/>
      <c r="L154" s="174"/>
      <c r="M154" s="180"/>
      <c r="N154" s="181"/>
      <c r="O154" s="181"/>
      <c r="P154" s="181"/>
      <c r="Q154" s="181"/>
      <c r="R154" s="181"/>
      <c r="S154" s="181"/>
      <c r="T154" s="182"/>
      <c r="AT154" s="176" t="s">
        <v>143</v>
      </c>
      <c r="AU154" s="176" t="s">
        <v>86</v>
      </c>
      <c r="AV154" s="13" t="s">
        <v>86</v>
      </c>
      <c r="AW154" s="13" t="s">
        <v>3</v>
      </c>
      <c r="AX154" s="13" t="s">
        <v>84</v>
      </c>
      <c r="AY154" s="176" t="s">
        <v>133</v>
      </c>
    </row>
    <row r="155" spans="1:65" s="2" customFormat="1" ht="21.75" customHeight="1">
      <c r="A155" s="32"/>
      <c r="B155" s="160"/>
      <c r="C155" s="161" t="s">
        <v>173</v>
      </c>
      <c r="D155" s="161" t="s">
        <v>136</v>
      </c>
      <c r="E155" s="162" t="s">
        <v>176</v>
      </c>
      <c r="F155" s="163" t="s">
        <v>177</v>
      </c>
      <c r="G155" s="164" t="s">
        <v>139</v>
      </c>
      <c r="H155" s="165">
        <v>75.272</v>
      </c>
      <c r="I155" s="166"/>
      <c r="J155" s="167">
        <f>ROUND(I155*H155,2)</f>
        <v>0</v>
      </c>
      <c r="K155" s="163" t="s">
        <v>140</v>
      </c>
      <c r="L155" s="33"/>
      <c r="M155" s="168" t="s">
        <v>1</v>
      </c>
      <c r="N155" s="169" t="s">
        <v>41</v>
      </c>
      <c r="O155" s="58"/>
      <c r="P155" s="170">
        <f>O155*H155</f>
        <v>0</v>
      </c>
      <c r="Q155" s="170">
        <v>0.00835</v>
      </c>
      <c r="R155" s="170">
        <f>Q155*H155</f>
        <v>0.6285212</v>
      </c>
      <c r="S155" s="170">
        <v>0</v>
      </c>
      <c r="T155" s="17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2" t="s">
        <v>141</v>
      </c>
      <c r="AT155" s="172" t="s">
        <v>136</v>
      </c>
      <c r="AU155" s="172" t="s">
        <v>86</v>
      </c>
      <c r="AY155" s="17" t="s">
        <v>133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7" t="s">
        <v>84</v>
      </c>
      <c r="BK155" s="173">
        <f>ROUND(I155*H155,2)</f>
        <v>0</v>
      </c>
      <c r="BL155" s="17" t="s">
        <v>141</v>
      </c>
      <c r="BM155" s="172" t="s">
        <v>178</v>
      </c>
    </row>
    <row r="156" spans="2:51" s="15" customFormat="1" ht="11.25">
      <c r="B156" s="201"/>
      <c r="D156" s="175" t="s">
        <v>143</v>
      </c>
      <c r="E156" s="202" t="s">
        <v>1</v>
      </c>
      <c r="F156" s="203" t="s">
        <v>179</v>
      </c>
      <c r="H156" s="202" t="s">
        <v>1</v>
      </c>
      <c r="I156" s="204"/>
      <c r="L156" s="201"/>
      <c r="M156" s="205"/>
      <c r="N156" s="206"/>
      <c r="O156" s="206"/>
      <c r="P156" s="206"/>
      <c r="Q156" s="206"/>
      <c r="R156" s="206"/>
      <c r="S156" s="206"/>
      <c r="T156" s="207"/>
      <c r="AT156" s="202" t="s">
        <v>143</v>
      </c>
      <c r="AU156" s="202" t="s">
        <v>86</v>
      </c>
      <c r="AV156" s="15" t="s">
        <v>84</v>
      </c>
      <c r="AW156" s="15" t="s">
        <v>32</v>
      </c>
      <c r="AX156" s="15" t="s">
        <v>76</v>
      </c>
      <c r="AY156" s="202" t="s">
        <v>133</v>
      </c>
    </row>
    <row r="157" spans="2:51" s="13" customFormat="1" ht="11.25">
      <c r="B157" s="174"/>
      <c r="D157" s="175" t="s">
        <v>143</v>
      </c>
      <c r="E157" s="176" t="s">
        <v>1</v>
      </c>
      <c r="F157" s="177" t="s">
        <v>180</v>
      </c>
      <c r="H157" s="178">
        <v>43.23</v>
      </c>
      <c r="I157" s="179"/>
      <c r="L157" s="174"/>
      <c r="M157" s="180"/>
      <c r="N157" s="181"/>
      <c r="O157" s="181"/>
      <c r="P157" s="181"/>
      <c r="Q157" s="181"/>
      <c r="R157" s="181"/>
      <c r="S157" s="181"/>
      <c r="T157" s="182"/>
      <c r="AT157" s="176" t="s">
        <v>143</v>
      </c>
      <c r="AU157" s="176" t="s">
        <v>86</v>
      </c>
      <c r="AV157" s="13" t="s">
        <v>86</v>
      </c>
      <c r="AW157" s="13" t="s">
        <v>32</v>
      </c>
      <c r="AX157" s="13" t="s">
        <v>76</v>
      </c>
      <c r="AY157" s="176" t="s">
        <v>133</v>
      </c>
    </row>
    <row r="158" spans="2:51" s="13" customFormat="1" ht="11.25">
      <c r="B158" s="174"/>
      <c r="D158" s="175" t="s">
        <v>143</v>
      </c>
      <c r="E158" s="176" t="s">
        <v>1</v>
      </c>
      <c r="F158" s="177" t="s">
        <v>181</v>
      </c>
      <c r="H158" s="178">
        <v>10.34</v>
      </c>
      <c r="I158" s="179"/>
      <c r="L158" s="174"/>
      <c r="M158" s="180"/>
      <c r="N158" s="181"/>
      <c r="O158" s="181"/>
      <c r="P158" s="181"/>
      <c r="Q158" s="181"/>
      <c r="R158" s="181"/>
      <c r="S158" s="181"/>
      <c r="T158" s="182"/>
      <c r="AT158" s="176" t="s">
        <v>143</v>
      </c>
      <c r="AU158" s="176" t="s">
        <v>86</v>
      </c>
      <c r="AV158" s="13" t="s">
        <v>86</v>
      </c>
      <c r="AW158" s="13" t="s">
        <v>32</v>
      </c>
      <c r="AX158" s="13" t="s">
        <v>76</v>
      </c>
      <c r="AY158" s="176" t="s">
        <v>133</v>
      </c>
    </row>
    <row r="159" spans="2:51" s="13" customFormat="1" ht="11.25">
      <c r="B159" s="174"/>
      <c r="D159" s="175" t="s">
        <v>143</v>
      </c>
      <c r="E159" s="176" t="s">
        <v>1</v>
      </c>
      <c r="F159" s="177" t="s">
        <v>182</v>
      </c>
      <c r="H159" s="178">
        <v>21.702</v>
      </c>
      <c r="I159" s="179"/>
      <c r="L159" s="174"/>
      <c r="M159" s="180"/>
      <c r="N159" s="181"/>
      <c r="O159" s="181"/>
      <c r="P159" s="181"/>
      <c r="Q159" s="181"/>
      <c r="R159" s="181"/>
      <c r="S159" s="181"/>
      <c r="T159" s="182"/>
      <c r="AT159" s="176" t="s">
        <v>143</v>
      </c>
      <c r="AU159" s="176" t="s">
        <v>86</v>
      </c>
      <c r="AV159" s="13" t="s">
        <v>86</v>
      </c>
      <c r="AW159" s="13" t="s">
        <v>32</v>
      </c>
      <c r="AX159" s="13" t="s">
        <v>76</v>
      </c>
      <c r="AY159" s="176" t="s">
        <v>133</v>
      </c>
    </row>
    <row r="160" spans="2:51" s="14" customFormat="1" ht="11.25">
      <c r="B160" s="183"/>
      <c r="D160" s="175" t="s">
        <v>143</v>
      </c>
      <c r="E160" s="184" t="s">
        <v>1</v>
      </c>
      <c r="F160" s="185" t="s">
        <v>168</v>
      </c>
      <c r="H160" s="186">
        <v>75.27199999999999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143</v>
      </c>
      <c r="AU160" s="184" t="s">
        <v>86</v>
      </c>
      <c r="AV160" s="14" t="s">
        <v>141</v>
      </c>
      <c r="AW160" s="14" t="s">
        <v>32</v>
      </c>
      <c r="AX160" s="14" t="s">
        <v>84</v>
      </c>
      <c r="AY160" s="184" t="s">
        <v>133</v>
      </c>
    </row>
    <row r="161" spans="1:65" s="2" customFormat="1" ht="16.5" customHeight="1">
      <c r="A161" s="32"/>
      <c r="B161" s="160"/>
      <c r="C161" s="191" t="s">
        <v>183</v>
      </c>
      <c r="D161" s="191" t="s">
        <v>170</v>
      </c>
      <c r="E161" s="192" t="s">
        <v>184</v>
      </c>
      <c r="F161" s="193" t="s">
        <v>185</v>
      </c>
      <c r="G161" s="194" t="s">
        <v>139</v>
      </c>
      <c r="H161" s="195">
        <v>76.777</v>
      </c>
      <c r="I161" s="196"/>
      <c r="J161" s="197">
        <f>ROUND(I161*H161,2)</f>
        <v>0</v>
      </c>
      <c r="K161" s="193" t="s">
        <v>140</v>
      </c>
      <c r="L161" s="198"/>
      <c r="M161" s="199" t="s">
        <v>1</v>
      </c>
      <c r="N161" s="200" t="s">
        <v>41</v>
      </c>
      <c r="O161" s="58"/>
      <c r="P161" s="170">
        <f>O161*H161</f>
        <v>0</v>
      </c>
      <c r="Q161" s="170">
        <v>0.0024</v>
      </c>
      <c r="R161" s="170">
        <f>Q161*H161</f>
        <v>0.18426479999999998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173</v>
      </c>
      <c r="AT161" s="172" t="s">
        <v>170</v>
      </c>
      <c r="AU161" s="172" t="s">
        <v>86</v>
      </c>
      <c r="AY161" s="17" t="s">
        <v>133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84</v>
      </c>
      <c r="BK161" s="173">
        <f>ROUND(I161*H161,2)</f>
        <v>0</v>
      </c>
      <c r="BL161" s="17" t="s">
        <v>141</v>
      </c>
      <c r="BM161" s="172" t="s">
        <v>186</v>
      </c>
    </row>
    <row r="162" spans="2:51" s="13" customFormat="1" ht="11.25">
      <c r="B162" s="174"/>
      <c r="D162" s="175" t="s">
        <v>143</v>
      </c>
      <c r="F162" s="177" t="s">
        <v>187</v>
      </c>
      <c r="H162" s="178">
        <v>76.777</v>
      </c>
      <c r="I162" s="179"/>
      <c r="L162" s="174"/>
      <c r="M162" s="180"/>
      <c r="N162" s="181"/>
      <c r="O162" s="181"/>
      <c r="P162" s="181"/>
      <c r="Q162" s="181"/>
      <c r="R162" s="181"/>
      <c r="S162" s="181"/>
      <c r="T162" s="182"/>
      <c r="AT162" s="176" t="s">
        <v>143</v>
      </c>
      <c r="AU162" s="176" t="s">
        <v>86</v>
      </c>
      <c r="AV162" s="13" t="s">
        <v>86</v>
      </c>
      <c r="AW162" s="13" t="s">
        <v>3</v>
      </c>
      <c r="AX162" s="13" t="s">
        <v>84</v>
      </c>
      <c r="AY162" s="176" t="s">
        <v>133</v>
      </c>
    </row>
    <row r="163" spans="1:65" s="2" customFormat="1" ht="21.75" customHeight="1">
      <c r="A163" s="32"/>
      <c r="B163" s="160"/>
      <c r="C163" s="161" t="s">
        <v>188</v>
      </c>
      <c r="D163" s="161" t="s">
        <v>136</v>
      </c>
      <c r="E163" s="162" t="s">
        <v>189</v>
      </c>
      <c r="F163" s="163" t="s">
        <v>190</v>
      </c>
      <c r="G163" s="164" t="s">
        <v>139</v>
      </c>
      <c r="H163" s="165">
        <v>450.019</v>
      </c>
      <c r="I163" s="166"/>
      <c r="J163" s="167">
        <f>ROUND(I163*H163,2)</f>
        <v>0</v>
      </c>
      <c r="K163" s="163" t="s">
        <v>140</v>
      </c>
      <c r="L163" s="33"/>
      <c r="M163" s="168" t="s">
        <v>1</v>
      </c>
      <c r="N163" s="169" t="s">
        <v>41</v>
      </c>
      <c r="O163" s="58"/>
      <c r="P163" s="170">
        <f>O163*H163</f>
        <v>0</v>
      </c>
      <c r="Q163" s="170">
        <v>0.00852</v>
      </c>
      <c r="R163" s="170">
        <f>Q163*H163</f>
        <v>3.83416188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141</v>
      </c>
      <c r="AT163" s="172" t="s">
        <v>136</v>
      </c>
      <c r="AU163" s="172" t="s">
        <v>86</v>
      </c>
      <c r="AY163" s="17" t="s">
        <v>133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84</v>
      </c>
      <c r="BK163" s="173">
        <f>ROUND(I163*H163,2)</f>
        <v>0</v>
      </c>
      <c r="BL163" s="17" t="s">
        <v>141</v>
      </c>
      <c r="BM163" s="172" t="s">
        <v>191</v>
      </c>
    </row>
    <row r="164" spans="2:51" s="15" customFormat="1" ht="11.25">
      <c r="B164" s="201"/>
      <c r="D164" s="175" t="s">
        <v>143</v>
      </c>
      <c r="E164" s="202" t="s">
        <v>1</v>
      </c>
      <c r="F164" s="203" t="s">
        <v>192</v>
      </c>
      <c r="H164" s="202" t="s">
        <v>1</v>
      </c>
      <c r="I164" s="204"/>
      <c r="L164" s="201"/>
      <c r="M164" s="205"/>
      <c r="N164" s="206"/>
      <c r="O164" s="206"/>
      <c r="P164" s="206"/>
      <c r="Q164" s="206"/>
      <c r="R164" s="206"/>
      <c r="S164" s="206"/>
      <c r="T164" s="207"/>
      <c r="AT164" s="202" t="s">
        <v>143</v>
      </c>
      <c r="AU164" s="202" t="s">
        <v>86</v>
      </c>
      <c r="AV164" s="15" t="s">
        <v>84</v>
      </c>
      <c r="AW164" s="15" t="s">
        <v>32</v>
      </c>
      <c r="AX164" s="15" t="s">
        <v>76</v>
      </c>
      <c r="AY164" s="202" t="s">
        <v>133</v>
      </c>
    </row>
    <row r="165" spans="2:51" s="13" customFormat="1" ht="11.25">
      <c r="B165" s="174"/>
      <c r="D165" s="175" t="s">
        <v>143</v>
      </c>
      <c r="E165" s="176" t="s">
        <v>1</v>
      </c>
      <c r="F165" s="177" t="s">
        <v>193</v>
      </c>
      <c r="H165" s="178">
        <v>179.051</v>
      </c>
      <c r="I165" s="179"/>
      <c r="L165" s="174"/>
      <c r="M165" s="180"/>
      <c r="N165" s="181"/>
      <c r="O165" s="181"/>
      <c r="P165" s="181"/>
      <c r="Q165" s="181"/>
      <c r="R165" s="181"/>
      <c r="S165" s="181"/>
      <c r="T165" s="182"/>
      <c r="AT165" s="176" t="s">
        <v>143</v>
      </c>
      <c r="AU165" s="176" t="s">
        <v>86</v>
      </c>
      <c r="AV165" s="13" t="s">
        <v>86</v>
      </c>
      <c r="AW165" s="13" t="s">
        <v>32</v>
      </c>
      <c r="AX165" s="13" t="s">
        <v>76</v>
      </c>
      <c r="AY165" s="176" t="s">
        <v>133</v>
      </c>
    </row>
    <row r="166" spans="2:51" s="13" customFormat="1" ht="11.25">
      <c r="B166" s="174"/>
      <c r="D166" s="175" t="s">
        <v>143</v>
      </c>
      <c r="E166" s="176" t="s">
        <v>1</v>
      </c>
      <c r="F166" s="177" t="s">
        <v>194</v>
      </c>
      <c r="H166" s="178">
        <v>32.364</v>
      </c>
      <c r="I166" s="179"/>
      <c r="L166" s="174"/>
      <c r="M166" s="180"/>
      <c r="N166" s="181"/>
      <c r="O166" s="181"/>
      <c r="P166" s="181"/>
      <c r="Q166" s="181"/>
      <c r="R166" s="181"/>
      <c r="S166" s="181"/>
      <c r="T166" s="182"/>
      <c r="AT166" s="176" t="s">
        <v>143</v>
      </c>
      <c r="AU166" s="176" t="s">
        <v>86</v>
      </c>
      <c r="AV166" s="13" t="s">
        <v>86</v>
      </c>
      <c r="AW166" s="13" t="s">
        <v>32</v>
      </c>
      <c r="AX166" s="13" t="s">
        <v>76</v>
      </c>
      <c r="AY166" s="176" t="s">
        <v>133</v>
      </c>
    </row>
    <row r="167" spans="2:51" s="13" customFormat="1" ht="11.25">
      <c r="B167" s="174"/>
      <c r="D167" s="175" t="s">
        <v>143</v>
      </c>
      <c r="E167" s="176" t="s">
        <v>1</v>
      </c>
      <c r="F167" s="177" t="s">
        <v>195</v>
      </c>
      <c r="H167" s="178">
        <v>277.247</v>
      </c>
      <c r="I167" s="179"/>
      <c r="L167" s="174"/>
      <c r="M167" s="180"/>
      <c r="N167" s="181"/>
      <c r="O167" s="181"/>
      <c r="P167" s="181"/>
      <c r="Q167" s="181"/>
      <c r="R167" s="181"/>
      <c r="S167" s="181"/>
      <c r="T167" s="182"/>
      <c r="AT167" s="176" t="s">
        <v>143</v>
      </c>
      <c r="AU167" s="176" t="s">
        <v>86</v>
      </c>
      <c r="AV167" s="13" t="s">
        <v>86</v>
      </c>
      <c r="AW167" s="13" t="s">
        <v>32</v>
      </c>
      <c r="AX167" s="13" t="s">
        <v>76</v>
      </c>
      <c r="AY167" s="176" t="s">
        <v>133</v>
      </c>
    </row>
    <row r="168" spans="2:51" s="13" customFormat="1" ht="11.25">
      <c r="B168" s="174"/>
      <c r="D168" s="175" t="s">
        <v>143</v>
      </c>
      <c r="E168" s="176" t="s">
        <v>1</v>
      </c>
      <c r="F168" s="177" t="s">
        <v>196</v>
      </c>
      <c r="H168" s="178">
        <v>-46.6</v>
      </c>
      <c r="I168" s="179"/>
      <c r="L168" s="174"/>
      <c r="M168" s="180"/>
      <c r="N168" s="181"/>
      <c r="O168" s="181"/>
      <c r="P168" s="181"/>
      <c r="Q168" s="181"/>
      <c r="R168" s="181"/>
      <c r="S168" s="181"/>
      <c r="T168" s="182"/>
      <c r="AT168" s="176" t="s">
        <v>143</v>
      </c>
      <c r="AU168" s="176" t="s">
        <v>86</v>
      </c>
      <c r="AV168" s="13" t="s">
        <v>86</v>
      </c>
      <c r="AW168" s="13" t="s">
        <v>32</v>
      </c>
      <c r="AX168" s="13" t="s">
        <v>76</v>
      </c>
      <c r="AY168" s="176" t="s">
        <v>133</v>
      </c>
    </row>
    <row r="169" spans="2:51" s="15" customFormat="1" ht="11.25">
      <c r="B169" s="201"/>
      <c r="D169" s="175" t="s">
        <v>143</v>
      </c>
      <c r="E169" s="202" t="s">
        <v>1</v>
      </c>
      <c r="F169" s="203" t="s">
        <v>197</v>
      </c>
      <c r="H169" s="202" t="s">
        <v>1</v>
      </c>
      <c r="I169" s="204"/>
      <c r="L169" s="201"/>
      <c r="M169" s="205"/>
      <c r="N169" s="206"/>
      <c r="O169" s="206"/>
      <c r="P169" s="206"/>
      <c r="Q169" s="206"/>
      <c r="R169" s="206"/>
      <c r="S169" s="206"/>
      <c r="T169" s="207"/>
      <c r="AT169" s="202" t="s">
        <v>143</v>
      </c>
      <c r="AU169" s="202" t="s">
        <v>86</v>
      </c>
      <c r="AV169" s="15" t="s">
        <v>84</v>
      </c>
      <c r="AW169" s="15" t="s">
        <v>32</v>
      </c>
      <c r="AX169" s="15" t="s">
        <v>76</v>
      </c>
      <c r="AY169" s="202" t="s">
        <v>133</v>
      </c>
    </row>
    <row r="170" spans="2:51" s="13" customFormat="1" ht="11.25">
      <c r="B170" s="174"/>
      <c r="D170" s="175" t="s">
        <v>143</v>
      </c>
      <c r="E170" s="176" t="s">
        <v>1</v>
      </c>
      <c r="F170" s="177" t="s">
        <v>198</v>
      </c>
      <c r="H170" s="178">
        <v>111.907</v>
      </c>
      <c r="I170" s="179"/>
      <c r="L170" s="174"/>
      <c r="M170" s="180"/>
      <c r="N170" s="181"/>
      <c r="O170" s="181"/>
      <c r="P170" s="181"/>
      <c r="Q170" s="181"/>
      <c r="R170" s="181"/>
      <c r="S170" s="181"/>
      <c r="T170" s="182"/>
      <c r="AT170" s="176" t="s">
        <v>143</v>
      </c>
      <c r="AU170" s="176" t="s">
        <v>86</v>
      </c>
      <c r="AV170" s="13" t="s">
        <v>86</v>
      </c>
      <c r="AW170" s="13" t="s">
        <v>32</v>
      </c>
      <c r="AX170" s="13" t="s">
        <v>76</v>
      </c>
      <c r="AY170" s="176" t="s">
        <v>133</v>
      </c>
    </row>
    <row r="171" spans="2:51" s="13" customFormat="1" ht="11.25">
      <c r="B171" s="174"/>
      <c r="D171" s="175" t="s">
        <v>143</v>
      </c>
      <c r="E171" s="176" t="s">
        <v>1</v>
      </c>
      <c r="F171" s="177" t="s">
        <v>199</v>
      </c>
      <c r="H171" s="178">
        <v>-103.95</v>
      </c>
      <c r="I171" s="179"/>
      <c r="L171" s="174"/>
      <c r="M171" s="180"/>
      <c r="N171" s="181"/>
      <c r="O171" s="181"/>
      <c r="P171" s="181"/>
      <c r="Q171" s="181"/>
      <c r="R171" s="181"/>
      <c r="S171" s="181"/>
      <c r="T171" s="182"/>
      <c r="AT171" s="176" t="s">
        <v>143</v>
      </c>
      <c r="AU171" s="176" t="s">
        <v>86</v>
      </c>
      <c r="AV171" s="13" t="s">
        <v>86</v>
      </c>
      <c r="AW171" s="13" t="s">
        <v>32</v>
      </c>
      <c r="AX171" s="13" t="s">
        <v>76</v>
      </c>
      <c r="AY171" s="176" t="s">
        <v>133</v>
      </c>
    </row>
    <row r="172" spans="2:51" s="14" customFormat="1" ht="11.25">
      <c r="B172" s="183"/>
      <c r="D172" s="175" t="s">
        <v>143</v>
      </c>
      <c r="E172" s="184" t="s">
        <v>1</v>
      </c>
      <c r="F172" s="185" t="s">
        <v>168</v>
      </c>
      <c r="H172" s="186">
        <v>450.01900000000006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143</v>
      </c>
      <c r="AU172" s="184" t="s">
        <v>86</v>
      </c>
      <c r="AV172" s="14" t="s">
        <v>141</v>
      </c>
      <c r="AW172" s="14" t="s">
        <v>32</v>
      </c>
      <c r="AX172" s="14" t="s">
        <v>84</v>
      </c>
      <c r="AY172" s="184" t="s">
        <v>133</v>
      </c>
    </row>
    <row r="173" spans="1:65" s="2" customFormat="1" ht="16.5" customHeight="1">
      <c r="A173" s="32"/>
      <c r="B173" s="160"/>
      <c r="C173" s="191" t="s">
        <v>200</v>
      </c>
      <c r="D173" s="191" t="s">
        <v>170</v>
      </c>
      <c r="E173" s="192" t="s">
        <v>201</v>
      </c>
      <c r="F173" s="193" t="s">
        <v>202</v>
      </c>
      <c r="G173" s="194" t="s">
        <v>139</v>
      </c>
      <c r="H173" s="195">
        <v>459.019</v>
      </c>
      <c r="I173" s="196"/>
      <c r="J173" s="197">
        <f>ROUND(I173*H173,2)</f>
        <v>0</v>
      </c>
      <c r="K173" s="193" t="s">
        <v>140</v>
      </c>
      <c r="L173" s="198"/>
      <c r="M173" s="199" t="s">
        <v>1</v>
      </c>
      <c r="N173" s="200" t="s">
        <v>41</v>
      </c>
      <c r="O173" s="58"/>
      <c r="P173" s="170">
        <f>O173*H173</f>
        <v>0</v>
      </c>
      <c r="Q173" s="170">
        <v>0.00204</v>
      </c>
      <c r="R173" s="170">
        <f>Q173*H173</f>
        <v>0.9363987600000001</v>
      </c>
      <c r="S173" s="170">
        <v>0</v>
      </c>
      <c r="T173" s="17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2" t="s">
        <v>173</v>
      </c>
      <c r="AT173" s="172" t="s">
        <v>170</v>
      </c>
      <c r="AU173" s="172" t="s">
        <v>86</v>
      </c>
      <c r="AY173" s="17" t="s">
        <v>133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7" t="s">
        <v>84</v>
      </c>
      <c r="BK173" s="173">
        <f>ROUND(I173*H173,2)</f>
        <v>0</v>
      </c>
      <c r="BL173" s="17" t="s">
        <v>141</v>
      </c>
      <c r="BM173" s="172" t="s">
        <v>203</v>
      </c>
    </row>
    <row r="174" spans="2:51" s="13" customFormat="1" ht="11.25">
      <c r="B174" s="174"/>
      <c r="D174" s="175" t="s">
        <v>143</v>
      </c>
      <c r="F174" s="177" t="s">
        <v>204</v>
      </c>
      <c r="H174" s="178">
        <v>459.019</v>
      </c>
      <c r="I174" s="179"/>
      <c r="L174" s="174"/>
      <c r="M174" s="180"/>
      <c r="N174" s="181"/>
      <c r="O174" s="181"/>
      <c r="P174" s="181"/>
      <c r="Q174" s="181"/>
      <c r="R174" s="181"/>
      <c r="S174" s="181"/>
      <c r="T174" s="182"/>
      <c r="AT174" s="176" t="s">
        <v>143</v>
      </c>
      <c r="AU174" s="176" t="s">
        <v>86</v>
      </c>
      <c r="AV174" s="13" t="s">
        <v>86</v>
      </c>
      <c r="AW174" s="13" t="s">
        <v>3</v>
      </c>
      <c r="AX174" s="13" t="s">
        <v>84</v>
      </c>
      <c r="AY174" s="176" t="s">
        <v>133</v>
      </c>
    </row>
    <row r="175" spans="1:65" s="2" customFormat="1" ht="21.75" customHeight="1">
      <c r="A175" s="32"/>
      <c r="B175" s="160"/>
      <c r="C175" s="161" t="s">
        <v>205</v>
      </c>
      <c r="D175" s="161" t="s">
        <v>136</v>
      </c>
      <c r="E175" s="162" t="s">
        <v>206</v>
      </c>
      <c r="F175" s="163" t="s">
        <v>207</v>
      </c>
      <c r="G175" s="164" t="s">
        <v>139</v>
      </c>
      <c r="H175" s="165">
        <v>244.11</v>
      </c>
      <c r="I175" s="166"/>
      <c r="J175" s="167">
        <f>ROUND(I175*H175,2)</f>
        <v>0</v>
      </c>
      <c r="K175" s="163" t="s">
        <v>140</v>
      </c>
      <c r="L175" s="33"/>
      <c r="M175" s="168" t="s">
        <v>1</v>
      </c>
      <c r="N175" s="169" t="s">
        <v>41</v>
      </c>
      <c r="O175" s="58"/>
      <c r="P175" s="170">
        <f>O175*H175</f>
        <v>0</v>
      </c>
      <c r="Q175" s="170">
        <v>0.00952</v>
      </c>
      <c r="R175" s="170">
        <f>Q175*H175</f>
        <v>2.3239272000000004</v>
      </c>
      <c r="S175" s="170">
        <v>0</v>
      </c>
      <c r="T175" s="17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2" t="s">
        <v>141</v>
      </c>
      <c r="AT175" s="172" t="s">
        <v>136</v>
      </c>
      <c r="AU175" s="172" t="s">
        <v>86</v>
      </c>
      <c r="AY175" s="17" t="s">
        <v>133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7" t="s">
        <v>84</v>
      </c>
      <c r="BK175" s="173">
        <f>ROUND(I175*H175,2)</f>
        <v>0</v>
      </c>
      <c r="BL175" s="17" t="s">
        <v>141</v>
      </c>
      <c r="BM175" s="172" t="s">
        <v>208</v>
      </c>
    </row>
    <row r="176" spans="2:51" s="15" customFormat="1" ht="11.25">
      <c r="B176" s="201"/>
      <c r="D176" s="175" t="s">
        <v>143</v>
      </c>
      <c r="E176" s="202" t="s">
        <v>1</v>
      </c>
      <c r="F176" s="203" t="s">
        <v>209</v>
      </c>
      <c r="H176" s="202" t="s">
        <v>1</v>
      </c>
      <c r="I176" s="204"/>
      <c r="L176" s="201"/>
      <c r="M176" s="205"/>
      <c r="N176" s="206"/>
      <c r="O176" s="206"/>
      <c r="P176" s="206"/>
      <c r="Q176" s="206"/>
      <c r="R176" s="206"/>
      <c r="S176" s="206"/>
      <c r="T176" s="207"/>
      <c r="AT176" s="202" t="s">
        <v>143</v>
      </c>
      <c r="AU176" s="202" t="s">
        <v>86</v>
      </c>
      <c r="AV176" s="15" t="s">
        <v>84</v>
      </c>
      <c r="AW176" s="15" t="s">
        <v>32</v>
      </c>
      <c r="AX176" s="15" t="s">
        <v>76</v>
      </c>
      <c r="AY176" s="202" t="s">
        <v>133</v>
      </c>
    </row>
    <row r="177" spans="2:51" s="13" customFormat="1" ht="11.25">
      <c r="B177" s="174"/>
      <c r="D177" s="175" t="s">
        <v>143</v>
      </c>
      <c r="E177" s="176" t="s">
        <v>1</v>
      </c>
      <c r="F177" s="177" t="s">
        <v>210</v>
      </c>
      <c r="H177" s="178">
        <v>262.31</v>
      </c>
      <c r="I177" s="179"/>
      <c r="L177" s="174"/>
      <c r="M177" s="180"/>
      <c r="N177" s="181"/>
      <c r="O177" s="181"/>
      <c r="P177" s="181"/>
      <c r="Q177" s="181"/>
      <c r="R177" s="181"/>
      <c r="S177" s="181"/>
      <c r="T177" s="182"/>
      <c r="AT177" s="176" t="s">
        <v>143</v>
      </c>
      <c r="AU177" s="176" t="s">
        <v>86</v>
      </c>
      <c r="AV177" s="13" t="s">
        <v>86</v>
      </c>
      <c r="AW177" s="13" t="s">
        <v>32</v>
      </c>
      <c r="AX177" s="13" t="s">
        <v>76</v>
      </c>
      <c r="AY177" s="176" t="s">
        <v>133</v>
      </c>
    </row>
    <row r="178" spans="2:51" s="13" customFormat="1" ht="11.25">
      <c r="B178" s="174"/>
      <c r="D178" s="175" t="s">
        <v>143</v>
      </c>
      <c r="E178" s="176" t="s">
        <v>1</v>
      </c>
      <c r="F178" s="177" t="s">
        <v>211</v>
      </c>
      <c r="H178" s="178">
        <v>-18.2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6" t="s">
        <v>143</v>
      </c>
      <c r="AU178" s="176" t="s">
        <v>86</v>
      </c>
      <c r="AV178" s="13" t="s">
        <v>86</v>
      </c>
      <c r="AW178" s="13" t="s">
        <v>32</v>
      </c>
      <c r="AX178" s="13" t="s">
        <v>76</v>
      </c>
      <c r="AY178" s="176" t="s">
        <v>133</v>
      </c>
    </row>
    <row r="179" spans="2:51" s="14" customFormat="1" ht="11.25">
      <c r="B179" s="183"/>
      <c r="D179" s="175" t="s">
        <v>143</v>
      </c>
      <c r="E179" s="184" t="s">
        <v>1</v>
      </c>
      <c r="F179" s="185" t="s">
        <v>168</v>
      </c>
      <c r="H179" s="186">
        <v>244.11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143</v>
      </c>
      <c r="AU179" s="184" t="s">
        <v>86</v>
      </c>
      <c r="AV179" s="14" t="s">
        <v>141</v>
      </c>
      <c r="AW179" s="14" t="s">
        <v>32</v>
      </c>
      <c r="AX179" s="14" t="s">
        <v>84</v>
      </c>
      <c r="AY179" s="184" t="s">
        <v>133</v>
      </c>
    </row>
    <row r="180" spans="1:65" s="2" customFormat="1" ht="16.5" customHeight="1">
      <c r="A180" s="32"/>
      <c r="B180" s="160"/>
      <c r="C180" s="191" t="s">
        <v>212</v>
      </c>
      <c r="D180" s="191" t="s">
        <v>170</v>
      </c>
      <c r="E180" s="192" t="s">
        <v>213</v>
      </c>
      <c r="F180" s="193" t="s">
        <v>214</v>
      </c>
      <c r="G180" s="194" t="s">
        <v>139</v>
      </c>
      <c r="H180" s="195">
        <v>248.992</v>
      </c>
      <c r="I180" s="196"/>
      <c r="J180" s="197">
        <f>ROUND(I180*H180,2)</f>
        <v>0</v>
      </c>
      <c r="K180" s="193" t="s">
        <v>140</v>
      </c>
      <c r="L180" s="198"/>
      <c r="M180" s="199" t="s">
        <v>1</v>
      </c>
      <c r="N180" s="200" t="s">
        <v>41</v>
      </c>
      <c r="O180" s="58"/>
      <c r="P180" s="170">
        <f>O180*H180</f>
        <v>0</v>
      </c>
      <c r="Q180" s="170">
        <v>0.015</v>
      </c>
      <c r="R180" s="170">
        <f>Q180*H180</f>
        <v>3.7348799999999995</v>
      </c>
      <c r="S180" s="170">
        <v>0</v>
      </c>
      <c r="T180" s="17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2" t="s">
        <v>173</v>
      </c>
      <c r="AT180" s="172" t="s">
        <v>170</v>
      </c>
      <c r="AU180" s="172" t="s">
        <v>86</v>
      </c>
      <c r="AY180" s="17" t="s">
        <v>133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7" t="s">
        <v>84</v>
      </c>
      <c r="BK180" s="173">
        <f>ROUND(I180*H180,2)</f>
        <v>0</v>
      </c>
      <c r="BL180" s="17" t="s">
        <v>141</v>
      </c>
      <c r="BM180" s="172" t="s">
        <v>215</v>
      </c>
    </row>
    <row r="181" spans="2:51" s="13" customFormat="1" ht="11.25">
      <c r="B181" s="174"/>
      <c r="D181" s="175" t="s">
        <v>143</v>
      </c>
      <c r="F181" s="177" t="s">
        <v>216</v>
      </c>
      <c r="H181" s="178">
        <v>248.992</v>
      </c>
      <c r="I181" s="179"/>
      <c r="L181" s="174"/>
      <c r="M181" s="180"/>
      <c r="N181" s="181"/>
      <c r="O181" s="181"/>
      <c r="P181" s="181"/>
      <c r="Q181" s="181"/>
      <c r="R181" s="181"/>
      <c r="S181" s="181"/>
      <c r="T181" s="182"/>
      <c r="AT181" s="176" t="s">
        <v>143</v>
      </c>
      <c r="AU181" s="176" t="s">
        <v>86</v>
      </c>
      <c r="AV181" s="13" t="s">
        <v>86</v>
      </c>
      <c r="AW181" s="13" t="s">
        <v>3</v>
      </c>
      <c r="AX181" s="13" t="s">
        <v>84</v>
      </c>
      <c r="AY181" s="176" t="s">
        <v>133</v>
      </c>
    </row>
    <row r="182" spans="1:65" s="2" customFormat="1" ht="16.5" customHeight="1">
      <c r="A182" s="32"/>
      <c r="B182" s="160"/>
      <c r="C182" s="161" t="s">
        <v>217</v>
      </c>
      <c r="D182" s="161" t="s">
        <v>136</v>
      </c>
      <c r="E182" s="162" t="s">
        <v>218</v>
      </c>
      <c r="F182" s="163" t="s">
        <v>219</v>
      </c>
      <c r="G182" s="164" t="s">
        <v>164</v>
      </c>
      <c r="H182" s="165">
        <v>138.619</v>
      </c>
      <c r="I182" s="166"/>
      <c r="J182" s="167">
        <f>ROUND(I182*H182,2)</f>
        <v>0</v>
      </c>
      <c r="K182" s="163" t="s">
        <v>140</v>
      </c>
      <c r="L182" s="33"/>
      <c r="M182" s="168" t="s">
        <v>1</v>
      </c>
      <c r="N182" s="169" t="s">
        <v>41</v>
      </c>
      <c r="O182" s="58"/>
      <c r="P182" s="170">
        <f>O182*H182</f>
        <v>0</v>
      </c>
      <c r="Q182" s="170">
        <v>3E-05</v>
      </c>
      <c r="R182" s="170">
        <f>Q182*H182</f>
        <v>0.00415857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141</v>
      </c>
      <c r="AT182" s="172" t="s">
        <v>136</v>
      </c>
      <c r="AU182" s="172" t="s">
        <v>86</v>
      </c>
      <c r="AY182" s="17" t="s">
        <v>133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84</v>
      </c>
      <c r="BK182" s="173">
        <f>ROUND(I182*H182,2)</f>
        <v>0</v>
      </c>
      <c r="BL182" s="17" t="s">
        <v>141</v>
      </c>
      <c r="BM182" s="172" t="s">
        <v>220</v>
      </c>
    </row>
    <row r="183" spans="2:51" s="13" customFormat="1" ht="11.25">
      <c r="B183" s="174"/>
      <c r="D183" s="175" t="s">
        <v>143</v>
      </c>
      <c r="E183" s="176" t="s">
        <v>1</v>
      </c>
      <c r="F183" s="177" t="s">
        <v>221</v>
      </c>
      <c r="H183" s="178">
        <v>138.619</v>
      </c>
      <c r="I183" s="179"/>
      <c r="L183" s="174"/>
      <c r="M183" s="180"/>
      <c r="N183" s="181"/>
      <c r="O183" s="181"/>
      <c r="P183" s="181"/>
      <c r="Q183" s="181"/>
      <c r="R183" s="181"/>
      <c r="S183" s="181"/>
      <c r="T183" s="182"/>
      <c r="AT183" s="176" t="s">
        <v>143</v>
      </c>
      <c r="AU183" s="176" t="s">
        <v>86</v>
      </c>
      <c r="AV183" s="13" t="s">
        <v>86</v>
      </c>
      <c r="AW183" s="13" t="s">
        <v>32</v>
      </c>
      <c r="AX183" s="13" t="s">
        <v>84</v>
      </c>
      <c r="AY183" s="176" t="s">
        <v>133</v>
      </c>
    </row>
    <row r="184" spans="1:65" s="2" customFormat="1" ht="16.5" customHeight="1">
      <c r="A184" s="32"/>
      <c r="B184" s="160"/>
      <c r="C184" s="191" t="s">
        <v>8</v>
      </c>
      <c r="D184" s="191" t="s">
        <v>170</v>
      </c>
      <c r="E184" s="192" t="s">
        <v>222</v>
      </c>
      <c r="F184" s="193" t="s">
        <v>223</v>
      </c>
      <c r="G184" s="194" t="s">
        <v>164</v>
      </c>
      <c r="H184" s="195">
        <v>145.55</v>
      </c>
      <c r="I184" s="196"/>
      <c r="J184" s="197">
        <f>ROUND(I184*H184,2)</f>
        <v>0</v>
      </c>
      <c r="K184" s="193" t="s">
        <v>140</v>
      </c>
      <c r="L184" s="198"/>
      <c r="M184" s="199" t="s">
        <v>1</v>
      </c>
      <c r="N184" s="200" t="s">
        <v>41</v>
      </c>
      <c r="O184" s="58"/>
      <c r="P184" s="170">
        <f>O184*H184</f>
        <v>0</v>
      </c>
      <c r="Q184" s="170">
        <v>0.00042</v>
      </c>
      <c r="R184" s="170">
        <f>Q184*H184</f>
        <v>0.061131000000000005</v>
      </c>
      <c r="S184" s="170">
        <v>0</v>
      </c>
      <c r="T184" s="17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2" t="s">
        <v>173</v>
      </c>
      <c r="AT184" s="172" t="s">
        <v>170</v>
      </c>
      <c r="AU184" s="172" t="s">
        <v>86</v>
      </c>
      <c r="AY184" s="17" t="s">
        <v>133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7" t="s">
        <v>84</v>
      </c>
      <c r="BK184" s="173">
        <f>ROUND(I184*H184,2)</f>
        <v>0</v>
      </c>
      <c r="BL184" s="17" t="s">
        <v>141</v>
      </c>
      <c r="BM184" s="172" t="s">
        <v>224</v>
      </c>
    </row>
    <row r="185" spans="2:51" s="13" customFormat="1" ht="11.25">
      <c r="B185" s="174"/>
      <c r="D185" s="175" t="s">
        <v>143</v>
      </c>
      <c r="F185" s="177" t="s">
        <v>225</v>
      </c>
      <c r="H185" s="178">
        <v>145.55</v>
      </c>
      <c r="I185" s="179"/>
      <c r="L185" s="174"/>
      <c r="M185" s="180"/>
      <c r="N185" s="181"/>
      <c r="O185" s="181"/>
      <c r="P185" s="181"/>
      <c r="Q185" s="181"/>
      <c r="R185" s="181"/>
      <c r="S185" s="181"/>
      <c r="T185" s="182"/>
      <c r="AT185" s="176" t="s">
        <v>143</v>
      </c>
      <c r="AU185" s="176" t="s">
        <v>86</v>
      </c>
      <c r="AV185" s="13" t="s">
        <v>86</v>
      </c>
      <c r="AW185" s="13" t="s">
        <v>3</v>
      </c>
      <c r="AX185" s="13" t="s">
        <v>84</v>
      </c>
      <c r="AY185" s="176" t="s">
        <v>133</v>
      </c>
    </row>
    <row r="186" spans="1:65" s="2" customFormat="1" ht="16.5" customHeight="1">
      <c r="A186" s="32"/>
      <c r="B186" s="160"/>
      <c r="C186" s="161" t="s">
        <v>226</v>
      </c>
      <c r="D186" s="161" t="s">
        <v>136</v>
      </c>
      <c r="E186" s="162" t="s">
        <v>227</v>
      </c>
      <c r="F186" s="163" t="s">
        <v>228</v>
      </c>
      <c r="G186" s="164" t="s">
        <v>164</v>
      </c>
      <c r="H186" s="165">
        <v>314.55</v>
      </c>
      <c r="I186" s="166"/>
      <c r="J186" s="167">
        <f>ROUND(I186*H186,2)</f>
        <v>0</v>
      </c>
      <c r="K186" s="163" t="s">
        <v>140</v>
      </c>
      <c r="L186" s="33"/>
      <c r="M186" s="168" t="s">
        <v>1</v>
      </c>
      <c r="N186" s="169" t="s">
        <v>41</v>
      </c>
      <c r="O186" s="58"/>
      <c r="P186" s="170">
        <f>O186*H186</f>
        <v>0</v>
      </c>
      <c r="Q186" s="170">
        <v>0</v>
      </c>
      <c r="R186" s="170">
        <f>Q186*H186</f>
        <v>0</v>
      </c>
      <c r="S186" s="170">
        <v>0</v>
      </c>
      <c r="T186" s="17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2" t="s">
        <v>141</v>
      </c>
      <c r="AT186" s="172" t="s">
        <v>136</v>
      </c>
      <c r="AU186" s="172" t="s">
        <v>86</v>
      </c>
      <c r="AY186" s="17" t="s">
        <v>133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17" t="s">
        <v>84</v>
      </c>
      <c r="BK186" s="173">
        <f>ROUND(I186*H186,2)</f>
        <v>0</v>
      </c>
      <c r="BL186" s="17" t="s">
        <v>141</v>
      </c>
      <c r="BM186" s="172" t="s">
        <v>229</v>
      </c>
    </row>
    <row r="187" spans="2:51" s="13" customFormat="1" ht="11.25">
      <c r="B187" s="174"/>
      <c r="D187" s="175" t="s">
        <v>143</v>
      </c>
      <c r="E187" s="176" t="s">
        <v>1</v>
      </c>
      <c r="F187" s="177" t="s">
        <v>230</v>
      </c>
      <c r="H187" s="178">
        <v>314.55</v>
      </c>
      <c r="I187" s="179"/>
      <c r="L187" s="174"/>
      <c r="M187" s="180"/>
      <c r="N187" s="181"/>
      <c r="O187" s="181"/>
      <c r="P187" s="181"/>
      <c r="Q187" s="181"/>
      <c r="R187" s="181"/>
      <c r="S187" s="181"/>
      <c r="T187" s="182"/>
      <c r="AT187" s="176" t="s">
        <v>143</v>
      </c>
      <c r="AU187" s="176" t="s">
        <v>86</v>
      </c>
      <c r="AV187" s="13" t="s">
        <v>86</v>
      </c>
      <c r="AW187" s="13" t="s">
        <v>32</v>
      </c>
      <c r="AX187" s="13" t="s">
        <v>84</v>
      </c>
      <c r="AY187" s="176" t="s">
        <v>133</v>
      </c>
    </row>
    <row r="188" spans="1:65" s="2" customFormat="1" ht="16.5" customHeight="1">
      <c r="A188" s="32"/>
      <c r="B188" s="160"/>
      <c r="C188" s="191" t="s">
        <v>231</v>
      </c>
      <c r="D188" s="191" t="s">
        <v>170</v>
      </c>
      <c r="E188" s="192" t="s">
        <v>232</v>
      </c>
      <c r="F188" s="193" t="s">
        <v>233</v>
      </c>
      <c r="G188" s="194" t="s">
        <v>164</v>
      </c>
      <c r="H188" s="195">
        <v>330.278</v>
      </c>
      <c r="I188" s="196"/>
      <c r="J188" s="197">
        <f>ROUND(I188*H188,2)</f>
        <v>0</v>
      </c>
      <c r="K188" s="193" t="s">
        <v>140</v>
      </c>
      <c r="L188" s="198"/>
      <c r="M188" s="199" t="s">
        <v>1</v>
      </c>
      <c r="N188" s="200" t="s">
        <v>41</v>
      </c>
      <c r="O188" s="58"/>
      <c r="P188" s="170">
        <f>O188*H188</f>
        <v>0</v>
      </c>
      <c r="Q188" s="170">
        <v>0.0001</v>
      </c>
      <c r="R188" s="170">
        <f>Q188*H188</f>
        <v>0.0330278</v>
      </c>
      <c r="S188" s="170">
        <v>0</v>
      </c>
      <c r="T188" s="17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2" t="s">
        <v>173</v>
      </c>
      <c r="AT188" s="172" t="s">
        <v>170</v>
      </c>
      <c r="AU188" s="172" t="s">
        <v>86</v>
      </c>
      <c r="AY188" s="17" t="s">
        <v>133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7" t="s">
        <v>84</v>
      </c>
      <c r="BK188" s="173">
        <f>ROUND(I188*H188,2)</f>
        <v>0</v>
      </c>
      <c r="BL188" s="17" t="s">
        <v>141</v>
      </c>
      <c r="BM188" s="172" t="s">
        <v>234</v>
      </c>
    </row>
    <row r="189" spans="2:51" s="13" customFormat="1" ht="11.25">
      <c r="B189" s="174"/>
      <c r="D189" s="175" t="s">
        <v>143</v>
      </c>
      <c r="F189" s="177" t="s">
        <v>235</v>
      </c>
      <c r="H189" s="178">
        <v>330.278</v>
      </c>
      <c r="I189" s="179"/>
      <c r="L189" s="174"/>
      <c r="M189" s="180"/>
      <c r="N189" s="181"/>
      <c r="O189" s="181"/>
      <c r="P189" s="181"/>
      <c r="Q189" s="181"/>
      <c r="R189" s="181"/>
      <c r="S189" s="181"/>
      <c r="T189" s="182"/>
      <c r="AT189" s="176" t="s">
        <v>143</v>
      </c>
      <c r="AU189" s="176" t="s">
        <v>86</v>
      </c>
      <c r="AV189" s="13" t="s">
        <v>86</v>
      </c>
      <c r="AW189" s="13" t="s">
        <v>3</v>
      </c>
      <c r="AX189" s="13" t="s">
        <v>84</v>
      </c>
      <c r="AY189" s="176" t="s">
        <v>133</v>
      </c>
    </row>
    <row r="190" spans="1:65" s="2" customFormat="1" ht="16.5" customHeight="1">
      <c r="A190" s="32"/>
      <c r="B190" s="160"/>
      <c r="C190" s="161" t="s">
        <v>236</v>
      </c>
      <c r="D190" s="161" t="s">
        <v>136</v>
      </c>
      <c r="E190" s="162" t="s">
        <v>237</v>
      </c>
      <c r="F190" s="163" t="s">
        <v>238</v>
      </c>
      <c r="G190" s="164" t="s">
        <v>139</v>
      </c>
      <c r="H190" s="165">
        <v>152.32</v>
      </c>
      <c r="I190" s="166"/>
      <c r="J190" s="167">
        <f>ROUND(I190*H190,2)</f>
        <v>0</v>
      </c>
      <c r="K190" s="163" t="s">
        <v>140</v>
      </c>
      <c r="L190" s="33"/>
      <c r="M190" s="168" t="s">
        <v>1</v>
      </c>
      <c r="N190" s="169" t="s">
        <v>41</v>
      </c>
      <c r="O190" s="58"/>
      <c r="P190" s="170">
        <f>O190*H190</f>
        <v>0</v>
      </c>
      <c r="Q190" s="170">
        <v>0.025</v>
      </c>
      <c r="R190" s="170">
        <f>Q190*H190</f>
        <v>3.808</v>
      </c>
      <c r="S190" s="170">
        <v>0</v>
      </c>
      <c r="T190" s="17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2" t="s">
        <v>141</v>
      </c>
      <c r="AT190" s="172" t="s">
        <v>136</v>
      </c>
      <c r="AU190" s="172" t="s">
        <v>86</v>
      </c>
      <c r="AY190" s="17" t="s">
        <v>133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7" t="s">
        <v>84</v>
      </c>
      <c r="BK190" s="173">
        <f>ROUND(I190*H190,2)</f>
        <v>0</v>
      </c>
      <c r="BL190" s="17" t="s">
        <v>141</v>
      </c>
      <c r="BM190" s="172" t="s">
        <v>239</v>
      </c>
    </row>
    <row r="191" spans="2:51" s="15" customFormat="1" ht="11.25">
      <c r="B191" s="201"/>
      <c r="D191" s="175" t="s">
        <v>143</v>
      </c>
      <c r="E191" s="202" t="s">
        <v>1</v>
      </c>
      <c r="F191" s="203" t="s">
        <v>209</v>
      </c>
      <c r="H191" s="202" t="s">
        <v>1</v>
      </c>
      <c r="I191" s="204"/>
      <c r="L191" s="201"/>
      <c r="M191" s="205"/>
      <c r="N191" s="206"/>
      <c r="O191" s="206"/>
      <c r="P191" s="206"/>
      <c r="Q191" s="206"/>
      <c r="R191" s="206"/>
      <c r="S191" s="206"/>
      <c r="T191" s="207"/>
      <c r="AT191" s="202" t="s">
        <v>143</v>
      </c>
      <c r="AU191" s="202" t="s">
        <v>86</v>
      </c>
      <c r="AV191" s="15" t="s">
        <v>84</v>
      </c>
      <c r="AW191" s="15" t="s">
        <v>32</v>
      </c>
      <c r="AX191" s="15" t="s">
        <v>76</v>
      </c>
      <c r="AY191" s="202" t="s">
        <v>133</v>
      </c>
    </row>
    <row r="192" spans="2:51" s="13" customFormat="1" ht="11.25">
      <c r="B192" s="174"/>
      <c r="D192" s="175" t="s">
        <v>143</v>
      </c>
      <c r="E192" s="176" t="s">
        <v>1</v>
      </c>
      <c r="F192" s="177" t="s">
        <v>240</v>
      </c>
      <c r="H192" s="178">
        <v>152.32</v>
      </c>
      <c r="I192" s="179"/>
      <c r="L192" s="174"/>
      <c r="M192" s="180"/>
      <c r="N192" s="181"/>
      <c r="O192" s="181"/>
      <c r="P192" s="181"/>
      <c r="Q192" s="181"/>
      <c r="R192" s="181"/>
      <c r="S192" s="181"/>
      <c r="T192" s="182"/>
      <c r="AT192" s="176" t="s">
        <v>143</v>
      </c>
      <c r="AU192" s="176" t="s">
        <v>86</v>
      </c>
      <c r="AV192" s="13" t="s">
        <v>86</v>
      </c>
      <c r="AW192" s="13" t="s">
        <v>32</v>
      </c>
      <c r="AX192" s="13" t="s">
        <v>84</v>
      </c>
      <c r="AY192" s="176" t="s">
        <v>133</v>
      </c>
    </row>
    <row r="193" spans="1:65" s="2" customFormat="1" ht="16.5" customHeight="1">
      <c r="A193" s="32"/>
      <c r="B193" s="160"/>
      <c r="C193" s="161" t="s">
        <v>241</v>
      </c>
      <c r="D193" s="161" t="s">
        <v>136</v>
      </c>
      <c r="E193" s="162" t="s">
        <v>242</v>
      </c>
      <c r="F193" s="163" t="s">
        <v>243</v>
      </c>
      <c r="G193" s="164" t="s">
        <v>139</v>
      </c>
      <c r="H193" s="165">
        <v>921.721</v>
      </c>
      <c r="I193" s="166"/>
      <c r="J193" s="167">
        <f>ROUND(I193*H193,2)</f>
        <v>0</v>
      </c>
      <c r="K193" s="163" t="s">
        <v>140</v>
      </c>
      <c r="L193" s="33"/>
      <c r="M193" s="168" t="s">
        <v>1</v>
      </c>
      <c r="N193" s="169" t="s">
        <v>41</v>
      </c>
      <c r="O193" s="58"/>
      <c r="P193" s="170">
        <f>O193*H193</f>
        <v>0</v>
      </c>
      <c r="Q193" s="170">
        <v>0.01146</v>
      </c>
      <c r="R193" s="170">
        <f>Q193*H193</f>
        <v>10.56292266</v>
      </c>
      <c r="S193" s="170">
        <v>0</v>
      </c>
      <c r="T193" s="17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2" t="s">
        <v>141</v>
      </c>
      <c r="AT193" s="172" t="s">
        <v>136</v>
      </c>
      <c r="AU193" s="172" t="s">
        <v>86</v>
      </c>
      <c r="AY193" s="17" t="s">
        <v>133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17" t="s">
        <v>84</v>
      </c>
      <c r="BK193" s="173">
        <f>ROUND(I193*H193,2)</f>
        <v>0</v>
      </c>
      <c r="BL193" s="17" t="s">
        <v>141</v>
      </c>
      <c r="BM193" s="172" t="s">
        <v>244</v>
      </c>
    </row>
    <row r="194" spans="1:65" s="2" customFormat="1" ht="16.5" customHeight="1">
      <c r="A194" s="32"/>
      <c r="B194" s="160"/>
      <c r="C194" s="161" t="s">
        <v>245</v>
      </c>
      <c r="D194" s="161" t="s">
        <v>136</v>
      </c>
      <c r="E194" s="162" t="s">
        <v>246</v>
      </c>
      <c r="F194" s="163" t="s">
        <v>247</v>
      </c>
      <c r="G194" s="164" t="s">
        <v>139</v>
      </c>
      <c r="H194" s="165">
        <v>75.272</v>
      </c>
      <c r="I194" s="166"/>
      <c r="J194" s="167">
        <f>ROUND(I194*H194,2)</f>
        <v>0</v>
      </c>
      <c r="K194" s="163" t="s">
        <v>140</v>
      </c>
      <c r="L194" s="33"/>
      <c r="M194" s="168" t="s">
        <v>1</v>
      </c>
      <c r="N194" s="169" t="s">
        <v>41</v>
      </c>
      <c r="O194" s="58"/>
      <c r="P194" s="170">
        <f>O194*H194</f>
        <v>0</v>
      </c>
      <c r="Q194" s="170">
        <v>0.00628</v>
      </c>
      <c r="R194" s="170">
        <f>Q194*H194</f>
        <v>0.47270816000000004</v>
      </c>
      <c r="S194" s="170">
        <v>0</v>
      </c>
      <c r="T194" s="17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2" t="s">
        <v>141</v>
      </c>
      <c r="AT194" s="172" t="s">
        <v>136</v>
      </c>
      <c r="AU194" s="172" t="s">
        <v>86</v>
      </c>
      <c r="AY194" s="17" t="s">
        <v>133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7" t="s">
        <v>84</v>
      </c>
      <c r="BK194" s="173">
        <f>ROUND(I194*H194,2)</f>
        <v>0</v>
      </c>
      <c r="BL194" s="17" t="s">
        <v>141</v>
      </c>
      <c r="BM194" s="172" t="s">
        <v>248</v>
      </c>
    </row>
    <row r="195" spans="1:65" s="2" customFormat="1" ht="16.5" customHeight="1">
      <c r="A195" s="32"/>
      <c r="B195" s="160"/>
      <c r="C195" s="161" t="s">
        <v>7</v>
      </c>
      <c r="D195" s="161" t="s">
        <v>136</v>
      </c>
      <c r="E195" s="162" t="s">
        <v>249</v>
      </c>
      <c r="F195" s="163" t="s">
        <v>250</v>
      </c>
      <c r="G195" s="164" t="s">
        <v>139</v>
      </c>
      <c r="H195" s="165">
        <v>450.019</v>
      </c>
      <c r="I195" s="166"/>
      <c r="J195" s="167">
        <f>ROUND(I195*H195,2)</f>
        <v>0</v>
      </c>
      <c r="K195" s="163" t="s">
        <v>140</v>
      </c>
      <c r="L195" s="33"/>
      <c r="M195" s="168" t="s">
        <v>1</v>
      </c>
      <c r="N195" s="169" t="s">
        <v>41</v>
      </c>
      <c r="O195" s="58"/>
      <c r="P195" s="170">
        <f>O195*H195</f>
        <v>0</v>
      </c>
      <c r="Q195" s="170">
        <v>0.00268</v>
      </c>
      <c r="R195" s="170">
        <f>Q195*H195</f>
        <v>1.20605092</v>
      </c>
      <c r="S195" s="170">
        <v>0</v>
      </c>
      <c r="T195" s="17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2" t="s">
        <v>141</v>
      </c>
      <c r="AT195" s="172" t="s">
        <v>136</v>
      </c>
      <c r="AU195" s="172" t="s">
        <v>86</v>
      </c>
      <c r="AY195" s="17" t="s">
        <v>133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17" t="s">
        <v>84</v>
      </c>
      <c r="BK195" s="173">
        <f>ROUND(I195*H195,2)</f>
        <v>0</v>
      </c>
      <c r="BL195" s="17" t="s">
        <v>141</v>
      </c>
      <c r="BM195" s="172" t="s">
        <v>251</v>
      </c>
    </row>
    <row r="196" spans="1:65" s="2" customFormat="1" ht="16.5" customHeight="1">
      <c r="A196" s="32"/>
      <c r="B196" s="160"/>
      <c r="C196" s="161" t="s">
        <v>252</v>
      </c>
      <c r="D196" s="161" t="s">
        <v>136</v>
      </c>
      <c r="E196" s="162" t="s">
        <v>249</v>
      </c>
      <c r="F196" s="163" t="s">
        <v>250</v>
      </c>
      <c r="G196" s="164" t="s">
        <v>139</v>
      </c>
      <c r="H196" s="165">
        <v>244.11</v>
      </c>
      <c r="I196" s="166"/>
      <c r="J196" s="167">
        <f>ROUND(I196*H196,2)</f>
        <v>0</v>
      </c>
      <c r="K196" s="163" t="s">
        <v>140</v>
      </c>
      <c r="L196" s="33"/>
      <c r="M196" s="168" t="s">
        <v>1</v>
      </c>
      <c r="N196" s="169" t="s">
        <v>41</v>
      </c>
      <c r="O196" s="58"/>
      <c r="P196" s="170">
        <f>O196*H196</f>
        <v>0</v>
      </c>
      <c r="Q196" s="170">
        <v>0.00268</v>
      </c>
      <c r="R196" s="170">
        <f>Q196*H196</f>
        <v>0.6542148000000001</v>
      </c>
      <c r="S196" s="170">
        <v>0</v>
      </c>
      <c r="T196" s="17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2" t="s">
        <v>141</v>
      </c>
      <c r="AT196" s="172" t="s">
        <v>136</v>
      </c>
      <c r="AU196" s="172" t="s">
        <v>86</v>
      </c>
      <c r="AY196" s="17" t="s">
        <v>133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7" t="s">
        <v>84</v>
      </c>
      <c r="BK196" s="173">
        <f>ROUND(I196*H196,2)</f>
        <v>0</v>
      </c>
      <c r="BL196" s="17" t="s">
        <v>141</v>
      </c>
      <c r="BM196" s="172" t="s">
        <v>253</v>
      </c>
    </row>
    <row r="197" spans="1:65" s="2" customFormat="1" ht="16.5" customHeight="1">
      <c r="A197" s="32"/>
      <c r="B197" s="160"/>
      <c r="C197" s="161" t="s">
        <v>254</v>
      </c>
      <c r="D197" s="161" t="s">
        <v>136</v>
      </c>
      <c r="E197" s="162" t="s">
        <v>255</v>
      </c>
      <c r="F197" s="163" t="s">
        <v>256</v>
      </c>
      <c r="G197" s="164" t="s">
        <v>139</v>
      </c>
      <c r="H197" s="165">
        <v>48.582</v>
      </c>
      <c r="I197" s="166"/>
      <c r="J197" s="167">
        <f>ROUND(I197*H197,2)</f>
        <v>0</v>
      </c>
      <c r="K197" s="163" t="s">
        <v>140</v>
      </c>
      <c r="L197" s="33"/>
      <c r="M197" s="168" t="s">
        <v>1</v>
      </c>
      <c r="N197" s="169" t="s">
        <v>41</v>
      </c>
      <c r="O197" s="58"/>
      <c r="P197" s="170">
        <f>O197*H197</f>
        <v>0</v>
      </c>
      <c r="Q197" s="170">
        <v>0.00268</v>
      </c>
      <c r="R197" s="170">
        <f>Q197*H197</f>
        <v>0.13019976</v>
      </c>
      <c r="S197" s="170">
        <v>0</v>
      </c>
      <c r="T197" s="17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2" t="s">
        <v>141</v>
      </c>
      <c r="AT197" s="172" t="s">
        <v>136</v>
      </c>
      <c r="AU197" s="172" t="s">
        <v>86</v>
      </c>
      <c r="AY197" s="17" t="s">
        <v>133</v>
      </c>
      <c r="BE197" s="173">
        <f>IF(N197="základní",J197,0)</f>
        <v>0</v>
      </c>
      <c r="BF197" s="173">
        <f>IF(N197="snížená",J197,0)</f>
        <v>0</v>
      </c>
      <c r="BG197" s="173">
        <f>IF(N197="zákl. přenesená",J197,0)</f>
        <v>0</v>
      </c>
      <c r="BH197" s="173">
        <f>IF(N197="sníž. přenesená",J197,0)</f>
        <v>0</v>
      </c>
      <c r="BI197" s="173">
        <f>IF(N197="nulová",J197,0)</f>
        <v>0</v>
      </c>
      <c r="BJ197" s="17" t="s">
        <v>84</v>
      </c>
      <c r="BK197" s="173">
        <f>ROUND(I197*H197,2)</f>
        <v>0</v>
      </c>
      <c r="BL197" s="17" t="s">
        <v>141</v>
      </c>
      <c r="BM197" s="172" t="s">
        <v>257</v>
      </c>
    </row>
    <row r="198" spans="2:51" s="13" customFormat="1" ht="11.25">
      <c r="B198" s="174"/>
      <c r="D198" s="175" t="s">
        <v>143</v>
      </c>
      <c r="E198" s="176" t="s">
        <v>1</v>
      </c>
      <c r="F198" s="177" t="s">
        <v>258</v>
      </c>
      <c r="H198" s="178">
        <v>48.582</v>
      </c>
      <c r="I198" s="179"/>
      <c r="L198" s="174"/>
      <c r="M198" s="180"/>
      <c r="N198" s="181"/>
      <c r="O198" s="181"/>
      <c r="P198" s="181"/>
      <c r="Q198" s="181"/>
      <c r="R198" s="181"/>
      <c r="S198" s="181"/>
      <c r="T198" s="182"/>
      <c r="AT198" s="176" t="s">
        <v>143</v>
      </c>
      <c r="AU198" s="176" t="s">
        <v>86</v>
      </c>
      <c r="AV198" s="13" t="s">
        <v>86</v>
      </c>
      <c r="AW198" s="13" t="s">
        <v>32</v>
      </c>
      <c r="AX198" s="13" t="s">
        <v>84</v>
      </c>
      <c r="AY198" s="176" t="s">
        <v>133</v>
      </c>
    </row>
    <row r="199" spans="1:65" s="2" customFormat="1" ht="16.5" customHeight="1">
      <c r="A199" s="32"/>
      <c r="B199" s="160"/>
      <c r="C199" s="161" t="s">
        <v>259</v>
      </c>
      <c r="D199" s="161" t="s">
        <v>136</v>
      </c>
      <c r="E199" s="162" t="s">
        <v>260</v>
      </c>
      <c r="F199" s="163" t="s">
        <v>261</v>
      </c>
      <c r="G199" s="164" t="s">
        <v>139</v>
      </c>
      <c r="H199" s="165">
        <v>378.75</v>
      </c>
      <c r="I199" s="166"/>
      <c r="J199" s="167">
        <f>ROUND(I199*H199,2)</f>
        <v>0</v>
      </c>
      <c r="K199" s="163" t="s">
        <v>140</v>
      </c>
      <c r="L199" s="33"/>
      <c r="M199" s="168" t="s">
        <v>1</v>
      </c>
      <c r="N199" s="169" t="s">
        <v>41</v>
      </c>
      <c r="O199" s="58"/>
      <c r="P199" s="170">
        <f>O199*H199</f>
        <v>0</v>
      </c>
      <c r="Q199" s="170">
        <v>0</v>
      </c>
      <c r="R199" s="170">
        <f>Q199*H199</f>
        <v>0</v>
      </c>
      <c r="S199" s="170">
        <v>0</v>
      </c>
      <c r="T199" s="17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2" t="s">
        <v>141</v>
      </c>
      <c r="AT199" s="172" t="s">
        <v>136</v>
      </c>
      <c r="AU199" s="172" t="s">
        <v>86</v>
      </c>
      <c r="AY199" s="17" t="s">
        <v>133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17" t="s">
        <v>84</v>
      </c>
      <c r="BK199" s="173">
        <f>ROUND(I199*H199,2)</f>
        <v>0</v>
      </c>
      <c r="BL199" s="17" t="s">
        <v>141</v>
      </c>
      <c r="BM199" s="172" t="s">
        <v>262</v>
      </c>
    </row>
    <row r="200" spans="2:51" s="13" customFormat="1" ht="11.25">
      <c r="B200" s="174"/>
      <c r="D200" s="175" t="s">
        <v>143</v>
      </c>
      <c r="E200" s="176" t="s">
        <v>1</v>
      </c>
      <c r="F200" s="177" t="s">
        <v>263</v>
      </c>
      <c r="H200" s="178">
        <v>189.375</v>
      </c>
      <c r="I200" s="179"/>
      <c r="L200" s="174"/>
      <c r="M200" s="180"/>
      <c r="N200" s="181"/>
      <c r="O200" s="181"/>
      <c r="P200" s="181"/>
      <c r="Q200" s="181"/>
      <c r="R200" s="181"/>
      <c r="S200" s="181"/>
      <c r="T200" s="182"/>
      <c r="AT200" s="176" t="s">
        <v>143</v>
      </c>
      <c r="AU200" s="176" t="s">
        <v>86</v>
      </c>
      <c r="AV200" s="13" t="s">
        <v>86</v>
      </c>
      <c r="AW200" s="13" t="s">
        <v>32</v>
      </c>
      <c r="AX200" s="13" t="s">
        <v>76</v>
      </c>
      <c r="AY200" s="176" t="s">
        <v>133</v>
      </c>
    </row>
    <row r="201" spans="2:51" s="13" customFormat="1" ht="11.25">
      <c r="B201" s="174"/>
      <c r="D201" s="175" t="s">
        <v>143</v>
      </c>
      <c r="E201" s="176" t="s">
        <v>1</v>
      </c>
      <c r="F201" s="177" t="s">
        <v>264</v>
      </c>
      <c r="H201" s="178">
        <v>189.375</v>
      </c>
      <c r="I201" s="179"/>
      <c r="L201" s="174"/>
      <c r="M201" s="180"/>
      <c r="N201" s="181"/>
      <c r="O201" s="181"/>
      <c r="P201" s="181"/>
      <c r="Q201" s="181"/>
      <c r="R201" s="181"/>
      <c r="S201" s="181"/>
      <c r="T201" s="182"/>
      <c r="AT201" s="176" t="s">
        <v>143</v>
      </c>
      <c r="AU201" s="176" t="s">
        <v>86</v>
      </c>
      <c r="AV201" s="13" t="s">
        <v>86</v>
      </c>
      <c r="AW201" s="13" t="s">
        <v>32</v>
      </c>
      <c r="AX201" s="13" t="s">
        <v>76</v>
      </c>
      <c r="AY201" s="176" t="s">
        <v>133</v>
      </c>
    </row>
    <row r="202" spans="2:51" s="14" customFormat="1" ht="11.25">
      <c r="B202" s="183"/>
      <c r="D202" s="175" t="s">
        <v>143</v>
      </c>
      <c r="E202" s="184" t="s">
        <v>1</v>
      </c>
      <c r="F202" s="185" t="s">
        <v>168</v>
      </c>
      <c r="H202" s="186">
        <v>378.75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143</v>
      </c>
      <c r="AU202" s="184" t="s">
        <v>86</v>
      </c>
      <c r="AV202" s="14" t="s">
        <v>141</v>
      </c>
      <c r="AW202" s="14" t="s">
        <v>32</v>
      </c>
      <c r="AX202" s="14" t="s">
        <v>84</v>
      </c>
      <c r="AY202" s="184" t="s">
        <v>133</v>
      </c>
    </row>
    <row r="203" spans="1:65" s="2" customFormat="1" ht="16.5" customHeight="1">
      <c r="A203" s="32"/>
      <c r="B203" s="160"/>
      <c r="C203" s="161" t="s">
        <v>265</v>
      </c>
      <c r="D203" s="161" t="s">
        <v>136</v>
      </c>
      <c r="E203" s="162" t="s">
        <v>266</v>
      </c>
      <c r="F203" s="163" t="s">
        <v>267</v>
      </c>
      <c r="G203" s="164" t="s">
        <v>139</v>
      </c>
      <c r="H203" s="165">
        <v>921.721</v>
      </c>
      <c r="I203" s="166"/>
      <c r="J203" s="167">
        <f>ROUND(I203*H203,2)</f>
        <v>0</v>
      </c>
      <c r="K203" s="163" t="s">
        <v>140</v>
      </c>
      <c r="L203" s="33"/>
      <c r="M203" s="168" t="s">
        <v>1</v>
      </c>
      <c r="N203" s="169" t="s">
        <v>41</v>
      </c>
      <c r="O203" s="58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2" t="s">
        <v>141</v>
      </c>
      <c r="AT203" s="172" t="s">
        <v>136</v>
      </c>
      <c r="AU203" s="172" t="s">
        <v>86</v>
      </c>
      <c r="AY203" s="17" t="s">
        <v>133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17" t="s">
        <v>84</v>
      </c>
      <c r="BK203" s="173">
        <f>ROUND(I203*H203,2)</f>
        <v>0</v>
      </c>
      <c r="BL203" s="17" t="s">
        <v>141</v>
      </c>
      <c r="BM203" s="172" t="s">
        <v>268</v>
      </c>
    </row>
    <row r="204" spans="2:63" s="12" customFormat="1" ht="22.9" customHeight="1">
      <c r="B204" s="147"/>
      <c r="D204" s="148" t="s">
        <v>75</v>
      </c>
      <c r="E204" s="158" t="s">
        <v>183</v>
      </c>
      <c r="F204" s="158" t="s">
        <v>269</v>
      </c>
      <c r="I204" s="150"/>
      <c r="J204" s="159">
        <f>BK204</f>
        <v>0</v>
      </c>
      <c r="L204" s="147"/>
      <c r="M204" s="152"/>
      <c r="N204" s="153"/>
      <c r="O204" s="153"/>
      <c r="P204" s="154">
        <f>SUM(P205:P237)</f>
        <v>0</v>
      </c>
      <c r="Q204" s="153"/>
      <c r="R204" s="154">
        <f>SUM(R205:R237)</f>
        <v>0</v>
      </c>
      <c r="S204" s="153"/>
      <c r="T204" s="155">
        <f>SUM(T205:T237)</f>
        <v>39.592573</v>
      </c>
      <c r="AR204" s="148" t="s">
        <v>84</v>
      </c>
      <c r="AT204" s="156" t="s">
        <v>75</v>
      </c>
      <c r="AU204" s="156" t="s">
        <v>84</v>
      </c>
      <c r="AY204" s="148" t="s">
        <v>133</v>
      </c>
      <c r="BK204" s="157">
        <f>SUM(BK205:BK237)</f>
        <v>0</v>
      </c>
    </row>
    <row r="205" spans="1:65" s="2" customFormat="1" ht="16.5" customHeight="1">
      <c r="A205" s="32"/>
      <c r="B205" s="160"/>
      <c r="C205" s="161" t="s">
        <v>270</v>
      </c>
      <c r="D205" s="161" t="s">
        <v>136</v>
      </c>
      <c r="E205" s="162" t="s">
        <v>271</v>
      </c>
      <c r="F205" s="163" t="s">
        <v>272</v>
      </c>
      <c r="G205" s="164" t="s">
        <v>139</v>
      </c>
      <c r="H205" s="165">
        <v>1277.76</v>
      </c>
      <c r="I205" s="166"/>
      <c r="J205" s="167">
        <f>ROUND(I205*H205,2)</f>
        <v>0</v>
      </c>
      <c r="K205" s="163" t="s">
        <v>140</v>
      </c>
      <c r="L205" s="33"/>
      <c r="M205" s="168" t="s">
        <v>1</v>
      </c>
      <c r="N205" s="169" t="s">
        <v>41</v>
      </c>
      <c r="O205" s="58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2" t="s">
        <v>141</v>
      </c>
      <c r="AT205" s="172" t="s">
        <v>136</v>
      </c>
      <c r="AU205" s="172" t="s">
        <v>86</v>
      </c>
      <c r="AY205" s="17" t="s">
        <v>133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17" t="s">
        <v>84</v>
      </c>
      <c r="BK205" s="173">
        <f>ROUND(I205*H205,2)</f>
        <v>0</v>
      </c>
      <c r="BL205" s="17" t="s">
        <v>141</v>
      </c>
      <c r="BM205" s="172" t="s">
        <v>273</v>
      </c>
    </row>
    <row r="206" spans="2:51" s="13" customFormat="1" ht="11.25">
      <c r="B206" s="174"/>
      <c r="D206" s="175" t="s">
        <v>143</v>
      </c>
      <c r="E206" s="176" t="s">
        <v>1</v>
      </c>
      <c r="F206" s="177" t="s">
        <v>274</v>
      </c>
      <c r="H206" s="178">
        <v>1277.76</v>
      </c>
      <c r="I206" s="179"/>
      <c r="L206" s="174"/>
      <c r="M206" s="180"/>
      <c r="N206" s="181"/>
      <c r="O206" s="181"/>
      <c r="P206" s="181"/>
      <c r="Q206" s="181"/>
      <c r="R206" s="181"/>
      <c r="S206" s="181"/>
      <c r="T206" s="182"/>
      <c r="AT206" s="176" t="s">
        <v>143</v>
      </c>
      <c r="AU206" s="176" t="s">
        <v>86</v>
      </c>
      <c r="AV206" s="13" t="s">
        <v>86</v>
      </c>
      <c r="AW206" s="13" t="s">
        <v>32</v>
      </c>
      <c r="AX206" s="13" t="s">
        <v>84</v>
      </c>
      <c r="AY206" s="176" t="s">
        <v>133</v>
      </c>
    </row>
    <row r="207" spans="1:65" s="2" customFormat="1" ht="16.5" customHeight="1">
      <c r="A207" s="32"/>
      <c r="B207" s="160"/>
      <c r="C207" s="161" t="s">
        <v>275</v>
      </c>
      <c r="D207" s="161" t="s">
        <v>136</v>
      </c>
      <c r="E207" s="162" t="s">
        <v>276</v>
      </c>
      <c r="F207" s="163" t="s">
        <v>277</v>
      </c>
      <c r="G207" s="164" t="s">
        <v>139</v>
      </c>
      <c r="H207" s="165">
        <v>76665.6</v>
      </c>
      <c r="I207" s="166"/>
      <c r="J207" s="167">
        <f>ROUND(I207*H207,2)</f>
        <v>0</v>
      </c>
      <c r="K207" s="163" t="s">
        <v>140</v>
      </c>
      <c r="L207" s="33"/>
      <c r="M207" s="168" t="s">
        <v>1</v>
      </c>
      <c r="N207" s="169" t="s">
        <v>41</v>
      </c>
      <c r="O207" s="58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2" t="s">
        <v>141</v>
      </c>
      <c r="AT207" s="172" t="s">
        <v>136</v>
      </c>
      <c r="AU207" s="172" t="s">
        <v>86</v>
      </c>
      <c r="AY207" s="17" t="s">
        <v>133</v>
      </c>
      <c r="BE207" s="173">
        <f>IF(N207="základní",J207,0)</f>
        <v>0</v>
      </c>
      <c r="BF207" s="173">
        <f>IF(N207="snížená",J207,0)</f>
        <v>0</v>
      </c>
      <c r="BG207" s="173">
        <f>IF(N207="zákl. přenesená",J207,0)</f>
        <v>0</v>
      </c>
      <c r="BH207" s="173">
        <f>IF(N207="sníž. přenesená",J207,0)</f>
        <v>0</v>
      </c>
      <c r="BI207" s="173">
        <f>IF(N207="nulová",J207,0)</f>
        <v>0</v>
      </c>
      <c r="BJ207" s="17" t="s">
        <v>84</v>
      </c>
      <c r="BK207" s="173">
        <f>ROUND(I207*H207,2)</f>
        <v>0</v>
      </c>
      <c r="BL207" s="17" t="s">
        <v>141</v>
      </c>
      <c r="BM207" s="172" t="s">
        <v>278</v>
      </c>
    </row>
    <row r="208" spans="2:51" s="13" customFormat="1" ht="11.25">
      <c r="B208" s="174"/>
      <c r="D208" s="175" t="s">
        <v>143</v>
      </c>
      <c r="E208" s="176" t="s">
        <v>1</v>
      </c>
      <c r="F208" s="177" t="s">
        <v>279</v>
      </c>
      <c r="H208" s="178">
        <v>76665.6</v>
      </c>
      <c r="I208" s="179"/>
      <c r="L208" s="174"/>
      <c r="M208" s="180"/>
      <c r="N208" s="181"/>
      <c r="O208" s="181"/>
      <c r="P208" s="181"/>
      <c r="Q208" s="181"/>
      <c r="R208" s="181"/>
      <c r="S208" s="181"/>
      <c r="T208" s="182"/>
      <c r="AT208" s="176" t="s">
        <v>143</v>
      </c>
      <c r="AU208" s="176" t="s">
        <v>86</v>
      </c>
      <c r="AV208" s="13" t="s">
        <v>86</v>
      </c>
      <c r="AW208" s="13" t="s">
        <v>32</v>
      </c>
      <c r="AX208" s="13" t="s">
        <v>84</v>
      </c>
      <c r="AY208" s="176" t="s">
        <v>133</v>
      </c>
    </row>
    <row r="209" spans="1:65" s="2" customFormat="1" ht="16.5" customHeight="1">
      <c r="A209" s="32"/>
      <c r="B209" s="160"/>
      <c r="C209" s="161" t="s">
        <v>280</v>
      </c>
      <c r="D209" s="161" t="s">
        <v>136</v>
      </c>
      <c r="E209" s="162" t="s">
        <v>281</v>
      </c>
      <c r="F209" s="163" t="s">
        <v>282</v>
      </c>
      <c r="G209" s="164" t="s">
        <v>139</v>
      </c>
      <c r="H209" s="165">
        <v>1277.76</v>
      </c>
      <c r="I209" s="166"/>
      <c r="J209" s="167">
        <f>ROUND(I209*H209,2)</f>
        <v>0</v>
      </c>
      <c r="K209" s="163" t="s">
        <v>140</v>
      </c>
      <c r="L209" s="33"/>
      <c r="M209" s="168" t="s">
        <v>1</v>
      </c>
      <c r="N209" s="169" t="s">
        <v>41</v>
      </c>
      <c r="O209" s="58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2" t="s">
        <v>141</v>
      </c>
      <c r="AT209" s="172" t="s">
        <v>136</v>
      </c>
      <c r="AU209" s="172" t="s">
        <v>86</v>
      </c>
      <c r="AY209" s="17" t="s">
        <v>133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17" t="s">
        <v>84</v>
      </c>
      <c r="BK209" s="173">
        <f>ROUND(I209*H209,2)</f>
        <v>0</v>
      </c>
      <c r="BL209" s="17" t="s">
        <v>141</v>
      </c>
      <c r="BM209" s="172" t="s">
        <v>283</v>
      </c>
    </row>
    <row r="210" spans="1:65" s="2" customFormat="1" ht="16.5" customHeight="1">
      <c r="A210" s="32"/>
      <c r="B210" s="160"/>
      <c r="C210" s="161" t="s">
        <v>284</v>
      </c>
      <c r="D210" s="161" t="s">
        <v>136</v>
      </c>
      <c r="E210" s="162" t="s">
        <v>285</v>
      </c>
      <c r="F210" s="163" t="s">
        <v>286</v>
      </c>
      <c r="G210" s="164" t="s">
        <v>139</v>
      </c>
      <c r="H210" s="165">
        <v>1277.76</v>
      </c>
      <c r="I210" s="166"/>
      <c r="J210" s="167">
        <f>ROUND(I210*H210,2)</f>
        <v>0</v>
      </c>
      <c r="K210" s="163" t="s">
        <v>140</v>
      </c>
      <c r="L210" s="33"/>
      <c r="M210" s="168" t="s">
        <v>1</v>
      </c>
      <c r="N210" s="169" t="s">
        <v>41</v>
      </c>
      <c r="O210" s="58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141</v>
      </c>
      <c r="AT210" s="172" t="s">
        <v>136</v>
      </c>
      <c r="AU210" s="172" t="s">
        <v>86</v>
      </c>
      <c r="AY210" s="17" t="s">
        <v>133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84</v>
      </c>
      <c r="BK210" s="173">
        <f>ROUND(I210*H210,2)</f>
        <v>0</v>
      </c>
      <c r="BL210" s="17" t="s">
        <v>141</v>
      </c>
      <c r="BM210" s="172" t="s">
        <v>287</v>
      </c>
    </row>
    <row r="211" spans="1:65" s="2" customFormat="1" ht="16.5" customHeight="1">
      <c r="A211" s="32"/>
      <c r="B211" s="160"/>
      <c r="C211" s="161" t="s">
        <v>288</v>
      </c>
      <c r="D211" s="161" t="s">
        <v>136</v>
      </c>
      <c r="E211" s="162" t="s">
        <v>289</v>
      </c>
      <c r="F211" s="163" t="s">
        <v>290</v>
      </c>
      <c r="G211" s="164" t="s">
        <v>139</v>
      </c>
      <c r="H211" s="165">
        <v>76665.6</v>
      </c>
      <c r="I211" s="166"/>
      <c r="J211" s="167">
        <f>ROUND(I211*H211,2)</f>
        <v>0</v>
      </c>
      <c r="K211" s="163" t="s">
        <v>140</v>
      </c>
      <c r="L211" s="33"/>
      <c r="M211" s="168" t="s">
        <v>1</v>
      </c>
      <c r="N211" s="169" t="s">
        <v>41</v>
      </c>
      <c r="O211" s="58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2" t="s">
        <v>141</v>
      </c>
      <c r="AT211" s="172" t="s">
        <v>136</v>
      </c>
      <c r="AU211" s="172" t="s">
        <v>86</v>
      </c>
      <c r="AY211" s="17" t="s">
        <v>133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7" t="s">
        <v>84</v>
      </c>
      <c r="BK211" s="173">
        <f>ROUND(I211*H211,2)</f>
        <v>0</v>
      </c>
      <c r="BL211" s="17" t="s">
        <v>141</v>
      </c>
      <c r="BM211" s="172" t="s">
        <v>291</v>
      </c>
    </row>
    <row r="212" spans="2:51" s="13" customFormat="1" ht="11.25">
      <c r="B212" s="174"/>
      <c r="D212" s="175" t="s">
        <v>143</v>
      </c>
      <c r="E212" s="176" t="s">
        <v>1</v>
      </c>
      <c r="F212" s="177" t="s">
        <v>279</v>
      </c>
      <c r="H212" s="178">
        <v>76665.6</v>
      </c>
      <c r="I212" s="179"/>
      <c r="L212" s="174"/>
      <c r="M212" s="180"/>
      <c r="N212" s="181"/>
      <c r="O212" s="181"/>
      <c r="P212" s="181"/>
      <c r="Q212" s="181"/>
      <c r="R212" s="181"/>
      <c r="S212" s="181"/>
      <c r="T212" s="182"/>
      <c r="AT212" s="176" t="s">
        <v>143</v>
      </c>
      <c r="AU212" s="176" t="s">
        <v>86</v>
      </c>
      <c r="AV212" s="13" t="s">
        <v>86</v>
      </c>
      <c r="AW212" s="13" t="s">
        <v>32</v>
      </c>
      <c r="AX212" s="13" t="s">
        <v>84</v>
      </c>
      <c r="AY212" s="176" t="s">
        <v>133</v>
      </c>
    </row>
    <row r="213" spans="1:65" s="2" customFormat="1" ht="16.5" customHeight="1">
      <c r="A213" s="32"/>
      <c r="B213" s="160"/>
      <c r="C213" s="161" t="s">
        <v>292</v>
      </c>
      <c r="D213" s="161" t="s">
        <v>136</v>
      </c>
      <c r="E213" s="162" t="s">
        <v>293</v>
      </c>
      <c r="F213" s="163" t="s">
        <v>294</v>
      </c>
      <c r="G213" s="164" t="s">
        <v>139</v>
      </c>
      <c r="H213" s="165">
        <v>1277.76</v>
      </c>
      <c r="I213" s="166"/>
      <c r="J213" s="167">
        <f>ROUND(I213*H213,2)</f>
        <v>0</v>
      </c>
      <c r="K213" s="163" t="s">
        <v>140</v>
      </c>
      <c r="L213" s="33"/>
      <c r="M213" s="168" t="s">
        <v>1</v>
      </c>
      <c r="N213" s="169" t="s">
        <v>41</v>
      </c>
      <c r="O213" s="58"/>
      <c r="P213" s="170">
        <f>O213*H213</f>
        <v>0</v>
      </c>
      <c r="Q213" s="170">
        <v>0</v>
      </c>
      <c r="R213" s="170">
        <f>Q213*H213</f>
        <v>0</v>
      </c>
      <c r="S213" s="170">
        <v>0</v>
      </c>
      <c r="T213" s="17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2" t="s">
        <v>141</v>
      </c>
      <c r="AT213" s="172" t="s">
        <v>136</v>
      </c>
      <c r="AU213" s="172" t="s">
        <v>86</v>
      </c>
      <c r="AY213" s="17" t="s">
        <v>133</v>
      </c>
      <c r="BE213" s="173">
        <f>IF(N213="základní",J213,0)</f>
        <v>0</v>
      </c>
      <c r="BF213" s="173">
        <f>IF(N213="snížená",J213,0)</f>
        <v>0</v>
      </c>
      <c r="BG213" s="173">
        <f>IF(N213="zákl. přenesená",J213,0)</f>
        <v>0</v>
      </c>
      <c r="BH213" s="173">
        <f>IF(N213="sníž. přenesená",J213,0)</f>
        <v>0</v>
      </c>
      <c r="BI213" s="173">
        <f>IF(N213="nulová",J213,0)</f>
        <v>0</v>
      </c>
      <c r="BJ213" s="17" t="s">
        <v>84</v>
      </c>
      <c r="BK213" s="173">
        <f>ROUND(I213*H213,2)</f>
        <v>0</v>
      </c>
      <c r="BL213" s="17" t="s">
        <v>141</v>
      </c>
      <c r="BM213" s="172" t="s">
        <v>295</v>
      </c>
    </row>
    <row r="214" spans="1:65" s="2" customFormat="1" ht="16.5" customHeight="1">
      <c r="A214" s="32"/>
      <c r="B214" s="160"/>
      <c r="C214" s="161" t="s">
        <v>296</v>
      </c>
      <c r="D214" s="161" t="s">
        <v>136</v>
      </c>
      <c r="E214" s="162" t="s">
        <v>297</v>
      </c>
      <c r="F214" s="163" t="s">
        <v>298</v>
      </c>
      <c r="G214" s="164" t="s">
        <v>139</v>
      </c>
      <c r="H214" s="165">
        <v>36.54</v>
      </c>
      <c r="I214" s="166"/>
      <c r="J214" s="167">
        <f>ROUND(I214*H214,2)</f>
        <v>0</v>
      </c>
      <c r="K214" s="163" t="s">
        <v>140</v>
      </c>
      <c r="L214" s="33"/>
      <c r="M214" s="168" t="s">
        <v>1</v>
      </c>
      <c r="N214" s="169" t="s">
        <v>41</v>
      </c>
      <c r="O214" s="58"/>
      <c r="P214" s="170">
        <f>O214*H214</f>
        <v>0</v>
      </c>
      <c r="Q214" s="170">
        <v>0</v>
      </c>
      <c r="R214" s="170">
        <f>Q214*H214</f>
        <v>0</v>
      </c>
      <c r="S214" s="170">
        <v>0.082</v>
      </c>
      <c r="T214" s="171">
        <f>S214*H214</f>
        <v>2.99628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2" t="s">
        <v>141</v>
      </c>
      <c r="AT214" s="172" t="s">
        <v>136</v>
      </c>
      <c r="AU214" s="172" t="s">
        <v>86</v>
      </c>
      <c r="AY214" s="17" t="s">
        <v>133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17" t="s">
        <v>84</v>
      </c>
      <c r="BK214" s="173">
        <f>ROUND(I214*H214,2)</f>
        <v>0</v>
      </c>
      <c r="BL214" s="17" t="s">
        <v>141</v>
      </c>
      <c r="BM214" s="172" t="s">
        <v>299</v>
      </c>
    </row>
    <row r="215" spans="2:51" s="13" customFormat="1" ht="11.25">
      <c r="B215" s="174"/>
      <c r="D215" s="175" t="s">
        <v>143</v>
      </c>
      <c r="E215" s="176" t="s">
        <v>1</v>
      </c>
      <c r="F215" s="177" t="s">
        <v>300</v>
      </c>
      <c r="H215" s="178">
        <v>36.54</v>
      </c>
      <c r="I215" s="179"/>
      <c r="L215" s="174"/>
      <c r="M215" s="180"/>
      <c r="N215" s="181"/>
      <c r="O215" s="181"/>
      <c r="P215" s="181"/>
      <c r="Q215" s="181"/>
      <c r="R215" s="181"/>
      <c r="S215" s="181"/>
      <c r="T215" s="182"/>
      <c r="AT215" s="176" t="s">
        <v>143</v>
      </c>
      <c r="AU215" s="176" t="s">
        <v>86</v>
      </c>
      <c r="AV215" s="13" t="s">
        <v>86</v>
      </c>
      <c r="AW215" s="13" t="s">
        <v>32</v>
      </c>
      <c r="AX215" s="13" t="s">
        <v>84</v>
      </c>
      <c r="AY215" s="176" t="s">
        <v>133</v>
      </c>
    </row>
    <row r="216" spans="1:65" s="2" customFormat="1" ht="16.5" customHeight="1">
      <c r="A216" s="32"/>
      <c r="B216" s="160"/>
      <c r="C216" s="161" t="s">
        <v>301</v>
      </c>
      <c r="D216" s="161" t="s">
        <v>136</v>
      </c>
      <c r="E216" s="162" t="s">
        <v>302</v>
      </c>
      <c r="F216" s="163" t="s">
        <v>303</v>
      </c>
      <c r="G216" s="164" t="s">
        <v>139</v>
      </c>
      <c r="H216" s="165">
        <v>31.302</v>
      </c>
      <c r="I216" s="166"/>
      <c r="J216" s="167">
        <f>ROUND(I216*H216,2)</f>
        <v>0</v>
      </c>
      <c r="K216" s="163" t="s">
        <v>140</v>
      </c>
      <c r="L216" s="33"/>
      <c r="M216" s="168" t="s">
        <v>1</v>
      </c>
      <c r="N216" s="169" t="s">
        <v>41</v>
      </c>
      <c r="O216" s="58"/>
      <c r="P216" s="170">
        <f>O216*H216</f>
        <v>0</v>
      </c>
      <c r="Q216" s="170">
        <v>0</v>
      </c>
      <c r="R216" s="170">
        <f>Q216*H216</f>
        <v>0</v>
      </c>
      <c r="S216" s="170">
        <v>0.055</v>
      </c>
      <c r="T216" s="171">
        <f>S216*H216</f>
        <v>1.72161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2" t="s">
        <v>141</v>
      </c>
      <c r="AT216" s="172" t="s">
        <v>136</v>
      </c>
      <c r="AU216" s="172" t="s">
        <v>86</v>
      </c>
      <c r="AY216" s="17" t="s">
        <v>133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7" t="s">
        <v>84</v>
      </c>
      <c r="BK216" s="173">
        <f>ROUND(I216*H216,2)</f>
        <v>0</v>
      </c>
      <c r="BL216" s="17" t="s">
        <v>141</v>
      </c>
      <c r="BM216" s="172" t="s">
        <v>304</v>
      </c>
    </row>
    <row r="217" spans="2:51" s="13" customFormat="1" ht="11.25">
      <c r="B217" s="174"/>
      <c r="D217" s="175" t="s">
        <v>143</v>
      </c>
      <c r="E217" s="176" t="s">
        <v>1</v>
      </c>
      <c r="F217" s="177" t="s">
        <v>305</v>
      </c>
      <c r="H217" s="178">
        <v>21.75</v>
      </c>
      <c r="I217" s="179"/>
      <c r="L217" s="174"/>
      <c r="M217" s="180"/>
      <c r="N217" s="181"/>
      <c r="O217" s="181"/>
      <c r="P217" s="181"/>
      <c r="Q217" s="181"/>
      <c r="R217" s="181"/>
      <c r="S217" s="181"/>
      <c r="T217" s="182"/>
      <c r="AT217" s="176" t="s">
        <v>143</v>
      </c>
      <c r="AU217" s="176" t="s">
        <v>86</v>
      </c>
      <c r="AV217" s="13" t="s">
        <v>86</v>
      </c>
      <c r="AW217" s="13" t="s">
        <v>32</v>
      </c>
      <c r="AX217" s="13" t="s">
        <v>76</v>
      </c>
      <c r="AY217" s="176" t="s">
        <v>133</v>
      </c>
    </row>
    <row r="218" spans="2:51" s="13" customFormat="1" ht="11.25">
      <c r="B218" s="174"/>
      <c r="D218" s="175" t="s">
        <v>143</v>
      </c>
      <c r="E218" s="176" t="s">
        <v>1</v>
      </c>
      <c r="F218" s="177" t="s">
        <v>306</v>
      </c>
      <c r="H218" s="178">
        <v>9.552</v>
      </c>
      <c r="I218" s="179"/>
      <c r="L218" s="174"/>
      <c r="M218" s="180"/>
      <c r="N218" s="181"/>
      <c r="O218" s="181"/>
      <c r="P218" s="181"/>
      <c r="Q218" s="181"/>
      <c r="R218" s="181"/>
      <c r="S218" s="181"/>
      <c r="T218" s="182"/>
      <c r="AT218" s="176" t="s">
        <v>143</v>
      </c>
      <c r="AU218" s="176" t="s">
        <v>86</v>
      </c>
      <c r="AV218" s="13" t="s">
        <v>86</v>
      </c>
      <c r="AW218" s="13" t="s">
        <v>32</v>
      </c>
      <c r="AX218" s="13" t="s">
        <v>76</v>
      </c>
      <c r="AY218" s="176" t="s">
        <v>133</v>
      </c>
    </row>
    <row r="219" spans="2:51" s="14" customFormat="1" ht="11.25">
      <c r="B219" s="183"/>
      <c r="D219" s="175" t="s">
        <v>143</v>
      </c>
      <c r="E219" s="184" t="s">
        <v>1</v>
      </c>
      <c r="F219" s="185" t="s">
        <v>168</v>
      </c>
      <c r="H219" s="186">
        <v>31.302</v>
      </c>
      <c r="I219" s="187"/>
      <c r="L219" s="183"/>
      <c r="M219" s="188"/>
      <c r="N219" s="189"/>
      <c r="O219" s="189"/>
      <c r="P219" s="189"/>
      <c r="Q219" s="189"/>
      <c r="R219" s="189"/>
      <c r="S219" s="189"/>
      <c r="T219" s="190"/>
      <c r="AT219" s="184" t="s">
        <v>143</v>
      </c>
      <c r="AU219" s="184" t="s">
        <v>86</v>
      </c>
      <c r="AV219" s="14" t="s">
        <v>141</v>
      </c>
      <c r="AW219" s="14" t="s">
        <v>32</v>
      </c>
      <c r="AX219" s="14" t="s">
        <v>84</v>
      </c>
      <c r="AY219" s="184" t="s">
        <v>133</v>
      </c>
    </row>
    <row r="220" spans="1:65" s="2" customFormat="1" ht="16.5" customHeight="1">
      <c r="A220" s="32"/>
      <c r="B220" s="160"/>
      <c r="C220" s="161" t="s">
        <v>307</v>
      </c>
      <c r="D220" s="161" t="s">
        <v>136</v>
      </c>
      <c r="E220" s="162" t="s">
        <v>308</v>
      </c>
      <c r="F220" s="163" t="s">
        <v>309</v>
      </c>
      <c r="G220" s="164" t="s">
        <v>139</v>
      </c>
      <c r="H220" s="165">
        <v>4.05</v>
      </c>
      <c r="I220" s="166"/>
      <c r="J220" s="167">
        <f>ROUND(I220*H220,2)</f>
        <v>0</v>
      </c>
      <c r="K220" s="163" t="s">
        <v>140</v>
      </c>
      <c r="L220" s="33"/>
      <c r="M220" s="168" t="s">
        <v>1</v>
      </c>
      <c r="N220" s="169" t="s">
        <v>41</v>
      </c>
      <c r="O220" s="58"/>
      <c r="P220" s="170">
        <f>O220*H220</f>
        <v>0</v>
      </c>
      <c r="Q220" s="170">
        <v>0</v>
      </c>
      <c r="R220" s="170">
        <f>Q220*H220</f>
        <v>0</v>
      </c>
      <c r="S220" s="170">
        <v>0.038</v>
      </c>
      <c r="T220" s="171">
        <f>S220*H220</f>
        <v>0.15389999999999998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2" t="s">
        <v>141</v>
      </c>
      <c r="AT220" s="172" t="s">
        <v>136</v>
      </c>
      <c r="AU220" s="172" t="s">
        <v>86</v>
      </c>
      <c r="AY220" s="17" t="s">
        <v>133</v>
      </c>
      <c r="BE220" s="173">
        <f>IF(N220="základní",J220,0)</f>
        <v>0</v>
      </c>
      <c r="BF220" s="173">
        <f>IF(N220="snížená",J220,0)</f>
        <v>0</v>
      </c>
      <c r="BG220" s="173">
        <f>IF(N220="zákl. přenesená",J220,0)</f>
        <v>0</v>
      </c>
      <c r="BH220" s="173">
        <f>IF(N220="sníž. přenesená",J220,0)</f>
        <v>0</v>
      </c>
      <c r="BI220" s="173">
        <f>IF(N220="nulová",J220,0)</f>
        <v>0</v>
      </c>
      <c r="BJ220" s="17" t="s">
        <v>84</v>
      </c>
      <c r="BK220" s="173">
        <f>ROUND(I220*H220,2)</f>
        <v>0</v>
      </c>
      <c r="BL220" s="17" t="s">
        <v>141</v>
      </c>
      <c r="BM220" s="172" t="s">
        <v>310</v>
      </c>
    </row>
    <row r="221" spans="2:51" s="13" customFormat="1" ht="11.25">
      <c r="B221" s="174"/>
      <c r="D221" s="175" t="s">
        <v>143</v>
      </c>
      <c r="E221" s="176" t="s">
        <v>1</v>
      </c>
      <c r="F221" s="177" t="s">
        <v>311</v>
      </c>
      <c r="H221" s="178">
        <v>4.05</v>
      </c>
      <c r="I221" s="179"/>
      <c r="L221" s="174"/>
      <c r="M221" s="180"/>
      <c r="N221" s="181"/>
      <c r="O221" s="181"/>
      <c r="P221" s="181"/>
      <c r="Q221" s="181"/>
      <c r="R221" s="181"/>
      <c r="S221" s="181"/>
      <c r="T221" s="182"/>
      <c r="AT221" s="176" t="s">
        <v>143</v>
      </c>
      <c r="AU221" s="176" t="s">
        <v>86</v>
      </c>
      <c r="AV221" s="13" t="s">
        <v>86</v>
      </c>
      <c r="AW221" s="13" t="s">
        <v>32</v>
      </c>
      <c r="AX221" s="13" t="s">
        <v>84</v>
      </c>
      <c r="AY221" s="176" t="s">
        <v>133</v>
      </c>
    </row>
    <row r="222" spans="1:65" s="2" customFormat="1" ht="16.5" customHeight="1">
      <c r="A222" s="32"/>
      <c r="B222" s="160"/>
      <c r="C222" s="161" t="s">
        <v>312</v>
      </c>
      <c r="D222" s="161" t="s">
        <v>136</v>
      </c>
      <c r="E222" s="162" t="s">
        <v>313</v>
      </c>
      <c r="F222" s="163" t="s">
        <v>314</v>
      </c>
      <c r="G222" s="164" t="s">
        <v>139</v>
      </c>
      <c r="H222" s="165">
        <v>9.45</v>
      </c>
      <c r="I222" s="166"/>
      <c r="J222" s="167">
        <f>ROUND(I222*H222,2)</f>
        <v>0</v>
      </c>
      <c r="K222" s="163" t="s">
        <v>140</v>
      </c>
      <c r="L222" s="33"/>
      <c r="M222" s="168" t="s">
        <v>1</v>
      </c>
      <c r="N222" s="169" t="s">
        <v>41</v>
      </c>
      <c r="O222" s="58"/>
      <c r="P222" s="170">
        <f>O222*H222</f>
        <v>0</v>
      </c>
      <c r="Q222" s="170">
        <v>0</v>
      </c>
      <c r="R222" s="170">
        <f>Q222*H222</f>
        <v>0</v>
      </c>
      <c r="S222" s="170">
        <v>0.034</v>
      </c>
      <c r="T222" s="171">
        <f>S222*H222</f>
        <v>0.3213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2" t="s">
        <v>141</v>
      </c>
      <c r="AT222" s="172" t="s">
        <v>136</v>
      </c>
      <c r="AU222" s="172" t="s">
        <v>86</v>
      </c>
      <c r="AY222" s="17" t="s">
        <v>133</v>
      </c>
      <c r="BE222" s="173">
        <f>IF(N222="základní",J222,0)</f>
        <v>0</v>
      </c>
      <c r="BF222" s="173">
        <f>IF(N222="snížená",J222,0)</f>
        <v>0</v>
      </c>
      <c r="BG222" s="173">
        <f>IF(N222="zákl. přenesená",J222,0)</f>
        <v>0</v>
      </c>
      <c r="BH222" s="173">
        <f>IF(N222="sníž. přenesená",J222,0)</f>
        <v>0</v>
      </c>
      <c r="BI222" s="173">
        <f>IF(N222="nulová",J222,0)</f>
        <v>0</v>
      </c>
      <c r="BJ222" s="17" t="s">
        <v>84</v>
      </c>
      <c r="BK222" s="173">
        <f>ROUND(I222*H222,2)</f>
        <v>0</v>
      </c>
      <c r="BL222" s="17" t="s">
        <v>141</v>
      </c>
      <c r="BM222" s="172" t="s">
        <v>315</v>
      </c>
    </row>
    <row r="223" spans="2:51" s="13" customFormat="1" ht="11.25">
      <c r="B223" s="174"/>
      <c r="D223" s="175" t="s">
        <v>143</v>
      </c>
      <c r="E223" s="176" t="s">
        <v>1</v>
      </c>
      <c r="F223" s="177" t="s">
        <v>316</v>
      </c>
      <c r="H223" s="178">
        <v>9.45</v>
      </c>
      <c r="I223" s="179"/>
      <c r="L223" s="174"/>
      <c r="M223" s="180"/>
      <c r="N223" s="181"/>
      <c r="O223" s="181"/>
      <c r="P223" s="181"/>
      <c r="Q223" s="181"/>
      <c r="R223" s="181"/>
      <c r="S223" s="181"/>
      <c r="T223" s="182"/>
      <c r="AT223" s="176" t="s">
        <v>143</v>
      </c>
      <c r="AU223" s="176" t="s">
        <v>86</v>
      </c>
      <c r="AV223" s="13" t="s">
        <v>86</v>
      </c>
      <c r="AW223" s="13" t="s">
        <v>32</v>
      </c>
      <c r="AX223" s="13" t="s">
        <v>84</v>
      </c>
      <c r="AY223" s="176" t="s">
        <v>133</v>
      </c>
    </row>
    <row r="224" spans="1:65" s="2" customFormat="1" ht="16.5" customHeight="1">
      <c r="A224" s="32"/>
      <c r="B224" s="160"/>
      <c r="C224" s="161" t="s">
        <v>317</v>
      </c>
      <c r="D224" s="161" t="s">
        <v>136</v>
      </c>
      <c r="E224" s="162" t="s">
        <v>318</v>
      </c>
      <c r="F224" s="163" t="s">
        <v>319</v>
      </c>
      <c r="G224" s="164" t="s">
        <v>139</v>
      </c>
      <c r="H224" s="165">
        <v>3.6</v>
      </c>
      <c r="I224" s="166"/>
      <c r="J224" s="167">
        <f>ROUND(I224*H224,2)</f>
        <v>0</v>
      </c>
      <c r="K224" s="163" t="s">
        <v>140</v>
      </c>
      <c r="L224" s="33"/>
      <c r="M224" s="168" t="s">
        <v>1</v>
      </c>
      <c r="N224" s="169" t="s">
        <v>41</v>
      </c>
      <c r="O224" s="58"/>
      <c r="P224" s="170">
        <f>O224*H224</f>
        <v>0</v>
      </c>
      <c r="Q224" s="170">
        <v>0</v>
      </c>
      <c r="R224" s="170">
        <f>Q224*H224</f>
        <v>0</v>
      </c>
      <c r="S224" s="170">
        <v>0.088</v>
      </c>
      <c r="T224" s="171">
        <f>S224*H224</f>
        <v>0.31679999999999997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2" t="s">
        <v>141</v>
      </c>
      <c r="AT224" s="172" t="s">
        <v>136</v>
      </c>
      <c r="AU224" s="172" t="s">
        <v>86</v>
      </c>
      <c r="AY224" s="17" t="s">
        <v>133</v>
      </c>
      <c r="BE224" s="173">
        <f>IF(N224="základní",J224,0)</f>
        <v>0</v>
      </c>
      <c r="BF224" s="173">
        <f>IF(N224="snížená",J224,0)</f>
        <v>0</v>
      </c>
      <c r="BG224" s="173">
        <f>IF(N224="zákl. přenesená",J224,0)</f>
        <v>0</v>
      </c>
      <c r="BH224" s="173">
        <f>IF(N224="sníž. přenesená",J224,0)</f>
        <v>0</v>
      </c>
      <c r="BI224" s="173">
        <f>IF(N224="nulová",J224,0)</f>
        <v>0</v>
      </c>
      <c r="BJ224" s="17" t="s">
        <v>84</v>
      </c>
      <c r="BK224" s="173">
        <f>ROUND(I224*H224,2)</f>
        <v>0</v>
      </c>
      <c r="BL224" s="17" t="s">
        <v>141</v>
      </c>
      <c r="BM224" s="172" t="s">
        <v>320</v>
      </c>
    </row>
    <row r="225" spans="2:51" s="13" customFormat="1" ht="11.25">
      <c r="B225" s="174"/>
      <c r="D225" s="175" t="s">
        <v>143</v>
      </c>
      <c r="E225" s="176" t="s">
        <v>1</v>
      </c>
      <c r="F225" s="177" t="s">
        <v>321</v>
      </c>
      <c r="H225" s="178">
        <v>3.6</v>
      </c>
      <c r="I225" s="179"/>
      <c r="L225" s="174"/>
      <c r="M225" s="180"/>
      <c r="N225" s="181"/>
      <c r="O225" s="181"/>
      <c r="P225" s="181"/>
      <c r="Q225" s="181"/>
      <c r="R225" s="181"/>
      <c r="S225" s="181"/>
      <c r="T225" s="182"/>
      <c r="AT225" s="176" t="s">
        <v>143</v>
      </c>
      <c r="AU225" s="176" t="s">
        <v>86</v>
      </c>
      <c r="AV225" s="13" t="s">
        <v>86</v>
      </c>
      <c r="AW225" s="13" t="s">
        <v>32</v>
      </c>
      <c r="AX225" s="13" t="s">
        <v>84</v>
      </c>
      <c r="AY225" s="176" t="s">
        <v>133</v>
      </c>
    </row>
    <row r="226" spans="1:65" s="2" customFormat="1" ht="16.5" customHeight="1">
      <c r="A226" s="32"/>
      <c r="B226" s="160"/>
      <c r="C226" s="161" t="s">
        <v>322</v>
      </c>
      <c r="D226" s="161" t="s">
        <v>136</v>
      </c>
      <c r="E226" s="162" t="s">
        <v>323</v>
      </c>
      <c r="F226" s="163" t="s">
        <v>324</v>
      </c>
      <c r="G226" s="164" t="s">
        <v>139</v>
      </c>
      <c r="H226" s="165">
        <v>2.561</v>
      </c>
      <c r="I226" s="166"/>
      <c r="J226" s="167">
        <f>ROUND(I226*H226,2)</f>
        <v>0</v>
      </c>
      <c r="K226" s="163" t="s">
        <v>140</v>
      </c>
      <c r="L226" s="33"/>
      <c r="M226" s="168" t="s">
        <v>1</v>
      </c>
      <c r="N226" s="169" t="s">
        <v>41</v>
      </c>
      <c r="O226" s="58"/>
      <c r="P226" s="170">
        <f>O226*H226</f>
        <v>0</v>
      </c>
      <c r="Q226" s="170">
        <v>0</v>
      </c>
      <c r="R226" s="170">
        <f>Q226*H226</f>
        <v>0</v>
      </c>
      <c r="S226" s="170">
        <v>0.067</v>
      </c>
      <c r="T226" s="171">
        <f>S226*H226</f>
        <v>0.17158700000000002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2" t="s">
        <v>141</v>
      </c>
      <c r="AT226" s="172" t="s">
        <v>136</v>
      </c>
      <c r="AU226" s="172" t="s">
        <v>86</v>
      </c>
      <c r="AY226" s="17" t="s">
        <v>133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17" t="s">
        <v>84</v>
      </c>
      <c r="BK226" s="173">
        <f>ROUND(I226*H226,2)</f>
        <v>0</v>
      </c>
      <c r="BL226" s="17" t="s">
        <v>141</v>
      </c>
      <c r="BM226" s="172" t="s">
        <v>325</v>
      </c>
    </row>
    <row r="227" spans="2:51" s="13" customFormat="1" ht="11.25">
      <c r="B227" s="174"/>
      <c r="D227" s="175" t="s">
        <v>143</v>
      </c>
      <c r="E227" s="176" t="s">
        <v>1</v>
      </c>
      <c r="F227" s="177" t="s">
        <v>326</v>
      </c>
      <c r="H227" s="178">
        <v>2.561</v>
      </c>
      <c r="I227" s="179"/>
      <c r="L227" s="174"/>
      <c r="M227" s="180"/>
      <c r="N227" s="181"/>
      <c r="O227" s="181"/>
      <c r="P227" s="181"/>
      <c r="Q227" s="181"/>
      <c r="R227" s="181"/>
      <c r="S227" s="181"/>
      <c r="T227" s="182"/>
      <c r="AT227" s="176" t="s">
        <v>143</v>
      </c>
      <c r="AU227" s="176" t="s">
        <v>86</v>
      </c>
      <c r="AV227" s="13" t="s">
        <v>86</v>
      </c>
      <c r="AW227" s="13" t="s">
        <v>32</v>
      </c>
      <c r="AX227" s="13" t="s">
        <v>84</v>
      </c>
      <c r="AY227" s="176" t="s">
        <v>133</v>
      </c>
    </row>
    <row r="228" spans="1:65" s="2" customFormat="1" ht="16.5" customHeight="1">
      <c r="A228" s="32"/>
      <c r="B228" s="160"/>
      <c r="C228" s="161" t="s">
        <v>327</v>
      </c>
      <c r="D228" s="161" t="s">
        <v>136</v>
      </c>
      <c r="E228" s="162" t="s">
        <v>328</v>
      </c>
      <c r="F228" s="163" t="s">
        <v>329</v>
      </c>
      <c r="G228" s="164" t="s">
        <v>139</v>
      </c>
      <c r="H228" s="165">
        <v>14.75</v>
      </c>
      <c r="I228" s="166"/>
      <c r="J228" s="167">
        <f>ROUND(I228*H228,2)</f>
        <v>0</v>
      </c>
      <c r="K228" s="163" t="s">
        <v>140</v>
      </c>
      <c r="L228" s="33"/>
      <c r="M228" s="168" t="s">
        <v>1</v>
      </c>
      <c r="N228" s="169" t="s">
        <v>41</v>
      </c>
      <c r="O228" s="58"/>
      <c r="P228" s="170">
        <f>O228*H228</f>
        <v>0</v>
      </c>
      <c r="Q228" s="170">
        <v>0</v>
      </c>
      <c r="R228" s="170">
        <f>Q228*H228</f>
        <v>0</v>
      </c>
      <c r="S228" s="170">
        <v>0.066</v>
      </c>
      <c r="T228" s="171">
        <f>S228*H228</f>
        <v>0.9735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2" t="s">
        <v>141</v>
      </c>
      <c r="AT228" s="172" t="s">
        <v>136</v>
      </c>
      <c r="AU228" s="172" t="s">
        <v>86</v>
      </c>
      <c r="AY228" s="17" t="s">
        <v>133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7" t="s">
        <v>84</v>
      </c>
      <c r="BK228" s="173">
        <f>ROUND(I228*H228,2)</f>
        <v>0</v>
      </c>
      <c r="BL228" s="17" t="s">
        <v>141</v>
      </c>
      <c r="BM228" s="172" t="s">
        <v>330</v>
      </c>
    </row>
    <row r="229" spans="2:51" s="13" customFormat="1" ht="11.25">
      <c r="B229" s="174"/>
      <c r="D229" s="175" t="s">
        <v>143</v>
      </c>
      <c r="E229" s="176" t="s">
        <v>1</v>
      </c>
      <c r="F229" s="177" t="s">
        <v>331</v>
      </c>
      <c r="H229" s="178">
        <v>14.75</v>
      </c>
      <c r="I229" s="179"/>
      <c r="L229" s="174"/>
      <c r="M229" s="180"/>
      <c r="N229" s="181"/>
      <c r="O229" s="181"/>
      <c r="P229" s="181"/>
      <c r="Q229" s="181"/>
      <c r="R229" s="181"/>
      <c r="S229" s="181"/>
      <c r="T229" s="182"/>
      <c r="AT229" s="176" t="s">
        <v>143</v>
      </c>
      <c r="AU229" s="176" t="s">
        <v>86</v>
      </c>
      <c r="AV229" s="13" t="s">
        <v>86</v>
      </c>
      <c r="AW229" s="13" t="s">
        <v>32</v>
      </c>
      <c r="AX229" s="13" t="s">
        <v>84</v>
      </c>
      <c r="AY229" s="176" t="s">
        <v>133</v>
      </c>
    </row>
    <row r="230" spans="1:65" s="2" customFormat="1" ht="16.5" customHeight="1">
      <c r="A230" s="32"/>
      <c r="B230" s="160"/>
      <c r="C230" s="161" t="s">
        <v>332</v>
      </c>
      <c r="D230" s="161" t="s">
        <v>136</v>
      </c>
      <c r="E230" s="162" t="s">
        <v>333</v>
      </c>
      <c r="F230" s="163" t="s">
        <v>334</v>
      </c>
      <c r="G230" s="164" t="s">
        <v>139</v>
      </c>
      <c r="H230" s="165">
        <v>183.783</v>
      </c>
      <c r="I230" s="166"/>
      <c r="J230" s="167">
        <f>ROUND(I230*H230,2)</f>
        <v>0</v>
      </c>
      <c r="K230" s="163" t="s">
        <v>140</v>
      </c>
      <c r="L230" s="33"/>
      <c r="M230" s="168" t="s">
        <v>1</v>
      </c>
      <c r="N230" s="169" t="s">
        <v>41</v>
      </c>
      <c r="O230" s="58"/>
      <c r="P230" s="170">
        <f>O230*H230</f>
        <v>0</v>
      </c>
      <c r="Q230" s="170">
        <v>0</v>
      </c>
      <c r="R230" s="170">
        <f>Q230*H230</f>
        <v>0</v>
      </c>
      <c r="S230" s="170">
        <v>0.025</v>
      </c>
      <c r="T230" s="171">
        <f>S230*H230</f>
        <v>4.594575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2" t="s">
        <v>141</v>
      </c>
      <c r="AT230" s="172" t="s">
        <v>136</v>
      </c>
      <c r="AU230" s="172" t="s">
        <v>86</v>
      </c>
      <c r="AY230" s="17" t="s">
        <v>133</v>
      </c>
      <c r="BE230" s="173">
        <f>IF(N230="základní",J230,0)</f>
        <v>0</v>
      </c>
      <c r="BF230" s="173">
        <f>IF(N230="snížená",J230,0)</f>
        <v>0</v>
      </c>
      <c r="BG230" s="173">
        <f>IF(N230="zákl. přenesená",J230,0)</f>
        <v>0</v>
      </c>
      <c r="BH230" s="173">
        <f>IF(N230="sníž. přenesená",J230,0)</f>
        <v>0</v>
      </c>
      <c r="BI230" s="173">
        <f>IF(N230="nulová",J230,0)</f>
        <v>0</v>
      </c>
      <c r="BJ230" s="17" t="s">
        <v>84</v>
      </c>
      <c r="BK230" s="173">
        <f>ROUND(I230*H230,2)</f>
        <v>0</v>
      </c>
      <c r="BL230" s="17" t="s">
        <v>141</v>
      </c>
      <c r="BM230" s="172" t="s">
        <v>335</v>
      </c>
    </row>
    <row r="231" spans="2:51" s="13" customFormat="1" ht="11.25">
      <c r="B231" s="174"/>
      <c r="D231" s="175" t="s">
        <v>143</v>
      </c>
      <c r="E231" s="176" t="s">
        <v>1</v>
      </c>
      <c r="F231" s="177" t="s">
        <v>336</v>
      </c>
      <c r="H231" s="178">
        <v>183.783</v>
      </c>
      <c r="I231" s="179"/>
      <c r="L231" s="174"/>
      <c r="M231" s="180"/>
      <c r="N231" s="181"/>
      <c r="O231" s="181"/>
      <c r="P231" s="181"/>
      <c r="Q231" s="181"/>
      <c r="R231" s="181"/>
      <c r="S231" s="181"/>
      <c r="T231" s="182"/>
      <c r="AT231" s="176" t="s">
        <v>143</v>
      </c>
      <c r="AU231" s="176" t="s">
        <v>86</v>
      </c>
      <c r="AV231" s="13" t="s">
        <v>86</v>
      </c>
      <c r="AW231" s="13" t="s">
        <v>32</v>
      </c>
      <c r="AX231" s="13" t="s">
        <v>84</v>
      </c>
      <c r="AY231" s="176" t="s">
        <v>133</v>
      </c>
    </row>
    <row r="232" spans="1:65" s="2" customFormat="1" ht="16.5" customHeight="1">
      <c r="A232" s="32"/>
      <c r="B232" s="160"/>
      <c r="C232" s="161" t="s">
        <v>337</v>
      </c>
      <c r="D232" s="161" t="s">
        <v>136</v>
      </c>
      <c r="E232" s="162" t="s">
        <v>338</v>
      </c>
      <c r="F232" s="163" t="s">
        <v>339</v>
      </c>
      <c r="G232" s="164" t="s">
        <v>139</v>
      </c>
      <c r="H232" s="165">
        <v>921.721</v>
      </c>
      <c r="I232" s="166"/>
      <c r="J232" s="167">
        <f>ROUND(I232*H232,2)</f>
        <v>0</v>
      </c>
      <c r="K232" s="163" t="s">
        <v>140</v>
      </c>
      <c r="L232" s="33"/>
      <c r="M232" s="168" t="s">
        <v>1</v>
      </c>
      <c r="N232" s="169" t="s">
        <v>41</v>
      </c>
      <c r="O232" s="58"/>
      <c r="P232" s="170">
        <f>O232*H232</f>
        <v>0</v>
      </c>
      <c r="Q232" s="170">
        <v>0</v>
      </c>
      <c r="R232" s="170">
        <f>Q232*H232</f>
        <v>0</v>
      </c>
      <c r="S232" s="170">
        <v>0.016</v>
      </c>
      <c r="T232" s="171">
        <f>S232*H232</f>
        <v>14.747536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2" t="s">
        <v>141</v>
      </c>
      <c r="AT232" s="172" t="s">
        <v>136</v>
      </c>
      <c r="AU232" s="172" t="s">
        <v>86</v>
      </c>
      <c r="AY232" s="17" t="s">
        <v>133</v>
      </c>
      <c r="BE232" s="173">
        <f>IF(N232="základní",J232,0)</f>
        <v>0</v>
      </c>
      <c r="BF232" s="173">
        <f>IF(N232="snížená",J232,0)</f>
        <v>0</v>
      </c>
      <c r="BG232" s="173">
        <f>IF(N232="zákl. přenesená",J232,0)</f>
        <v>0</v>
      </c>
      <c r="BH232" s="173">
        <f>IF(N232="sníž. přenesená",J232,0)</f>
        <v>0</v>
      </c>
      <c r="BI232" s="173">
        <f>IF(N232="nulová",J232,0)</f>
        <v>0</v>
      </c>
      <c r="BJ232" s="17" t="s">
        <v>84</v>
      </c>
      <c r="BK232" s="173">
        <f>ROUND(I232*H232,2)</f>
        <v>0</v>
      </c>
      <c r="BL232" s="17" t="s">
        <v>141</v>
      </c>
      <c r="BM232" s="172" t="s">
        <v>340</v>
      </c>
    </row>
    <row r="233" spans="2:51" s="13" customFormat="1" ht="11.25">
      <c r="B233" s="174"/>
      <c r="D233" s="175" t="s">
        <v>143</v>
      </c>
      <c r="E233" s="176" t="s">
        <v>1</v>
      </c>
      <c r="F233" s="177" t="s">
        <v>341</v>
      </c>
      <c r="H233" s="178">
        <v>921.721</v>
      </c>
      <c r="I233" s="179"/>
      <c r="L233" s="174"/>
      <c r="M233" s="180"/>
      <c r="N233" s="181"/>
      <c r="O233" s="181"/>
      <c r="P233" s="181"/>
      <c r="Q233" s="181"/>
      <c r="R233" s="181"/>
      <c r="S233" s="181"/>
      <c r="T233" s="182"/>
      <c r="AT233" s="176" t="s">
        <v>143</v>
      </c>
      <c r="AU233" s="176" t="s">
        <v>86</v>
      </c>
      <c r="AV233" s="13" t="s">
        <v>86</v>
      </c>
      <c r="AW233" s="13" t="s">
        <v>32</v>
      </c>
      <c r="AX233" s="13" t="s">
        <v>84</v>
      </c>
      <c r="AY233" s="176" t="s">
        <v>133</v>
      </c>
    </row>
    <row r="234" spans="1:65" s="2" customFormat="1" ht="16.5" customHeight="1">
      <c r="A234" s="32"/>
      <c r="B234" s="160"/>
      <c r="C234" s="161" t="s">
        <v>342</v>
      </c>
      <c r="D234" s="161" t="s">
        <v>136</v>
      </c>
      <c r="E234" s="162" t="s">
        <v>343</v>
      </c>
      <c r="F234" s="163" t="s">
        <v>344</v>
      </c>
      <c r="G234" s="164" t="s">
        <v>139</v>
      </c>
      <c r="H234" s="165">
        <v>152.32</v>
      </c>
      <c r="I234" s="166"/>
      <c r="J234" s="167">
        <f>ROUND(I234*H234,2)</f>
        <v>0</v>
      </c>
      <c r="K234" s="163" t="s">
        <v>140</v>
      </c>
      <c r="L234" s="33"/>
      <c r="M234" s="168" t="s">
        <v>1</v>
      </c>
      <c r="N234" s="169" t="s">
        <v>41</v>
      </c>
      <c r="O234" s="58"/>
      <c r="P234" s="170">
        <f>O234*H234</f>
        <v>0</v>
      </c>
      <c r="Q234" s="170">
        <v>0</v>
      </c>
      <c r="R234" s="170">
        <f>Q234*H234</f>
        <v>0</v>
      </c>
      <c r="S234" s="170">
        <v>0.059</v>
      </c>
      <c r="T234" s="171">
        <f>S234*H234</f>
        <v>8.98688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2" t="s">
        <v>141</v>
      </c>
      <c r="AT234" s="172" t="s">
        <v>136</v>
      </c>
      <c r="AU234" s="172" t="s">
        <v>86</v>
      </c>
      <c r="AY234" s="17" t="s">
        <v>133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17" t="s">
        <v>84</v>
      </c>
      <c r="BK234" s="173">
        <f>ROUND(I234*H234,2)</f>
        <v>0</v>
      </c>
      <c r="BL234" s="17" t="s">
        <v>141</v>
      </c>
      <c r="BM234" s="172" t="s">
        <v>345</v>
      </c>
    </row>
    <row r="235" spans="2:51" s="15" customFormat="1" ht="11.25">
      <c r="B235" s="201"/>
      <c r="D235" s="175" t="s">
        <v>143</v>
      </c>
      <c r="E235" s="202" t="s">
        <v>1</v>
      </c>
      <c r="F235" s="203" t="s">
        <v>209</v>
      </c>
      <c r="H235" s="202" t="s">
        <v>1</v>
      </c>
      <c r="I235" s="204"/>
      <c r="L235" s="201"/>
      <c r="M235" s="205"/>
      <c r="N235" s="206"/>
      <c r="O235" s="206"/>
      <c r="P235" s="206"/>
      <c r="Q235" s="206"/>
      <c r="R235" s="206"/>
      <c r="S235" s="206"/>
      <c r="T235" s="207"/>
      <c r="AT235" s="202" t="s">
        <v>143</v>
      </c>
      <c r="AU235" s="202" t="s">
        <v>86</v>
      </c>
      <c r="AV235" s="15" t="s">
        <v>84</v>
      </c>
      <c r="AW235" s="15" t="s">
        <v>32</v>
      </c>
      <c r="AX235" s="15" t="s">
        <v>76</v>
      </c>
      <c r="AY235" s="202" t="s">
        <v>133</v>
      </c>
    </row>
    <row r="236" spans="2:51" s="13" customFormat="1" ht="11.25">
      <c r="B236" s="174"/>
      <c r="D236" s="175" t="s">
        <v>143</v>
      </c>
      <c r="E236" s="176" t="s">
        <v>1</v>
      </c>
      <c r="F236" s="177" t="s">
        <v>240</v>
      </c>
      <c r="H236" s="178">
        <v>152.32</v>
      </c>
      <c r="I236" s="179"/>
      <c r="L236" s="174"/>
      <c r="M236" s="180"/>
      <c r="N236" s="181"/>
      <c r="O236" s="181"/>
      <c r="P236" s="181"/>
      <c r="Q236" s="181"/>
      <c r="R236" s="181"/>
      <c r="S236" s="181"/>
      <c r="T236" s="182"/>
      <c r="AT236" s="176" t="s">
        <v>143</v>
      </c>
      <c r="AU236" s="176" t="s">
        <v>86</v>
      </c>
      <c r="AV236" s="13" t="s">
        <v>86</v>
      </c>
      <c r="AW236" s="13" t="s">
        <v>32</v>
      </c>
      <c r="AX236" s="13" t="s">
        <v>84</v>
      </c>
      <c r="AY236" s="176" t="s">
        <v>133</v>
      </c>
    </row>
    <row r="237" spans="1:65" s="2" customFormat="1" ht="16.5" customHeight="1">
      <c r="A237" s="32"/>
      <c r="B237" s="160"/>
      <c r="C237" s="161" t="s">
        <v>346</v>
      </c>
      <c r="D237" s="161" t="s">
        <v>136</v>
      </c>
      <c r="E237" s="162" t="s">
        <v>347</v>
      </c>
      <c r="F237" s="163" t="s">
        <v>348</v>
      </c>
      <c r="G237" s="164" t="s">
        <v>139</v>
      </c>
      <c r="H237" s="165">
        <v>921.721</v>
      </c>
      <c r="I237" s="166"/>
      <c r="J237" s="167">
        <f>ROUND(I237*H237,2)</f>
        <v>0</v>
      </c>
      <c r="K237" s="163" t="s">
        <v>140</v>
      </c>
      <c r="L237" s="33"/>
      <c r="M237" s="168" t="s">
        <v>1</v>
      </c>
      <c r="N237" s="169" t="s">
        <v>41</v>
      </c>
      <c r="O237" s="58"/>
      <c r="P237" s="170">
        <f>O237*H237</f>
        <v>0</v>
      </c>
      <c r="Q237" s="170">
        <v>0</v>
      </c>
      <c r="R237" s="170">
        <f>Q237*H237</f>
        <v>0</v>
      </c>
      <c r="S237" s="170">
        <v>0.005</v>
      </c>
      <c r="T237" s="171">
        <f>S237*H237</f>
        <v>4.608605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2" t="s">
        <v>141</v>
      </c>
      <c r="AT237" s="172" t="s">
        <v>136</v>
      </c>
      <c r="AU237" s="172" t="s">
        <v>86</v>
      </c>
      <c r="AY237" s="17" t="s">
        <v>133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17" t="s">
        <v>84</v>
      </c>
      <c r="BK237" s="173">
        <f>ROUND(I237*H237,2)</f>
        <v>0</v>
      </c>
      <c r="BL237" s="17" t="s">
        <v>141</v>
      </c>
      <c r="BM237" s="172" t="s">
        <v>349</v>
      </c>
    </row>
    <row r="238" spans="2:63" s="12" customFormat="1" ht="22.9" customHeight="1">
      <c r="B238" s="147"/>
      <c r="D238" s="148" t="s">
        <v>75</v>
      </c>
      <c r="E238" s="158" t="s">
        <v>350</v>
      </c>
      <c r="F238" s="158" t="s">
        <v>351</v>
      </c>
      <c r="I238" s="150"/>
      <c r="J238" s="159">
        <f>BK238</f>
        <v>0</v>
      </c>
      <c r="L238" s="147"/>
      <c r="M238" s="152"/>
      <c r="N238" s="153"/>
      <c r="O238" s="153"/>
      <c r="P238" s="154">
        <f>SUM(P239:P243)</f>
        <v>0</v>
      </c>
      <c r="Q238" s="153"/>
      <c r="R238" s="154">
        <f>SUM(R239:R243)</f>
        <v>0</v>
      </c>
      <c r="S238" s="153"/>
      <c r="T238" s="155">
        <f>SUM(T239:T243)</f>
        <v>0</v>
      </c>
      <c r="AR238" s="148" t="s">
        <v>84</v>
      </c>
      <c r="AT238" s="156" t="s">
        <v>75</v>
      </c>
      <c r="AU238" s="156" t="s">
        <v>84</v>
      </c>
      <c r="AY238" s="148" t="s">
        <v>133</v>
      </c>
      <c r="BK238" s="157">
        <f>SUM(BK239:BK243)</f>
        <v>0</v>
      </c>
    </row>
    <row r="239" spans="1:65" s="2" customFormat="1" ht="16.5" customHeight="1">
      <c r="A239" s="32"/>
      <c r="B239" s="160"/>
      <c r="C239" s="161" t="s">
        <v>352</v>
      </c>
      <c r="D239" s="161" t="s">
        <v>136</v>
      </c>
      <c r="E239" s="162" t="s">
        <v>353</v>
      </c>
      <c r="F239" s="163" t="s">
        <v>354</v>
      </c>
      <c r="G239" s="164" t="s">
        <v>355</v>
      </c>
      <c r="H239" s="165">
        <v>44.376</v>
      </c>
      <c r="I239" s="166"/>
      <c r="J239" s="167">
        <f>ROUND(I239*H239,2)</f>
        <v>0</v>
      </c>
      <c r="K239" s="163" t="s">
        <v>140</v>
      </c>
      <c r="L239" s="33"/>
      <c r="M239" s="168" t="s">
        <v>1</v>
      </c>
      <c r="N239" s="169" t="s">
        <v>41</v>
      </c>
      <c r="O239" s="58"/>
      <c r="P239" s="170">
        <f>O239*H239</f>
        <v>0</v>
      </c>
      <c r="Q239" s="170">
        <v>0</v>
      </c>
      <c r="R239" s="170">
        <f>Q239*H239</f>
        <v>0</v>
      </c>
      <c r="S239" s="170">
        <v>0</v>
      </c>
      <c r="T239" s="17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2" t="s">
        <v>141</v>
      </c>
      <c r="AT239" s="172" t="s">
        <v>136</v>
      </c>
      <c r="AU239" s="172" t="s">
        <v>86</v>
      </c>
      <c r="AY239" s="17" t="s">
        <v>133</v>
      </c>
      <c r="BE239" s="173">
        <f>IF(N239="základní",J239,0)</f>
        <v>0</v>
      </c>
      <c r="BF239" s="173">
        <f>IF(N239="snížená",J239,0)</f>
        <v>0</v>
      </c>
      <c r="BG239" s="173">
        <f>IF(N239="zákl. přenesená",J239,0)</f>
        <v>0</v>
      </c>
      <c r="BH239" s="173">
        <f>IF(N239="sníž. přenesená",J239,0)</f>
        <v>0</v>
      </c>
      <c r="BI239" s="173">
        <f>IF(N239="nulová",J239,0)</f>
        <v>0</v>
      </c>
      <c r="BJ239" s="17" t="s">
        <v>84</v>
      </c>
      <c r="BK239" s="173">
        <f>ROUND(I239*H239,2)</f>
        <v>0</v>
      </c>
      <c r="BL239" s="17" t="s">
        <v>141</v>
      </c>
      <c r="BM239" s="172" t="s">
        <v>356</v>
      </c>
    </row>
    <row r="240" spans="1:65" s="2" customFormat="1" ht="16.5" customHeight="1">
      <c r="A240" s="32"/>
      <c r="B240" s="160"/>
      <c r="C240" s="161" t="s">
        <v>357</v>
      </c>
      <c r="D240" s="161" t="s">
        <v>136</v>
      </c>
      <c r="E240" s="162" t="s">
        <v>358</v>
      </c>
      <c r="F240" s="163" t="s">
        <v>359</v>
      </c>
      <c r="G240" s="164" t="s">
        <v>355</v>
      </c>
      <c r="H240" s="165">
        <v>44.376</v>
      </c>
      <c r="I240" s="166"/>
      <c r="J240" s="167">
        <f>ROUND(I240*H240,2)</f>
        <v>0</v>
      </c>
      <c r="K240" s="163" t="s">
        <v>140</v>
      </c>
      <c r="L240" s="33"/>
      <c r="M240" s="168" t="s">
        <v>1</v>
      </c>
      <c r="N240" s="169" t="s">
        <v>41</v>
      </c>
      <c r="O240" s="58"/>
      <c r="P240" s="170">
        <f>O240*H240</f>
        <v>0</v>
      </c>
      <c r="Q240" s="170">
        <v>0</v>
      </c>
      <c r="R240" s="170">
        <f>Q240*H240</f>
        <v>0</v>
      </c>
      <c r="S240" s="170">
        <v>0</v>
      </c>
      <c r="T240" s="17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2" t="s">
        <v>141</v>
      </c>
      <c r="AT240" s="172" t="s">
        <v>136</v>
      </c>
      <c r="AU240" s="172" t="s">
        <v>86</v>
      </c>
      <c r="AY240" s="17" t="s">
        <v>133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7" t="s">
        <v>84</v>
      </c>
      <c r="BK240" s="173">
        <f>ROUND(I240*H240,2)</f>
        <v>0</v>
      </c>
      <c r="BL240" s="17" t="s">
        <v>141</v>
      </c>
      <c r="BM240" s="172" t="s">
        <v>360</v>
      </c>
    </row>
    <row r="241" spans="1:65" s="2" customFormat="1" ht="16.5" customHeight="1">
      <c r="A241" s="32"/>
      <c r="B241" s="160"/>
      <c r="C241" s="161" t="s">
        <v>361</v>
      </c>
      <c r="D241" s="161" t="s">
        <v>136</v>
      </c>
      <c r="E241" s="162" t="s">
        <v>362</v>
      </c>
      <c r="F241" s="163" t="s">
        <v>363</v>
      </c>
      <c r="G241" s="164" t="s">
        <v>355</v>
      </c>
      <c r="H241" s="165">
        <v>621.264</v>
      </c>
      <c r="I241" s="166"/>
      <c r="J241" s="167">
        <f>ROUND(I241*H241,2)</f>
        <v>0</v>
      </c>
      <c r="K241" s="163" t="s">
        <v>140</v>
      </c>
      <c r="L241" s="33"/>
      <c r="M241" s="168" t="s">
        <v>1</v>
      </c>
      <c r="N241" s="169" t="s">
        <v>41</v>
      </c>
      <c r="O241" s="58"/>
      <c r="P241" s="170">
        <f>O241*H241</f>
        <v>0</v>
      </c>
      <c r="Q241" s="170">
        <v>0</v>
      </c>
      <c r="R241" s="170">
        <f>Q241*H241</f>
        <v>0</v>
      </c>
      <c r="S241" s="170">
        <v>0</v>
      </c>
      <c r="T241" s="17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2" t="s">
        <v>141</v>
      </c>
      <c r="AT241" s="172" t="s">
        <v>136</v>
      </c>
      <c r="AU241" s="172" t="s">
        <v>86</v>
      </c>
      <c r="AY241" s="17" t="s">
        <v>133</v>
      </c>
      <c r="BE241" s="173">
        <f>IF(N241="základní",J241,0)</f>
        <v>0</v>
      </c>
      <c r="BF241" s="173">
        <f>IF(N241="snížená",J241,0)</f>
        <v>0</v>
      </c>
      <c r="BG241" s="173">
        <f>IF(N241="zákl. přenesená",J241,0)</f>
        <v>0</v>
      </c>
      <c r="BH241" s="173">
        <f>IF(N241="sníž. přenesená",J241,0)</f>
        <v>0</v>
      </c>
      <c r="BI241" s="173">
        <f>IF(N241="nulová",J241,0)</f>
        <v>0</v>
      </c>
      <c r="BJ241" s="17" t="s">
        <v>84</v>
      </c>
      <c r="BK241" s="173">
        <f>ROUND(I241*H241,2)</f>
        <v>0</v>
      </c>
      <c r="BL241" s="17" t="s">
        <v>141</v>
      </c>
      <c r="BM241" s="172" t="s">
        <v>364</v>
      </c>
    </row>
    <row r="242" spans="2:51" s="13" customFormat="1" ht="11.25">
      <c r="B242" s="174"/>
      <c r="D242" s="175" t="s">
        <v>143</v>
      </c>
      <c r="E242" s="176" t="s">
        <v>1</v>
      </c>
      <c r="F242" s="177" t="s">
        <v>365</v>
      </c>
      <c r="H242" s="178">
        <v>621.264</v>
      </c>
      <c r="I242" s="179"/>
      <c r="L242" s="174"/>
      <c r="M242" s="180"/>
      <c r="N242" s="181"/>
      <c r="O242" s="181"/>
      <c r="P242" s="181"/>
      <c r="Q242" s="181"/>
      <c r="R242" s="181"/>
      <c r="S242" s="181"/>
      <c r="T242" s="182"/>
      <c r="AT242" s="176" t="s">
        <v>143</v>
      </c>
      <c r="AU242" s="176" t="s">
        <v>86</v>
      </c>
      <c r="AV242" s="13" t="s">
        <v>86</v>
      </c>
      <c r="AW242" s="13" t="s">
        <v>32</v>
      </c>
      <c r="AX242" s="13" t="s">
        <v>84</v>
      </c>
      <c r="AY242" s="176" t="s">
        <v>133</v>
      </c>
    </row>
    <row r="243" spans="1:65" s="2" customFormat="1" ht="16.5" customHeight="1">
      <c r="A243" s="32"/>
      <c r="B243" s="160"/>
      <c r="C243" s="161" t="s">
        <v>366</v>
      </c>
      <c r="D243" s="161" t="s">
        <v>136</v>
      </c>
      <c r="E243" s="162" t="s">
        <v>367</v>
      </c>
      <c r="F243" s="163" t="s">
        <v>368</v>
      </c>
      <c r="G243" s="164" t="s">
        <v>355</v>
      </c>
      <c r="H243" s="165">
        <v>44.376</v>
      </c>
      <c r="I243" s="166"/>
      <c r="J243" s="167">
        <f>ROUND(I243*H243,2)</f>
        <v>0</v>
      </c>
      <c r="K243" s="163" t="s">
        <v>140</v>
      </c>
      <c r="L243" s="33"/>
      <c r="M243" s="168" t="s">
        <v>1</v>
      </c>
      <c r="N243" s="169" t="s">
        <v>41</v>
      </c>
      <c r="O243" s="58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2" t="s">
        <v>141</v>
      </c>
      <c r="AT243" s="172" t="s">
        <v>136</v>
      </c>
      <c r="AU243" s="172" t="s">
        <v>86</v>
      </c>
      <c r="AY243" s="17" t="s">
        <v>133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17" t="s">
        <v>84</v>
      </c>
      <c r="BK243" s="173">
        <f>ROUND(I243*H243,2)</f>
        <v>0</v>
      </c>
      <c r="BL243" s="17" t="s">
        <v>141</v>
      </c>
      <c r="BM243" s="172" t="s">
        <v>369</v>
      </c>
    </row>
    <row r="244" spans="2:63" s="12" customFormat="1" ht="22.9" customHeight="1">
      <c r="B244" s="147"/>
      <c r="D244" s="148" t="s">
        <v>75</v>
      </c>
      <c r="E244" s="158" t="s">
        <v>370</v>
      </c>
      <c r="F244" s="158" t="s">
        <v>371</v>
      </c>
      <c r="I244" s="150"/>
      <c r="J244" s="159">
        <f>BK244</f>
        <v>0</v>
      </c>
      <c r="L244" s="147"/>
      <c r="M244" s="152"/>
      <c r="N244" s="153"/>
      <c r="O244" s="153"/>
      <c r="P244" s="154">
        <f>P245</f>
        <v>0</v>
      </c>
      <c r="Q244" s="153"/>
      <c r="R244" s="154">
        <f>R245</f>
        <v>0</v>
      </c>
      <c r="S244" s="153"/>
      <c r="T244" s="155">
        <f>T245</f>
        <v>0</v>
      </c>
      <c r="AR244" s="148" t="s">
        <v>84</v>
      </c>
      <c r="AT244" s="156" t="s">
        <v>75</v>
      </c>
      <c r="AU244" s="156" t="s">
        <v>84</v>
      </c>
      <c r="AY244" s="148" t="s">
        <v>133</v>
      </c>
      <c r="BK244" s="157">
        <f>BK245</f>
        <v>0</v>
      </c>
    </row>
    <row r="245" spans="1:65" s="2" customFormat="1" ht="16.5" customHeight="1">
      <c r="A245" s="32"/>
      <c r="B245" s="160"/>
      <c r="C245" s="161" t="s">
        <v>372</v>
      </c>
      <c r="D245" s="161" t="s">
        <v>136</v>
      </c>
      <c r="E245" s="162" t="s">
        <v>373</v>
      </c>
      <c r="F245" s="163" t="s">
        <v>374</v>
      </c>
      <c r="G245" s="164" t="s">
        <v>355</v>
      </c>
      <c r="H245" s="165">
        <v>45.803</v>
      </c>
      <c r="I245" s="166"/>
      <c r="J245" s="167">
        <f>ROUND(I245*H245,2)</f>
        <v>0</v>
      </c>
      <c r="K245" s="163" t="s">
        <v>140</v>
      </c>
      <c r="L245" s="33"/>
      <c r="M245" s="168" t="s">
        <v>1</v>
      </c>
      <c r="N245" s="169" t="s">
        <v>41</v>
      </c>
      <c r="O245" s="58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2" t="s">
        <v>141</v>
      </c>
      <c r="AT245" s="172" t="s">
        <v>136</v>
      </c>
      <c r="AU245" s="172" t="s">
        <v>86</v>
      </c>
      <c r="AY245" s="17" t="s">
        <v>133</v>
      </c>
      <c r="BE245" s="173">
        <f>IF(N245="základní",J245,0)</f>
        <v>0</v>
      </c>
      <c r="BF245" s="173">
        <f>IF(N245="snížená",J245,0)</f>
        <v>0</v>
      </c>
      <c r="BG245" s="173">
        <f>IF(N245="zákl. přenesená",J245,0)</f>
        <v>0</v>
      </c>
      <c r="BH245" s="173">
        <f>IF(N245="sníž. přenesená",J245,0)</f>
        <v>0</v>
      </c>
      <c r="BI245" s="173">
        <f>IF(N245="nulová",J245,0)</f>
        <v>0</v>
      </c>
      <c r="BJ245" s="17" t="s">
        <v>84</v>
      </c>
      <c r="BK245" s="173">
        <f>ROUND(I245*H245,2)</f>
        <v>0</v>
      </c>
      <c r="BL245" s="17" t="s">
        <v>141</v>
      </c>
      <c r="BM245" s="172" t="s">
        <v>375</v>
      </c>
    </row>
    <row r="246" spans="2:63" s="12" customFormat="1" ht="25.9" customHeight="1">
      <c r="B246" s="147"/>
      <c r="D246" s="148" t="s">
        <v>75</v>
      </c>
      <c r="E246" s="149" t="s">
        <v>376</v>
      </c>
      <c r="F246" s="149" t="s">
        <v>377</v>
      </c>
      <c r="I246" s="150"/>
      <c r="J246" s="151">
        <f>BK246</f>
        <v>0</v>
      </c>
      <c r="L246" s="147"/>
      <c r="M246" s="152"/>
      <c r="N246" s="153"/>
      <c r="O246" s="153"/>
      <c r="P246" s="154">
        <f>P247+P258+P265+P269+P275+P282+P303+P324+P335+P340</f>
        <v>0</v>
      </c>
      <c r="Q246" s="153"/>
      <c r="R246" s="154">
        <f>R247+R258+R265+R269+R275+R282+R303+R324+R335+R340</f>
        <v>24.91916796</v>
      </c>
      <c r="S246" s="153"/>
      <c r="T246" s="155">
        <f>T247+T258+T265+T269+T275+T282+T303+T324+T335+T340</f>
        <v>4.78387305</v>
      </c>
      <c r="AR246" s="148" t="s">
        <v>86</v>
      </c>
      <c r="AT246" s="156" t="s">
        <v>75</v>
      </c>
      <c r="AU246" s="156" t="s">
        <v>76</v>
      </c>
      <c r="AY246" s="148" t="s">
        <v>133</v>
      </c>
      <c r="BK246" s="157">
        <f>BK247+BK258+BK265+BK269+BK275+BK282+BK303+BK324+BK335+BK340</f>
        <v>0</v>
      </c>
    </row>
    <row r="247" spans="2:63" s="12" customFormat="1" ht="22.9" customHeight="1">
      <c r="B247" s="147"/>
      <c r="D247" s="148" t="s">
        <v>75</v>
      </c>
      <c r="E247" s="158" t="s">
        <v>378</v>
      </c>
      <c r="F247" s="158" t="s">
        <v>379</v>
      </c>
      <c r="I247" s="150"/>
      <c r="J247" s="159">
        <f>BK247</f>
        <v>0</v>
      </c>
      <c r="L247" s="147"/>
      <c r="M247" s="152"/>
      <c r="N247" s="153"/>
      <c r="O247" s="153"/>
      <c r="P247" s="154">
        <f>SUM(P248:P257)</f>
        <v>0</v>
      </c>
      <c r="Q247" s="153"/>
      <c r="R247" s="154">
        <f>SUM(R248:R257)</f>
        <v>4.658796</v>
      </c>
      <c r="S247" s="153"/>
      <c r="T247" s="155">
        <f>SUM(T248:T257)</f>
        <v>0</v>
      </c>
      <c r="AR247" s="148" t="s">
        <v>86</v>
      </c>
      <c r="AT247" s="156" t="s">
        <v>75</v>
      </c>
      <c r="AU247" s="156" t="s">
        <v>84</v>
      </c>
      <c r="AY247" s="148" t="s">
        <v>133</v>
      </c>
      <c r="BK247" s="157">
        <f>SUM(BK248:BK257)</f>
        <v>0</v>
      </c>
    </row>
    <row r="248" spans="1:65" s="2" customFormat="1" ht="16.5" customHeight="1">
      <c r="A248" s="32"/>
      <c r="B248" s="160"/>
      <c r="C248" s="161" t="s">
        <v>380</v>
      </c>
      <c r="D248" s="161" t="s">
        <v>136</v>
      </c>
      <c r="E248" s="162" t="s">
        <v>381</v>
      </c>
      <c r="F248" s="163" t="s">
        <v>382</v>
      </c>
      <c r="G248" s="164" t="s">
        <v>139</v>
      </c>
      <c r="H248" s="165">
        <v>1917.2</v>
      </c>
      <c r="I248" s="166"/>
      <c r="J248" s="167">
        <f>ROUND(I248*H248,2)</f>
        <v>0</v>
      </c>
      <c r="K248" s="163" t="s">
        <v>140</v>
      </c>
      <c r="L248" s="33"/>
      <c r="M248" s="168" t="s">
        <v>1</v>
      </c>
      <c r="N248" s="169" t="s">
        <v>41</v>
      </c>
      <c r="O248" s="58"/>
      <c r="P248" s="170">
        <f>O248*H248</f>
        <v>0</v>
      </c>
      <c r="Q248" s="170">
        <v>0.00013</v>
      </c>
      <c r="R248" s="170">
        <f>Q248*H248</f>
        <v>0.24923599999999999</v>
      </c>
      <c r="S248" s="170">
        <v>0</v>
      </c>
      <c r="T248" s="17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226</v>
      </c>
      <c r="AT248" s="172" t="s">
        <v>136</v>
      </c>
      <c r="AU248" s="172" t="s">
        <v>86</v>
      </c>
      <c r="AY248" s="17" t="s">
        <v>133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84</v>
      </c>
      <c r="BK248" s="173">
        <f>ROUND(I248*H248,2)</f>
        <v>0</v>
      </c>
      <c r="BL248" s="17" t="s">
        <v>226</v>
      </c>
      <c r="BM248" s="172" t="s">
        <v>383</v>
      </c>
    </row>
    <row r="249" spans="2:51" s="13" customFormat="1" ht="11.25">
      <c r="B249" s="174"/>
      <c r="D249" s="175" t="s">
        <v>143</v>
      </c>
      <c r="E249" s="176" t="s">
        <v>1</v>
      </c>
      <c r="F249" s="177" t="s">
        <v>384</v>
      </c>
      <c r="H249" s="178">
        <v>1917.2</v>
      </c>
      <c r="I249" s="179"/>
      <c r="L249" s="174"/>
      <c r="M249" s="180"/>
      <c r="N249" s="181"/>
      <c r="O249" s="181"/>
      <c r="P249" s="181"/>
      <c r="Q249" s="181"/>
      <c r="R249" s="181"/>
      <c r="S249" s="181"/>
      <c r="T249" s="182"/>
      <c r="AT249" s="176" t="s">
        <v>143</v>
      </c>
      <c r="AU249" s="176" t="s">
        <v>86</v>
      </c>
      <c r="AV249" s="13" t="s">
        <v>86</v>
      </c>
      <c r="AW249" s="13" t="s">
        <v>32</v>
      </c>
      <c r="AX249" s="13" t="s">
        <v>84</v>
      </c>
      <c r="AY249" s="176" t="s">
        <v>133</v>
      </c>
    </row>
    <row r="250" spans="1:65" s="2" customFormat="1" ht="16.5" customHeight="1">
      <c r="A250" s="32"/>
      <c r="B250" s="160"/>
      <c r="C250" s="191" t="s">
        <v>385</v>
      </c>
      <c r="D250" s="191" t="s">
        <v>170</v>
      </c>
      <c r="E250" s="192" t="s">
        <v>386</v>
      </c>
      <c r="F250" s="193" t="s">
        <v>387</v>
      </c>
      <c r="G250" s="194" t="s">
        <v>139</v>
      </c>
      <c r="H250" s="195">
        <v>2204.78</v>
      </c>
      <c r="I250" s="196"/>
      <c r="J250" s="197">
        <f>ROUND(I250*H250,2)</f>
        <v>0</v>
      </c>
      <c r="K250" s="193" t="s">
        <v>140</v>
      </c>
      <c r="L250" s="198"/>
      <c r="M250" s="199" t="s">
        <v>1</v>
      </c>
      <c r="N250" s="200" t="s">
        <v>41</v>
      </c>
      <c r="O250" s="58"/>
      <c r="P250" s="170">
        <f>O250*H250</f>
        <v>0</v>
      </c>
      <c r="Q250" s="170">
        <v>0.0019</v>
      </c>
      <c r="R250" s="170">
        <f>Q250*H250</f>
        <v>4.189082</v>
      </c>
      <c r="S250" s="170">
        <v>0</v>
      </c>
      <c r="T250" s="17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2" t="s">
        <v>296</v>
      </c>
      <c r="AT250" s="172" t="s">
        <v>170</v>
      </c>
      <c r="AU250" s="172" t="s">
        <v>86</v>
      </c>
      <c r="AY250" s="17" t="s">
        <v>133</v>
      </c>
      <c r="BE250" s="173">
        <f>IF(N250="základní",J250,0)</f>
        <v>0</v>
      </c>
      <c r="BF250" s="173">
        <f>IF(N250="snížená",J250,0)</f>
        <v>0</v>
      </c>
      <c r="BG250" s="173">
        <f>IF(N250="zákl. přenesená",J250,0)</f>
        <v>0</v>
      </c>
      <c r="BH250" s="173">
        <f>IF(N250="sníž. přenesená",J250,0)</f>
        <v>0</v>
      </c>
      <c r="BI250" s="173">
        <f>IF(N250="nulová",J250,0)</f>
        <v>0</v>
      </c>
      <c r="BJ250" s="17" t="s">
        <v>84</v>
      </c>
      <c r="BK250" s="173">
        <f>ROUND(I250*H250,2)</f>
        <v>0</v>
      </c>
      <c r="BL250" s="17" t="s">
        <v>226</v>
      </c>
      <c r="BM250" s="172" t="s">
        <v>388</v>
      </c>
    </row>
    <row r="251" spans="2:51" s="13" customFormat="1" ht="11.25">
      <c r="B251" s="174"/>
      <c r="D251" s="175" t="s">
        <v>143</v>
      </c>
      <c r="F251" s="177" t="s">
        <v>389</v>
      </c>
      <c r="H251" s="178">
        <v>2204.78</v>
      </c>
      <c r="I251" s="179"/>
      <c r="L251" s="174"/>
      <c r="M251" s="180"/>
      <c r="N251" s="181"/>
      <c r="O251" s="181"/>
      <c r="P251" s="181"/>
      <c r="Q251" s="181"/>
      <c r="R251" s="181"/>
      <c r="S251" s="181"/>
      <c r="T251" s="182"/>
      <c r="AT251" s="176" t="s">
        <v>143</v>
      </c>
      <c r="AU251" s="176" t="s">
        <v>86</v>
      </c>
      <c r="AV251" s="13" t="s">
        <v>86</v>
      </c>
      <c r="AW251" s="13" t="s">
        <v>3</v>
      </c>
      <c r="AX251" s="13" t="s">
        <v>84</v>
      </c>
      <c r="AY251" s="176" t="s">
        <v>133</v>
      </c>
    </row>
    <row r="252" spans="1:65" s="2" customFormat="1" ht="16.5" customHeight="1">
      <c r="A252" s="32"/>
      <c r="B252" s="160"/>
      <c r="C252" s="161" t="s">
        <v>390</v>
      </c>
      <c r="D252" s="161" t="s">
        <v>136</v>
      </c>
      <c r="E252" s="162" t="s">
        <v>391</v>
      </c>
      <c r="F252" s="163" t="s">
        <v>392</v>
      </c>
      <c r="G252" s="164" t="s">
        <v>139</v>
      </c>
      <c r="H252" s="165">
        <v>1917.2</v>
      </c>
      <c r="I252" s="166"/>
      <c r="J252" s="167">
        <f>ROUND(I252*H252,2)</f>
        <v>0</v>
      </c>
      <c r="K252" s="163" t="s">
        <v>140</v>
      </c>
      <c r="L252" s="33"/>
      <c r="M252" s="168" t="s">
        <v>1</v>
      </c>
      <c r="N252" s="169" t="s">
        <v>41</v>
      </c>
      <c r="O252" s="58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2" t="s">
        <v>226</v>
      </c>
      <c r="AT252" s="172" t="s">
        <v>136</v>
      </c>
      <c r="AU252" s="172" t="s">
        <v>86</v>
      </c>
      <c r="AY252" s="17" t="s">
        <v>133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7" t="s">
        <v>84</v>
      </c>
      <c r="BK252" s="173">
        <f>ROUND(I252*H252,2)</f>
        <v>0</v>
      </c>
      <c r="BL252" s="17" t="s">
        <v>226</v>
      </c>
      <c r="BM252" s="172" t="s">
        <v>393</v>
      </c>
    </row>
    <row r="253" spans="1:65" s="2" customFormat="1" ht="16.5" customHeight="1">
      <c r="A253" s="32"/>
      <c r="B253" s="160"/>
      <c r="C253" s="191" t="s">
        <v>394</v>
      </c>
      <c r="D253" s="191" t="s">
        <v>170</v>
      </c>
      <c r="E253" s="192" t="s">
        <v>395</v>
      </c>
      <c r="F253" s="193" t="s">
        <v>396</v>
      </c>
      <c r="G253" s="194" t="s">
        <v>139</v>
      </c>
      <c r="H253" s="195">
        <v>2204.78</v>
      </c>
      <c r="I253" s="196"/>
      <c r="J253" s="197">
        <f>ROUND(I253*H253,2)</f>
        <v>0</v>
      </c>
      <c r="K253" s="193" t="s">
        <v>140</v>
      </c>
      <c r="L253" s="198"/>
      <c r="M253" s="199" t="s">
        <v>1</v>
      </c>
      <c r="N253" s="200" t="s">
        <v>41</v>
      </c>
      <c r="O253" s="58"/>
      <c r="P253" s="170">
        <f>O253*H253</f>
        <v>0</v>
      </c>
      <c r="Q253" s="170">
        <v>0.0001</v>
      </c>
      <c r="R253" s="170">
        <f>Q253*H253</f>
        <v>0.22047800000000004</v>
      </c>
      <c r="S253" s="170">
        <v>0</v>
      </c>
      <c r="T253" s="17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2" t="s">
        <v>296</v>
      </c>
      <c r="AT253" s="172" t="s">
        <v>170</v>
      </c>
      <c r="AU253" s="172" t="s">
        <v>86</v>
      </c>
      <c r="AY253" s="17" t="s">
        <v>133</v>
      </c>
      <c r="BE253" s="173">
        <f>IF(N253="základní",J253,0)</f>
        <v>0</v>
      </c>
      <c r="BF253" s="173">
        <f>IF(N253="snížená",J253,0)</f>
        <v>0</v>
      </c>
      <c r="BG253" s="173">
        <f>IF(N253="zákl. přenesená",J253,0)</f>
        <v>0</v>
      </c>
      <c r="BH253" s="173">
        <f>IF(N253="sníž. přenesená",J253,0)</f>
        <v>0</v>
      </c>
      <c r="BI253" s="173">
        <f>IF(N253="nulová",J253,0)</f>
        <v>0</v>
      </c>
      <c r="BJ253" s="17" t="s">
        <v>84</v>
      </c>
      <c r="BK253" s="173">
        <f>ROUND(I253*H253,2)</f>
        <v>0</v>
      </c>
      <c r="BL253" s="17" t="s">
        <v>226</v>
      </c>
      <c r="BM253" s="172" t="s">
        <v>397</v>
      </c>
    </row>
    <row r="254" spans="2:51" s="13" customFormat="1" ht="11.25">
      <c r="B254" s="174"/>
      <c r="D254" s="175" t="s">
        <v>143</v>
      </c>
      <c r="F254" s="177" t="s">
        <v>389</v>
      </c>
      <c r="H254" s="178">
        <v>2204.78</v>
      </c>
      <c r="I254" s="179"/>
      <c r="L254" s="174"/>
      <c r="M254" s="180"/>
      <c r="N254" s="181"/>
      <c r="O254" s="181"/>
      <c r="P254" s="181"/>
      <c r="Q254" s="181"/>
      <c r="R254" s="181"/>
      <c r="S254" s="181"/>
      <c r="T254" s="182"/>
      <c r="AT254" s="176" t="s">
        <v>143</v>
      </c>
      <c r="AU254" s="176" t="s">
        <v>86</v>
      </c>
      <c r="AV254" s="13" t="s">
        <v>86</v>
      </c>
      <c r="AW254" s="13" t="s">
        <v>3</v>
      </c>
      <c r="AX254" s="13" t="s">
        <v>84</v>
      </c>
      <c r="AY254" s="176" t="s">
        <v>133</v>
      </c>
    </row>
    <row r="255" spans="1:65" s="2" customFormat="1" ht="16.5" customHeight="1">
      <c r="A255" s="32"/>
      <c r="B255" s="160"/>
      <c r="C255" s="161" t="s">
        <v>398</v>
      </c>
      <c r="D255" s="161" t="s">
        <v>136</v>
      </c>
      <c r="E255" s="162" t="s">
        <v>399</v>
      </c>
      <c r="F255" s="163" t="s">
        <v>400</v>
      </c>
      <c r="G255" s="164" t="s">
        <v>401</v>
      </c>
      <c r="H255" s="165">
        <v>9586</v>
      </c>
      <c r="I255" s="166"/>
      <c r="J255" s="167">
        <f>ROUND(I255*H255,2)</f>
        <v>0</v>
      </c>
      <c r="K255" s="163" t="s">
        <v>140</v>
      </c>
      <c r="L255" s="33"/>
      <c r="M255" s="168" t="s">
        <v>1</v>
      </c>
      <c r="N255" s="169" t="s">
        <v>41</v>
      </c>
      <c r="O255" s="58"/>
      <c r="P255" s="170">
        <f>O255*H255</f>
        <v>0</v>
      </c>
      <c r="Q255" s="170">
        <v>0</v>
      </c>
      <c r="R255" s="170">
        <f>Q255*H255</f>
        <v>0</v>
      </c>
      <c r="S255" s="170">
        <v>0</v>
      </c>
      <c r="T255" s="171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2" t="s">
        <v>226</v>
      </c>
      <c r="AT255" s="172" t="s">
        <v>136</v>
      </c>
      <c r="AU255" s="172" t="s">
        <v>86</v>
      </c>
      <c r="AY255" s="17" t="s">
        <v>133</v>
      </c>
      <c r="BE255" s="173">
        <f>IF(N255="základní",J255,0)</f>
        <v>0</v>
      </c>
      <c r="BF255" s="173">
        <f>IF(N255="snížená",J255,0)</f>
        <v>0</v>
      </c>
      <c r="BG255" s="173">
        <f>IF(N255="zákl. přenesená",J255,0)</f>
        <v>0</v>
      </c>
      <c r="BH255" s="173">
        <f>IF(N255="sníž. přenesená",J255,0)</f>
        <v>0</v>
      </c>
      <c r="BI255" s="173">
        <f>IF(N255="nulová",J255,0)</f>
        <v>0</v>
      </c>
      <c r="BJ255" s="17" t="s">
        <v>84</v>
      </c>
      <c r="BK255" s="173">
        <f>ROUND(I255*H255,2)</f>
        <v>0</v>
      </c>
      <c r="BL255" s="17" t="s">
        <v>226</v>
      </c>
      <c r="BM255" s="172" t="s">
        <v>402</v>
      </c>
    </row>
    <row r="256" spans="2:51" s="13" customFormat="1" ht="11.25">
      <c r="B256" s="174"/>
      <c r="D256" s="175" t="s">
        <v>143</v>
      </c>
      <c r="E256" s="176" t="s">
        <v>1</v>
      </c>
      <c r="F256" s="177" t="s">
        <v>403</v>
      </c>
      <c r="H256" s="178">
        <v>9586</v>
      </c>
      <c r="I256" s="179"/>
      <c r="L256" s="174"/>
      <c r="M256" s="180"/>
      <c r="N256" s="181"/>
      <c r="O256" s="181"/>
      <c r="P256" s="181"/>
      <c r="Q256" s="181"/>
      <c r="R256" s="181"/>
      <c r="S256" s="181"/>
      <c r="T256" s="182"/>
      <c r="AT256" s="176" t="s">
        <v>143</v>
      </c>
      <c r="AU256" s="176" t="s">
        <v>86</v>
      </c>
      <c r="AV256" s="13" t="s">
        <v>86</v>
      </c>
      <c r="AW256" s="13" t="s">
        <v>32</v>
      </c>
      <c r="AX256" s="13" t="s">
        <v>84</v>
      </c>
      <c r="AY256" s="176" t="s">
        <v>133</v>
      </c>
    </row>
    <row r="257" spans="1:65" s="2" customFormat="1" ht="16.5" customHeight="1">
      <c r="A257" s="32"/>
      <c r="B257" s="160"/>
      <c r="C257" s="161" t="s">
        <v>404</v>
      </c>
      <c r="D257" s="161" t="s">
        <v>136</v>
      </c>
      <c r="E257" s="162" t="s">
        <v>405</v>
      </c>
      <c r="F257" s="163" t="s">
        <v>406</v>
      </c>
      <c r="G257" s="164" t="s">
        <v>407</v>
      </c>
      <c r="H257" s="208"/>
      <c r="I257" s="166"/>
      <c r="J257" s="167">
        <f>ROUND(I257*H257,2)</f>
        <v>0</v>
      </c>
      <c r="K257" s="163" t="s">
        <v>140</v>
      </c>
      <c r="L257" s="33"/>
      <c r="M257" s="168" t="s">
        <v>1</v>
      </c>
      <c r="N257" s="169" t="s">
        <v>41</v>
      </c>
      <c r="O257" s="58"/>
      <c r="P257" s="170">
        <f>O257*H257</f>
        <v>0</v>
      </c>
      <c r="Q257" s="170">
        <v>0</v>
      </c>
      <c r="R257" s="170">
        <f>Q257*H257</f>
        <v>0</v>
      </c>
      <c r="S257" s="170">
        <v>0</v>
      </c>
      <c r="T257" s="17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2" t="s">
        <v>226</v>
      </c>
      <c r="AT257" s="172" t="s">
        <v>136</v>
      </c>
      <c r="AU257" s="172" t="s">
        <v>86</v>
      </c>
      <c r="AY257" s="17" t="s">
        <v>133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17" t="s">
        <v>84</v>
      </c>
      <c r="BK257" s="173">
        <f>ROUND(I257*H257,2)</f>
        <v>0</v>
      </c>
      <c r="BL257" s="17" t="s">
        <v>226</v>
      </c>
      <c r="BM257" s="172" t="s">
        <v>408</v>
      </c>
    </row>
    <row r="258" spans="2:63" s="12" customFormat="1" ht="22.9" customHeight="1">
      <c r="B258" s="147"/>
      <c r="D258" s="148" t="s">
        <v>75</v>
      </c>
      <c r="E258" s="158" t="s">
        <v>409</v>
      </c>
      <c r="F258" s="158" t="s">
        <v>410</v>
      </c>
      <c r="I258" s="150"/>
      <c r="J258" s="159">
        <f>BK258</f>
        <v>0</v>
      </c>
      <c r="L258" s="147"/>
      <c r="M258" s="152"/>
      <c r="N258" s="153"/>
      <c r="O258" s="153"/>
      <c r="P258" s="154">
        <f>SUM(P259:P264)</f>
        <v>0</v>
      </c>
      <c r="Q258" s="153"/>
      <c r="R258" s="154">
        <f>SUM(R259:R264)</f>
        <v>10.3643832</v>
      </c>
      <c r="S258" s="153"/>
      <c r="T258" s="155">
        <f>SUM(T259:T264)</f>
        <v>0</v>
      </c>
      <c r="AR258" s="148" t="s">
        <v>86</v>
      </c>
      <c r="AT258" s="156" t="s">
        <v>75</v>
      </c>
      <c r="AU258" s="156" t="s">
        <v>84</v>
      </c>
      <c r="AY258" s="148" t="s">
        <v>133</v>
      </c>
      <c r="BK258" s="157">
        <f>SUM(BK259:BK264)</f>
        <v>0</v>
      </c>
    </row>
    <row r="259" spans="1:65" s="2" customFormat="1" ht="16.5" customHeight="1">
      <c r="A259" s="32"/>
      <c r="B259" s="160"/>
      <c r="C259" s="161" t="s">
        <v>411</v>
      </c>
      <c r="D259" s="161" t="s">
        <v>136</v>
      </c>
      <c r="E259" s="162" t="s">
        <v>412</v>
      </c>
      <c r="F259" s="163" t="s">
        <v>413</v>
      </c>
      <c r="G259" s="164" t="s">
        <v>139</v>
      </c>
      <c r="H259" s="165">
        <v>1917.2</v>
      </c>
      <c r="I259" s="166"/>
      <c r="J259" s="167">
        <f>ROUND(I259*H259,2)</f>
        <v>0</v>
      </c>
      <c r="K259" s="163" t="s">
        <v>140</v>
      </c>
      <c r="L259" s="33"/>
      <c r="M259" s="168" t="s">
        <v>1</v>
      </c>
      <c r="N259" s="169" t="s">
        <v>41</v>
      </c>
      <c r="O259" s="58"/>
      <c r="P259" s="170">
        <f>O259*H259</f>
        <v>0</v>
      </c>
      <c r="Q259" s="170">
        <v>0</v>
      </c>
      <c r="R259" s="170">
        <f>Q259*H259</f>
        <v>0</v>
      </c>
      <c r="S259" s="170">
        <v>0</v>
      </c>
      <c r="T259" s="171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2" t="s">
        <v>226</v>
      </c>
      <c r="AT259" s="172" t="s">
        <v>136</v>
      </c>
      <c r="AU259" s="172" t="s">
        <v>86</v>
      </c>
      <c r="AY259" s="17" t="s">
        <v>133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17" t="s">
        <v>84</v>
      </c>
      <c r="BK259" s="173">
        <f>ROUND(I259*H259,2)</f>
        <v>0</v>
      </c>
      <c r="BL259" s="17" t="s">
        <v>226</v>
      </c>
      <c r="BM259" s="172" t="s">
        <v>414</v>
      </c>
    </row>
    <row r="260" spans="1:65" s="2" customFormat="1" ht="16.5" customHeight="1">
      <c r="A260" s="32"/>
      <c r="B260" s="160"/>
      <c r="C260" s="191" t="s">
        <v>415</v>
      </c>
      <c r="D260" s="191" t="s">
        <v>170</v>
      </c>
      <c r="E260" s="192" t="s">
        <v>416</v>
      </c>
      <c r="F260" s="193" t="s">
        <v>417</v>
      </c>
      <c r="G260" s="194" t="s">
        <v>139</v>
      </c>
      <c r="H260" s="195">
        <v>1955.544</v>
      </c>
      <c r="I260" s="196"/>
      <c r="J260" s="197">
        <f>ROUND(I260*H260,2)</f>
        <v>0</v>
      </c>
      <c r="K260" s="193" t="s">
        <v>140</v>
      </c>
      <c r="L260" s="198"/>
      <c r="M260" s="199" t="s">
        <v>1</v>
      </c>
      <c r="N260" s="200" t="s">
        <v>41</v>
      </c>
      <c r="O260" s="58"/>
      <c r="P260" s="170">
        <f>O260*H260</f>
        <v>0</v>
      </c>
      <c r="Q260" s="170">
        <v>0.0032</v>
      </c>
      <c r="R260" s="170">
        <f>Q260*H260</f>
        <v>6.2577408000000005</v>
      </c>
      <c r="S260" s="170">
        <v>0</v>
      </c>
      <c r="T260" s="171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2" t="s">
        <v>296</v>
      </c>
      <c r="AT260" s="172" t="s">
        <v>170</v>
      </c>
      <c r="AU260" s="172" t="s">
        <v>86</v>
      </c>
      <c r="AY260" s="17" t="s">
        <v>133</v>
      </c>
      <c r="BE260" s="173">
        <f>IF(N260="základní",J260,0)</f>
        <v>0</v>
      </c>
      <c r="BF260" s="173">
        <f>IF(N260="snížená",J260,0)</f>
        <v>0</v>
      </c>
      <c r="BG260" s="173">
        <f>IF(N260="zákl. přenesená",J260,0)</f>
        <v>0</v>
      </c>
      <c r="BH260" s="173">
        <f>IF(N260="sníž. přenesená",J260,0)</f>
        <v>0</v>
      </c>
      <c r="BI260" s="173">
        <f>IF(N260="nulová",J260,0)</f>
        <v>0</v>
      </c>
      <c r="BJ260" s="17" t="s">
        <v>84</v>
      </c>
      <c r="BK260" s="173">
        <f>ROUND(I260*H260,2)</f>
        <v>0</v>
      </c>
      <c r="BL260" s="17" t="s">
        <v>226</v>
      </c>
      <c r="BM260" s="172" t="s">
        <v>418</v>
      </c>
    </row>
    <row r="261" spans="2:51" s="13" customFormat="1" ht="11.25">
      <c r="B261" s="174"/>
      <c r="D261" s="175" t="s">
        <v>143</v>
      </c>
      <c r="F261" s="177" t="s">
        <v>419</v>
      </c>
      <c r="H261" s="178">
        <v>1955.544</v>
      </c>
      <c r="I261" s="179"/>
      <c r="L261" s="174"/>
      <c r="M261" s="180"/>
      <c r="N261" s="181"/>
      <c r="O261" s="181"/>
      <c r="P261" s="181"/>
      <c r="Q261" s="181"/>
      <c r="R261" s="181"/>
      <c r="S261" s="181"/>
      <c r="T261" s="182"/>
      <c r="AT261" s="176" t="s">
        <v>143</v>
      </c>
      <c r="AU261" s="176" t="s">
        <v>86</v>
      </c>
      <c r="AV261" s="13" t="s">
        <v>86</v>
      </c>
      <c r="AW261" s="13" t="s">
        <v>3</v>
      </c>
      <c r="AX261" s="13" t="s">
        <v>84</v>
      </c>
      <c r="AY261" s="176" t="s">
        <v>133</v>
      </c>
    </row>
    <row r="262" spans="1:65" s="2" customFormat="1" ht="16.5" customHeight="1">
      <c r="A262" s="32"/>
      <c r="B262" s="160"/>
      <c r="C262" s="191" t="s">
        <v>420</v>
      </c>
      <c r="D262" s="191" t="s">
        <v>170</v>
      </c>
      <c r="E262" s="192" t="s">
        <v>421</v>
      </c>
      <c r="F262" s="193" t="s">
        <v>422</v>
      </c>
      <c r="G262" s="194" t="s">
        <v>139</v>
      </c>
      <c r="H262" s="195">
        <v>1955.544</v>
      </c>
      <c r="I262" s="196"/>
      <c r="J262" s="197">
        <f>ROUND(I262*H262,2)</f>
        <v>0</v>
      </c>
      <c r="K262" s="193" t="s">
        <v>1</v>
      </c>
      <c r="L262" s="198"/>
      <c r="M262" s="199" t="s">
        <v>1</v>
      </c>
      <c r="N262" s="200" t="s">
        <v>41</v>
      </c>
      <c r="O262" s="58"/>
      <c r="P262" s="170">
        <f>O262*H262</f>
        <v>0</v>
      </c>
      <c r="Q262" s="170">
        <v>0.0021</v>
      </c>
      <c r="R262" s="170">
        <f>Q262*H262</f>
        <v>4.1066424</v>
      </c>
      <c r="S262" s="170">
        <v>0</v>
      </c>
      <c r="T262" s="171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2" t="s">
        <v>296</v>
      </c>
      <c r="AT262" s="172" t="s">
        <v>170</v>
      </c>
      <c r="AU262" s="172" t="s">
        <v>86</v>
      </c>
      <c r="AY262" s="17" t="s">
        <v>133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17" t="s">
        <v>84</v>
      </c>
      <c r="BK262" s="173">
        <f>ROUND(I262*H262,2)</f>
        <v>0</v>
      </c>
      <c r="BL262" s="17" t="s">
        <v>226</v>
      </c>
      <c r="BM262" s="172" t="s">
        <v>423</v>
      </c>
    </row>
    <row r="263" spans="2:51" s="13" customFormat="1" ht="11.25">
      <c r="B263" s="174"/>
      <c r="D263" s="175" t="s">
        <v>143</v>
      </c>
      <c r="F263" s="177" t="s">
        <v>419</v>
      </c>
      <c r="H263" s="178">
        <v>1955.544</v>
      </c>
      <c r="I263" s="179"/>
      <c r="L263" s="174"/>
      <c r="M263" s="180"/>
      <c r="N263" s="181"/>
      <c r="O263" s="181"/>
      <c r="P263" s="181"/>
      <c r="Q263" s="181"/>
      <c r="R263" s="181"/>
      <c r="S263" s="181"/>
      <c r="T263" s="182"/>
      <c r="AT263" s="176" t="s">
        <v>143</v>
      </c>
      <c r="AU263" s="176" t="s">
        <v>86</v>
      </c>
      <c r="AV263" s="13" t="s">
        <v>86</v>
      </c>
      <c r="AW263" s="13" t="s">
        <v>3</v>
      </c>
      <c r="AX263" s="13" t="s">
        <v>84</v>
      </c>
      <c r="AY263" s="176" t="s">
        <v>133</v>
      </c>
    </row>
    <row r="264" spans="1:65" s="2" customFormat="1" ht="16.5" customHeight="1">
      <c r="A264" s="32"/>
      <c r="B264" s="160"/>
      <c r="C264" s="161" t="s">
        <v>424</v>
      </c>
      <c r="D264" s="161" t="s">
        <v>136</v>
      </c>
      <c r="E264" s="162" t="s">
        <v>425</v>
      </c>
      <c r="F264" s="163" t="s">
        <v>426</v>
      </c>
      <c r="G264" s="164" t="s">
        <v>407</v>
      </c>
      <c r="H264" s="208"/>
      <c r="I264" s="166"/>
      <c r="J264" s="167">
        <f>ROUND(I264*H264,2)</f>
        <v>0</v>
      </c>
      <c r="K264" s="163" t="s">
        <v>140</v>
      </c>
      <c r="L264" s="33"/>
      <c r="M264" s="168" t="s">
        <v>1</v>
      </c>
      <c r="N264" s="169" t="s">
        <v>41</v>
      </c>
      <c r="O264" s="58"/>
      <c r="P264" s="170">
        <f>O264*H264</f>
        <v>0</v>
      </c>
      <c r="Q264" s="170">
        <v>0</v>
      </c>
      <c r="R264" s="170">
        <f>Q264*H264</f>
        <v>0</v>
      </c>
      <c r="S264" s="170">
        <v>0</v>
      </c>
      <c r="T264" s="17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2" t="s">
        <v>226</v>
      </c>
      <c r="AT264" s="172" t="s">
        <v>136</v>
      </c>
      <c r="AU264" s="172" t="s">
        <v>86</v>
      </c>
      <c r="AY264" s="17" t="s">
        <v>133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17" t="s">
        <v>84</v>
      </c>
      <c r="BK264" s="173">
        <f>ROUND(I264*H264,2)</f>
        <v>0</v>
      </c>
      <c r="BL264" s="17" t="s">
        <v>226</v>
      </c>
      <c r="BM264" s="172" t="s">
        <v>427</v>
      </c>
    </row>
    <row r="265" spans="2:63" s="12" customFormat="1" ht="22.9" customHeight="1">
      <c r="B265" s="147"/>
      <c r="D265" s="148" t="s">
        <v>75</v>
      </c>
      <c r="E265" s="158" t="s">
        <v>428</v>
      </c>
      <c r="F265" s="158" t="s">
        <v>429</v>
      </c>
      <c r="I265" s="150"/>
      <c r="J265" s="159">
        <f>BK265</f>
        <v>0</v>
      </c>
      <c r="L265" s="147"/>
      <c r="M265" s="152"/>
      <c r="N265" s="153"/>
      <c r="O265" s="153"/>
      <c r="P265" s="154">
        <f>SUM(P266:P268)</f>
        <v>0</v>
      </c>
      <c r="Q265" s="153"/>
      <c r="R265" s="154">
        <f>SUM(R266:R268)</f>
        <v>0.00852</v>
      </c>
      <c r="S265" s="153"/>
      <c r="T265" s="155">
        <f>SUM(T266:T268)</f>
        <v>0</v>
      </c>
      <c r="AR265" s="148" t="s">
        <v>86</v>
      </c>
      <c r="AT265" s="156" t="s">
        <v>75</v>
      </c>
      <c r="AU265" s="156" t="s">
        <v>84</v>
      </c>
      <c r="AY265" s="148" t="s">
        <v>133</v>
      </c>
      <c r="BK265" s="157">
        <f>SUM(BK266:BK268)</f>
        <v>0</v>
      </c>
    </row>
    <row r="266" spans="1:65" s="2" customFormat="1" ht="16.5" customHeight="1">
      <c r="A266" s="32"/>
      <c r="B266" s="160"/>
      <c r="C266" s="161" t="s">
        <v>430</v>
      </c>
      <c r="D266" s="161" t="s">
        <v>136</v>
      </c>
      <c r="E266" s="162" t="s">
        <v>431</v>
      </c>
      <c r="F266" s="163" t="s">
        <v>432</v>
      </c>
      <c r="G266" s="164" t="s">
        <v>401</v>
      </c>
      <c r="H266" s="165">
        <v>4</v>
      </c>
      <c r="I266" s="166"/>
      <c r="J266" s="167">
        <f>ROUND(I266*H266,2)</f>
        <v>0</v>
      </c>
      <c r="K266" s="163" t="s">
        <v>140</v>
      </c>
      <c r="L266" s="33"/>
      <c r="M266" s="168" t="s">
        <v>1</v>
      </c>
      <c r="N266" s="169" t="s">
        <v>41</v>
      </c>
      <c r="O266" s="58"/>
      <c r="P266" s="170">
        <f>O266*H266</f>
        <v>0</v>
      </c>
      <c r="Q266" s="170">
        <v>0.00213</v>
      </c>
      <c r="R266" s="170">
        <f>Q266*H266</f>
        <v>0.00852</v>
      </c>
      <c r="S266" s="170">
        <v>0</v>
      </c>
      <c r="T266" s="171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2" t="s">
        <v>226</v>
      </c>
      <c r="AT266" s="172" t="s">
        <v>136</v>
      </c>
      <c r="AU266" s="172" t="s">
        <v>86</v>
      </c>
      <c r="AY266" s="17" t="s">
        <v>133</v>
      </c>
      <c r="BE266" s="173">
        <f>IF(N266="základní",J266,0)</f>
        <v>0</v>
      </c>
      <c r="BF266" s="173">
        <f>IF(N266="snížená",J266,0)</f>
        <v>0</v>
      </c>
      <c r="BG266" s="173">
        <f>IF(N266="zákl. přenesená",J266,0)</f>
        <v>0</v>
      </c>
      <c r="BH266" s="173">
        <f>IF(N266="sníž. přenesená",J266,0)</f>
        <v>0</v>
      </c>
      <c r="BI266" s="173">
        <f>IF(N266="nulová",J266,0)</f>
        <v>0</v>
      </c>
      <c r="BJ266" s="17" t="s">
        <v>84</v>
      </c>
      <c r="BK266" s="173">
        <f>ROUND(I266*H266,2)</f>
        <v>0</v>
      </c>
      <c r="BL266" s="17" t="s">
        <v>226</v>
      </c>
      <c r="BM266" s="172" t="s">
        <v>433</v>
      </c>
    </row>
    <row r="267" spans="2:51" s="13" customFormat="1" ht="11.25">
      <c r="B267" s="174"/>
      <c r="D267" s="175" t="s">
        <v>143</v>
      </c>
      <c r="E267" s="176" t="s">
        <v>1</v>
      </c>
      <c r="F267" s="177" t="s">
        <v>434</v>
      </c>
      <c r="H267" s="178">
        <v>4</v>
      </c>
      <c r="I267" s="179"/>
      <c r="L267" s="174"/>
      <c r="M267" s="180"/>
      <c r="N267" s="181"/>
      <c r="O267" s="181"/>
      <c r="P267" s="181"/>
      <c r="Q267" s="181"/>
      <c r="R267" s="181"/>
      <c r="S267" s="181"/>
      <c r="T267" s="182"/>
      <c r="AT267" s="176" t="s">
        <v>143</v>
      </c>
      <c r="AU267" s="176" t="s">
        <v>86</v>
      </c>
      <c r="AV267" s="13" t="s">
        <v>86</v>
      </c>
      <c r="AW267" s="13" t="s">
        <v>32</v>
      </c>
      <c r="AX267" s="13" t="s">
        <v>84</v>
      </c>
      <c r="AY267" s="176" t="s">
        <v>133</v>
      </c>
    </row>
    <row r="268" spans="1:65" s="2" customFormat="1" ht="16.5" customHeight="1">
      <c r="A268" s="32"/>
      <c r="B268" s="160"/>
      <c r="C268" s="161" t="s">
        <v>435</v>
      </c>
      <c r="D268" s="161" t="s">
        <v>136</v>
      </c>
      <c r="E268" s="162" t="s">
        <v>436</v>
      </c>
      <c r="F268" s="163" t="s">
        <v>437</v>
      </c>
      <c r="G268" s="164" t="s">
        <v>407</v>
      </c>
      <c r="H268" s="208"/>
      <c r="I268" s="166"/>
      <c r="J268" s="167">
        <f>ROUND(I268*H268,2)</f>
        <v>0</v>
      </c>
      <c r="K268" s="163" t="s">
        <v>140</v>
      </c>
      <c r="L268" s="33"/>
      <c r="M268" s="168" t="s">
        <v>1</v>
      </c>
      <c r="N268" s="169" t="s">
        <v>41</v>
      </c>
      <c r="O268" s="58"/>
      <c r="P268" s="170">
        <f>O268*H268</f>
        <v>0</v>
      </c>
      <c r="Q268" s="170">
        <v>0</v>
      </c>
      <c r="R268" s="170">
        <f>Q268*H268</f>
        <v>0</v>
      </c>
      <c r="S268" s="170">
        <v>0</v>
      </c>
      <c r="T268" s="171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2" t="s">
        <v>226</v>
      </c>
      <c r="AT268" s="172" t="s">
        <v>136</v>
      </c>
      <c r="AU268" s="172" t="s">
        <v>86</v>
      </c>
      <c r="AY268" s="17" t="s">
        <v>133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17" t="s">
        <v>84</v>
      </c>
      <c r="BK268" s="173">
        <f>ROUND(I268*H268,2)</f>
        <v>0</v>
      </c>
      <c r="BL268" s="17" t="s">
        <v>226</v>
      </c>
      <c r="BM268" s="172" t="s">
        <v>438</v>
      </c>
    </row>
    <row r="269" spans="2:63" s="12" customFormat="1" ht="22.9" customHeight="1">
      <c r="B269" s="147"/>
      <c r="D269" s="148" t="s">
        <v>75</v>
      </c>
      <c r="E269" s="158" t="s">
        <v>439</v>
      </c>
      <c r="F269" s="158" t="s">
        <v>440</v>
      </c>
      <c r="I269" s="150"/>
      <c r="J269" s="159">
        <f>BK269</f>
        <v>0</v>
      </c>
      <c r="L269" s="147"/>
      <c r="M269" s="152"/>
      <c r="N269" s="153"/>
      <c r="O269" s="153"/>
      <c r="P269" s="154">
        <f>SUM(P270:P274)</f>
        <v>0</v>
      </c>
      <c r="Q269" s="153"/>
      <c r="R269" s="154">
        <f>SUM(R270:R274)</f>
        <v>2.7182999999999997</v>
      </c>
      <c r="S269" s="153"/>
      <c r="T269" s="155">
        <f>SUM(T270:T274)</f>
        <v>0</v>
      </c>
      <c r="AR269" s="148" t="s">
        <v>86</v>
      </c>
      <c r="AT269" s="156" t="s">
        <v>75</v>
      </c>
      <c r="AU269" s="156" t="s">
        <v>84</v>
      </c>
      <c r="AY269" s="148" t="s">
        <v>133</v>
      </c>
      <c r="BK269" s="157">
        <f>SUM(BK270:BK274)</f>
        <v>0</v>
      </c>
    </row>
    <row r="270" spans="1:65" s="2" customFormat="1" ht="16.5" customHeight="1">
      <c r="A270" s="32"/>
      <c r="B270" s="160"/>
      <c r="C270" s="161" t="s">
        <v>441</v>
      </c>
      <c r="D270" s="161" t="s">
        <v>136</v>
      </c>
      <c r="E270" s="162" t="s">
        <v>442</v>
      </c>
      <c r="F270" s="163" t="s">
        <v>443</v>
      </c>
      <c r="G270" s="164" t="s">
        <v>139</v>
      </c>
      <c r="H270" s="165">
        <v>195</v>
      </c>
      <c r="I270" s="166"/>
      <c r="J270" s="167">
        <f>ROUND(I270*H270,2)</f>
        <v>0</v>
      </c>
      <c r="K270" s="163" t="s">
        <v>1</v>
      </c>
      <c r="L270" s="33"/>
      <c r="M270" s="168" t="s">
        <v>1</v>
      </c>
      <c r="N270" s="169" t="s">
        <v>41</v>
      </c>
      <c r="O270" s="58"/>
      <c r="P270" s="170">
        <f>O270*H270</f>
        <v>0</v>
      </c>
      <c r="Q270" s="170">
        <v>0</v>
      </c>
      <c r="R270" s="170">
        <f>Q270*H270</f>
        <v>0</v>
      </c>
      <c r="S270" s="170">
        <v>0</v>
      </c>
      <c r="T270" s="171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2" t="s">
        <v>226</v>
      </c>
      <c r="AT270" s="172" t="s">
        <v>136</v>
      </c>
      <c r="AU270" s="172" t="s">
        <v>86</v>
      </c>
      <c r="AY270" s="17" t="s">
        <v>133</v>
      </c>
      <c r="BE270" s="173">
        <f>IF(N270="základní",J270,0)</f>
        <v>0</v>
      </c>
      <c r="BF270" s="173">
        <f>IF(N270="snížená",J270,0)</f>
        <v>0</v>
      </c>
      <c r="BG270" s="173">
        <f>IF(N270="zákl. přenesená",J270,0)</f>
        <v>0</v>
      </c>
      <c r="BH270" s="173">
        <f>IF(N270="sníž. přenesená",J270,0)</f>
        <v>0</v>
      </c>
      <c r="BI270" s="173">
        <f>IF(N270="nulová",J270,0)</f>
        <v>0</v>
      </c>
      <c r="BJ270" s="17" t="s">
        <v>84</v>
      </c>
      <c r="BK270" s="173">
        <f>ROUND(I270*H270,2)</f>
        <v>0</v>
      </c>
      <c r="BL270" s="17" t="s">
        <v>226</v>
      </c>
      <c r="BM270" s="172" t="s">
        <v>444</v>
      </c>
    </row>
    <row r="271" spans="2:51" s="15" customFormat="1" ht="11.25">
      <c r="B271" s="201"/>
      <c r="D271" s="175" t="s">
        <v>143</v>
      </c>
      <c r="E271" s="202" t="s">
        <v>1</v>
      </c>
      <c r="F271" s="203" t="s">
        <v>445</v>
      </c>
      <c r="H271" s="202" t="s">
        <v>1</v>
      </c>
      <c r="I271" s="204"/>
      <c r="L271" s="201"/>
      <c r="M271" s="205"/>
      <c r="N271" s="206"/>
      <c r="O271" s="206"/>
      <c r="P271" s="206"/>
      <c r="Q271" s="206"/>
      <c r="R271" s="206"/>
      <c r="S271" s="206"/>
      <c r="T271" s="207"/>
      <c r="AT271" s="202" t="s">
        <v>143</v>
      </c>
      <c r="AU271" s="202" t="s">
        <v>86</v>
      </c>
      <c r="AV271" s="15" t="s">
        <v>84</v>
      </c>
      <c r="AW271" s="15" t="s">
        <v>32</v>
      </c>
      <c r="AX271" s="15" t="s">
        <v>76</v>
      </c>
      <c r="AY271" s="202" t="s">
        <v>133</v>
      </c>
    </row>
    <row r="272" spans="2:51" s="13" customFormat="1" ht="11.25">
      <c r="B272" s="174"/>
      <c r="D272" s="175" t="s">
        <v>143</v>
      </c>
      <c r="E272" s="176" t="s">
        <v>1</v>
      </c>
      <c r="F272" s="177" t="s">
        <v>446</v>
      </c>
      <c r="H272" s="178">
        <v>195</v>
      </c>
      <c r="I272" s="179"/>
      <c r="L272" s="174"/>
      <c r="M272" s="180"/>
      <c r="N272" s="181"/>
      <c r="O272" s="181"/>
      <c r="P272" s="181"/>
      <c r="Q272" s="181"/>
      <c r="R272" s="181"/>
      <c r="S272" s="181"/>
      <c r="T272" s="182"/>
      <c r="AT272" s="176" t="s">
        <v>143</v>
      </c>
      <c r="AU272" s="176" t="s">
        <v>86</v>
      </c>
      <c r="AV272" s="13" t="s">
        <v>86</v>
      </c>
      <c r="AW272" s="13" t="s">
        <v>32</v>
      </c>
      <c r="AX272" s="13" t="s">
        <v>84</v>
      </c>
      <c r="AY272" s="176" t="s">
        <v>133</v>
      </c>
    </row>
    <row r="273" spans="1:65" s="2" customFormat="1" ht="16.5" customHeight="1">
      <c r="A273" s="32"/>
      <c r="B273" s="160"/>
      <c r="C273" s="161" t="s">
        <v>447</v>
      </c>
      <c r="D273" s="161" t="s">
        <v>136</v>
      </c>
      <c r="E273" s="162" t="s">
        <v>448</v>
      </c>
      <c r="F273" s="163" t="s">
        <v>449</v>
      </c>
      <c r="G273" s="164" t="s">
        <v>139</v>
      </c>
      <c r="H273" s="165">
        <v>195</v>
      </c>
      <c r="I273" s="166"/>
      <c r="J273" s="167">
        <f>ROUND(I273*H273,2)</f>
        <v>0</v>
      </c>
      <c r="K273" s="163" t="s">
        <v>140</v>
      </c>
      <c r="L273" s="33"/>
      <c r="M273" s="168" t="s">
        <v>1</v>
      </c>
      <c r="N273" s="169" t="s">
        <v>41</v>
      </c>
      <c r="O273" s="58"/>
      <c r="P273" s="170">
        <f>O273*H273</f>
        <v>0</v>
      </c>
      <c r="Q273" s="170">
        <v>0.01394</v>
      </c>
      <c r="R273" s="170">
        <f>Q273*H273</f>
        <v>2.7182999999999997</v>
      </c>
      <c r="S273" s="170">
        <v>0</v>
      </c>
      <c r="T273" s="171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2" t="s">
        <v>226</v>
      </c>
      <c r="AT273" s="172" t="s">
        <v>136</v>
      </c>
      <c r="AU273" s="172" t="s">
        <v>86</v>
      </c>
      <c r="AY273" s="17" t="s">
        <v>133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7" t="s">
        <v>84</v>
      </c>
      <c r="BK273" s="173">
        <f>ROUND(I273*H273,2)</f>
        <v>0</v>
      </c>
      <c r="BL273" s="17" t="s">
        <v>226</v>
      </c>
      <c r="BM273" s="172" t="s">
        <v>450</v>
      </c>
    </row>
    <row r="274" spans="1:65" s="2" customFormat="1" ht="16.5" customHeight="1">
      <c r="A274" s="32"/>
      <c r="B274" s="160"/>
      <c r="C274" s="161" t="s">
        <v>451</v>
      </c>
      <c r="D274" s="161" t="s">
        <v>136</v>
      </c>
      <c r="E274" s="162" t="s">
        <v>452</v>
      </c>
      <c r="F274" s="163" t="s">
        <v>453</v>
      </c>
      <c r="G274" s="164" t="s">
        <v>407</v>
      </c>
      <c r="H274" s="208"/>
      <c r="I274" s="166"/>
      <c r="J274" s="167">
        <f>ROUND(I274*H274,2)</f>
        <v>0</v>
      </c>
      <c r="K274" s="163" t="s">
        <v>140</v>
      </c>
      <c r="L274" s="33"/>
      <c r="M274" s="168" t="s">
        <v>1</v>
      </c>
      <c r="N274" s="169" t="s">
        <v>41</v>
      </c>
      <c r="O274" s="58"/>
      <c r="P274" s="170">
        <f>O274*H274</f>
        <v>0</v>
      </c>
      <c r="Q274" s="170">
        <v>0</v>
      </c>
      <c r="R274" s="170">
        <f>Q274*H274</f>
        <v>0</v>
      </c>
      <c r="S274" s="170">
        <v>0</v>
      </c>
      <c r="T274" s="171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2" t="s">
        <v>226</v>
      </c>
      <c r="AT274" s="172" t="s">
        <v>136</v>
      </c>
      <c r="AU274" s="172" t="s">
        <v>86</v>
      </c>
      <c r="AY274" s="17" t="s">
        <v>133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17" t="s">
        <v>84</v>
      </c>
      <c r="BK274" s="173">
        <f>ROUND(I274*H274,2)</f>
        <v>0</v>
      </c>
      <c r="BL274" s="17" t="s">
        <v>226</v>
      </c>
      <c r="BM274" s="172" t="s">
        <v>454</v>
      </c>
    </row>
    <row r="275" spans="2:63" s="12" customFormat="1" ht="22.9" customHeight="1">
      <c r="B275" s="147"/>
      <c r="D275" s="148" t="s">
        <v>75</v>
      </c>
      <c r="E275" s="158" t="s">
        <v>455</v>
      </c>
      <c r="F275" s="158" t="s">
        <v>456</v>
      </c>
      <c r="I275" s="150"/>
      <c r="J275" s="159">
        <f>BK275</f>
        <v>0</v>
      </c>
      <c r="L275" s="147"/>
      <c r="M275" s="152"/>
      <c r="N275" s="153"/>
      <c r="O275" s="153"/>
      <c r="P275" s="154">
        <f>SUM(P276:P281)</f>
        <v>0</v>
      </c>
      <c r="Q275" s="153"/>
      <c r="R275" s="154">
        <f>SUM(R276:R281)</f>
        <v>5.72325</v>
      </c>
      <c r="S275" s="153"/>
      <c r="T275" s="155">
        <f>SUM(T276:T281)</f>
        <v>0</v>
      </c>
      <c r="AR275" s="148" t="s">
        <v>86</v>
      </c>
      <c r="AT275" s="156" t="s">
        <v>75</v>
      </c>
      <c r="AU275" s="156" t="s">
        <v>84</v>
      </c>
      <c r="AY275" s="148" t="s">
        <v>133</v>
      </c>
      <c r="BK275" s="157">
        <f>SUM(BK276:BK281)</f>
        <v>0</v>
      </c>
    </row>
    <row r="276" spans="1:65" s="2" customFormat="1" ht="16.5" customHeight="1">
      <c r="A276" s="32"/>
      <c r="B276" s="160"/>
      <c r="C276" s="161" t="s">
        <v>457</v>
      </c>
      <c r="D276" s="161" t="s">
        <v>136</v>
      </c>
      <c r="E276" s="162" t="s">
        <v>458</v>
      </c>
      <c r="F276" s="163" t="s">
        <v>459</v>
      </c>
      <c r="G276" s="164" t="s">
        <v>139</v>
      </c>
      <c r="H276" s="165">
        <v>195</v>
      </c>
      <c r="I276" s="166"/>
      <c r="J276" s="167">
        <f>ROUND(I276*H276,2)</f>
        <v>0</v>
      </c>
      <c r="K276" s="163" t="s">
        <v>140</v>
      </c>
      <c r="L276" s="33"/>
      <c r="M276" s="168" t="s">
        <v>1</v>
      </c>
      <c r="N276" s="169" t="s">
        <v>41</v>
      </c>
      <c r="O276" s="58"/>
      <c r="P276" s="170">
        <f>O276*H276</f>
        <v>0</v>
      </c>
      <c r="Q276" s="170">
        <v>0.0001</v>
      </c>
      <c r="R276" s="170">
        <f>Q276*H276</f>
        <v>0.0195</v>
      </c>
      <c r="S276" s="170">
        <v>0</v>
      </c>
      <c r="T276" s="171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2" t="s">
        <v>226</v>
      </c>
      <c r="AT276" s="172" t="s">
        <v>136</v>
      </c>
      <c r="AU276" s="172" t="s">
        <v>86</v>
      </c>
      <c r="AY276" s="17" t="s">
        <v>133</v>
      </c>
      <c r="BE276" s="173">
        <f>IF(N276="základní",J276,0)</f>
        <v>0</v>
      </c>
      <c r="BF276" s="173">
        <f>IF(N276="snížená",J276,0)</f>
        <v>0</v>
      </c>
      <c r="BG276" s="173">
        <f>IF(N276="zákl. přenesená",J276,0)</f>
        <v>0</v>
      </c>
      <c r="BH276" s="173">
        <f>IF(N276="sníž. přenesená",J276,0)</f>
        <v>0</v>
      </c>
      <c r="BI276" s="173">
        <f>IF(N276="nulová",J276,0)</f>
        <v>0</v>
      </c>
      <c r="BJ276" s="17" t="s">
        <v>84</v>
      </c>
      <c r="BK276" s="173">
        <f>ROUND(I276*H276,2)</f>
        <v>0</v>
      </c>
      <c r="BL276" s="17" t="s">
        <v>226</v>
      </c>
      <c r="BM276" s="172" t="s">
        <v>460</v>
      </c>
    </row>
    <row r="277" spans="1:65" s="2" customFormat="1" ht="16.5" customHeight="1">
      <c r="A277" s="32"/>
      <c r="B277" s="160"/>
      <c r="C277" s="161" t="s">
        <v>461</v>
      </c>
      <c r="D277" s="161" t="s">
        <v>136</v>
      </c>
      <c r="E277" s="162" t="s">
        <v>462</v>
      </c>
      <c r="F277" s="163" t="s">
        <v>463</v>
      </c>
      <c r="G277" s="164" t="s">
        <v>139</v>
      </c>
      <c r="H277" s="165">
        <v>195</v>
      </c>
      <c r="I277" s="166"/>
      <c r="J277" s="167">
        <f>ROUND(I277*H277,2)</f>
        <v>0</v>
      </c>
      <c r="K277" s="163" t="s">
        <v>140</v>
      </c>
      <c r="L277" s="33"/>
      <c r="M277" s="168" t="s">
        <v>1</v>
      </c>
      <c r="N277" s="169" t="s">
        <v>41</v>
      </c>
      <c r="O277" s="58"/>
      <c r="P277" s="170">
        <f>O277*H277</f>
        <v>0</v>
      </c>
      <c r="Q277" s="170">
        <v>0</v>
      </c>
      <c r="R277" s="170">
        <f>Q277*H277</f>
        <v>0</v>
      </c>
      <c r="S277" s="170">
        <v>0</v>
      </c>
      <c r="T277" s="17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2" t="s">
        <v>226</v>
      </c>
      <c r="AT277" s="172" t="s">
        <v>136</v>
      </c>
      <c r="AU277" s="172" t="s">
        <v>86</v>
      </c>
      <c r="AY277" s="17" t="s">
        <v>133</v>
      </c>
      <c r="BE277" s="173">
        <f>IF(N277="základní",J277,0)</f>
        <v>0</v>
      </c>
      <c r="BF277" s="173">
        <f>IF(N277="snížená",J277,0)</f>
        <v>0</v>
      </c>
      <c r="BG277" s="173">
        <f>IF(N277="zákl. přenesená",J277,0)</f>
        <v>0</v>
      </c>
      <c r="BH277" s="173">
        <f>IF(N277="sníž. přenesená",J277,0)</f>
        <v>0</v>
      </c>
      <c r="BI277" s="173">
        <f>IF(N277="nulová",J277,0)</f>
        <v>0</v>
      </c>
      <c r="BJ277" s="17" t="s">
        <v>84</v>
      </c>
      <c r="BK277" s="173">
        <f>ROUND(I277*H277,2)</f>
        <v>0</v>
      </c>
      <c r="BL277" s="17" t="s">
        <v>226</v>
      </c>
      <c r="BM277" s="172" t="s">
        <v>464</v>
      </c>
    </row>
    <row r="278" spans="1:65" s="2" customFormat="1" ht="16.5" customHeight="1">
      <c r="A278" s="32"/>
      <c r="B278" s="160"/>
      <c r="C278" s="191" t="s">
        <v>465</v>
      </c>
      <c r="D278" s="191" t="s">
        <v>170</v>
      </c>
      <c r="E278" s="192" t="s">
        <v>466</v>
      </c>
      <c r="F278" s="193" t="s">
        <v>467</v>
      </c>
      <c r="G278" s="194" t="s">
        <v>139</v>
      </c>
      <c r="H278" s="195">
        <v>214.5</v>
      </c>
      <c r="I278" s="196"/>
      <c r="J278" s="197">
        <f>ROUND(I278*H278,2)</f>
        <v>0</v>
      </c>
      <c r="K278" s="193" t="s">
        <v>1</v>
      </c>
      <c r="L278" s="198"/>
      <c r="M278" s="199" t="s">
        <v>1</v>
      </c>
      <c r="N278" s="200" t="s">
        <v>41</v>
      </c>
      <c r="O278" s="58"/>
      <c r="P278" s="170">
        <f>O278*H278</f>
        <v>0</v>
      </c>
      <c r="Q278" s="170">
        <v>0.0002</v>
      </c>
      <c r="R278" s="170">
        <f>Q278*H278</f>
        <v>0.0429</v>
      </c>
      <c r="S278" s="170">
        <v>0</v>
      </c>
      <c r="T278" s="171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2" t="s">
        <v>296</v>
      </c>
      <c r="AT278" s="172" t="s">
        <v>170</v>
      </c>
      <c r="AU278" s="172" t="s">
        <v>86</v>
      </c>
      <c r="AY278" s="17" t="s">
        <v>133</v>
      </c>
      <c r="BE278" s="173">
        <f>IF(N278="základní",J278,0)</f>
        <v>0</v>
      </c>
      <c r="BF278" s="173">
        <f>IF(N278="snížená",J278,0)</f>
        <v>0</v>
      </c>
      <c r="BG278" s="173">
        <f>IF(N278="zákl. přenesená",J278,0)</f>
        <v>0</v>
      </c>
      <c r="BH278" s="173">
        <f>IF(N278="sníž. přenesená",J278,0)</f>
        <v>0</v>
      </c>
      <c r="BI278" s="173">
        <f>IF(N278="nulová",J278,0)</f>
        <v>0</v>
      </c>
      <c r="BJ278" s="17" t="s">
        <v>84</v>
      </c>
      <c r="BK278" s="173">
        <f>ROUND(I278*H278,2)</f>
        <v>0</v>
      </c>
      <c r="BL278" s="17" t="s">
        <v>226</v>
      </c>
      <c r="BM278" s="172" t="s">
        <v>468</v>
      </c>
    </row>
    <row r="279" spans="2:51" s="13" customFormat="1" ht="11.25">
      <c r="B279" s="174"/>
      <c r="D279" s="175" t="s">
        <v>143</v>
      </c>
      <c r="F279" s="177" t="s">
        <v>469</v>
      </c>
      <c r="H279" s="178">
        <v>214.5</v>
      </c>
      <c r="I279" s="179"/>
      <c r="L279" s="174"/>
      <c r="M279" s="180"/>
      <c r="N279" s="181"/>
      <c r="O279" s="181"/>
      <c r="P279" s="181"/>
      <c r="Q279" s="181"/>
      <c r="R279" s="181"/>
      <c r="S279" s="181"/>
      <c r="T279" s="182"/>
      <c r="AT279" s="176" t="s">
        <v>143</v>
      </c>
      <c r="AU279" s="176" t="s">
        <v>86</v>
      </c>
      <c r="AV279" s="13" t="s">
        <v>86</v>
      </c>
      <c r="AW279" s="13" t="s">
        <v>3</v>
      </c>
      <c r="AX279" s="13" t="s">
        <v>84</v>
      </c>
      <c r="AY279" s="176" t="s">
        <v>133</v>
      </c>
    </row>
    <row r="280" spans="1:65" s="2" customFormat="1" ht="16.5" customHeight="1">
      <c r="A280" s="32"/>
      <c r="B280" s="160"/>
      <c r="C280" s="161" t="s">
        <v>470</v>
      </c>
      <c r="D280" s="161" t="s">
        <v>136</v>
      </c>
      <c r="E280" s="162" t="s">
        <v>471</v>
      </c>
      <c r="F280" s="163" t="s">
        <v>472</v>
      </c>
      <c r="G280" s="164" t="s">
        <v>139</v>
      </c>
      <c r="H280" s="165">
        <v>195</v>
      </c>
      <c r="I280" s="166"/>
      <c r="J280" s="167">
        <f>ROUND(I280*H280,2)</f>
        <v>0</v>
      </c>
      <c r="K280" s="163" t="s">
        <v>140</v>
      </c>
      <c r="L280" s="33"/>
      <c r="M280" s="168" t="s">
        <v>1</v>
      </c>
      <c r="N280" s="169" t="s">
        <v>41</v>
      </c>
      <c r="O280" s="58"/>
      <c r="P280" s="170">
        <f>O280*H280</f>
        <v>0</v>
      </c>
      <c r="Q280" s="170">
        <v>0.02903</v>
      </c>
      <c r="R280" s="170">
        <f>Q280*H280</f>
        <v>5.66085</v>
      </c>
      <c r="S280" s="170">
        <v>0</v>
      </c>
      <c r="T280" s="171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2" t="s">
        <v>226</v>
      </c>
      <c r="AT280" s="172" t="s">
        <v>136</v>
      </c>
      <c r="AU280" s="172" t="s">
        <v>86</v>
      </c>
      <c r="AY280" s="17" t="s">
        <v>133</v>
      </c>
      <c r="BE280" s="173">
        <f>IF(N280="základní",J280,0)</f>
        <v>0</v>
      </c>
      <c r="BF280" s="173">
        <f>IF(N280="snížená",J280,0)</f>
        <v>0</v>
      </c>
      <c r="BG280" s="173">
        <f>IF(N280="zákl. přenesená",J280,0)</f>
        <v>0</v>
      </c>
      <c r="BH280" s="173">
        <f>IF(N280="sníž. přenesená",J280,0)</f>
        <v>0</v>
      </c>
      <c r="BI280" s="173">
        <f>IF(N280="nulová",J280,0)</f>
        <v>0</v>
      </c>
      <c r="BJ280" s="17" t="s">
        <v>84</v>
      </c>
      <c r="BK280" s="173">
        <f>ROUND(I280*H280,2)</f>
        <v>0</v>
      </c>
      <c r="BL280" s="17" t="s">
        <v>226</v>
      </c>
      <c r="BM280" s="172" t="s">
        <v>473</v>
      </c>
    </row>
    <row r="281" spans="1:65" s="2" customFormat="1" ht="16.5" customHeight="1">
      <c r="A281" s="32"/>
      <c r="B281" s="160"/>
      <c r="C281" s="161" t="s">
        <v>474</v>
      </c>
      <c r="D281" s="161" t="s">
        <v>136</v>
      </c>
      <c r="E281" s="162" t="s">
        <v>475</v>
      </c>
      <c r="F281" s="163" t="s">
        <v>476</v>
      </c>
      <c r="G281" s="164" t="s">
        <v>407</v>
      </c>
      <c r="H281" s="208"/>
      <c r="I281" s="166"/>
      <c r="J281" s="167">
        <f>ROUND(I281*H281,2)</f>
        <v>0</v>
      </c>
      <c r="K281" s="163" t="s">
        <v>140</v>
      </c>
      <c r="L281" s="33"/>
      <c r="M281" s="168" t="s">
        <v>1</v>
      </c>
      <c r="N281" s="169" t="s">
        <v>41</v>
      </c>
      <c r="O281" s="58"/>
      <c r="P281" s="170">
        <f>O281*H281</f>
        <v>0</v>
      </c>
      <c r="Q281" s="170">
        <v>0</v>
      </c>
      <c r="R281" s="170">
        <f>Q281*H281</f>
        <v>0</v>
      </c>
      <c r="S281" s="170">
        <v>0</v>
      </c>
      <c r="T281" s="171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2" t="s">
        <v>226</v>
      </c>
      <c r="AT281" s="172" t="s">
        <v>136</v>
      </c>
      <c r="AU281" s="172" t="s">
        <v>86</v>
      </c>
      <c r="AY281" s="17" t="s">
        <v>133</v>
      </c>
      <c r="BE281" s="173">
        <f>IF(N281="základní",J281,0)</f>
        <v>0</v>
      </c>
      <c r="BF281" s="173">
        <f>IF(N281="snížená",J281,0)</f>
        <v>0</v>
      </c>
      <c r="BG281" s="173">
        <f>IF(N281="zákl. přenesená",J281,0)</f>
        <v>0</v>
      </c>
      <c r="BH281" s="173">
        <f>IF(N281="sníž. přenesená",J281,0)</f>
        <v>0</v>
      </c>
      <c r="BI281" s="173">
        <f>IF(N281="nulová",J281,0)</f>
        <v>0</v>
      </c>
      <c r="BJ281" s="17" t="s">
        <v>84</v>
      </c>
      <c r="BK281" s="173">
        <f>ROUND(I281*H281,2)</f>
        <v>0</v>
      </c>
      <c r="BL281" s="17" t="s">
        <v>226</v>
      </c>
      <c r="BM281" s="172" t="s">
        <v>477</v>
      </c>
    </row>
    <row r="282" spans="2:63" s="12" customFormat="1" ht="22.9" customHeight="1">
      <c r="B282" s="147"/>
      <c r="D282" s="148" t="s">
        <v>75</v>
      </c>
      <c r="E282" s="158" t="s">
        <v>478</v>
      </c>
      <c r="F282" s="158" t="s">
        <v>479</v>
      </c>
      <c r="I282" s="150"/>
      <c r="J282" s="159">
        <f>BK282</f>
        <v>0</v>
      </c>
      <c r="L282" s="147"/>
      <c r="M282" s="152"/>
      <c r="N282" s="153"/>
      <c r="O282" s="153"/>
      <c r="P282" s="154">
        <f>SUM(P283:P302)</f>
        <v>0</v>
      </c>
      <c r="Q282" s="153"/>
      <c r="R282" s="154">
        <f>SUM(R283:R302)</f>
        <v>1.248872</v>
      </c>
      <c r="S282" s="153"/>
      <c r="T282" s="155">
        <f>SUM(T283:T302)</f>
        <v>0.62387305</v>
      </c>
      <c r="AR282" s="148" t="s">
        <v>86</v>
      </c>
      <c r="AT282" s="156" t="s">
        <v>75</v>
      </c>
      <c r="AU282" s="156" t="s">
        <v>84</v>
      </c>
      <c r="AY282" s="148" t="s">
        <v>133</v>
      </c>
      <c r="BK282" s="157">
        <f>SUM(BK283:BK302)</f>
        <v>0</v>
      </c>
    </row>
    <row r="283" spans="1:65" s="2" customFormat="1" ht="16.5" customHeight="1">
      <c r="A283" s="32"/>
      <c r="B283" s="160"/>
      <c r="C283" s="161" t="s">
        <v>480</v>
      </c>
      <c r="D283" s="161" t="s">
        <v>136</v>
      </c>
      <c r="E283" s="162" t="s">
        <v>481</v>
      </c>
      <c r="F283" s="163" t="s">
        <v>482</v>
      </c>
      <c r="G283" s="164" t="s">
        <v>164</v>
      </c>
      <c r="H283" s="165">
        <v>69</v>
      </c>
      <c r="I283" s="166"/>
      <c r="J283" s="167">
        <f>ROUND(I283*H283,2)</f>
        <v>0</v>
      </c>
      <c r="K283" s="163" t="s">
        <v>140</v>
      </c>
      <c r="L283" s="33"/>
      <c r="M283" s="168" t="s">
        <v>1</v>
      </c>
      <c r="N283" s="169" t="s">
        <v>41</v>
      </c>
      <c r="O283" s="58"/>
      <c r="P283" s="170">
        <f>O283*H283</f>
        <v>0</v>
      </c>
      <c r="Q283" s="170">
        <v>0</v>
      </c>
      <c r="R283" s="170">
        <f>Q283*H283</f>
        <v>0</v>
      </c>
      <c r="S283" s="170">
        <v>0.00191</v>
      </c>
      <c r="T283" s="171">
        <f>S283*H283</f>
        <v>0.13179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2" t="s">
        <v>226</v>
      </c>
      <c r="AT283" s="172" t="s">
        <v>136</v>
      </c>
      <c r="AU283" s="172" t="s">
        <v>86</v>
      </c>
      <c r="AY283" s="17" t="s">
        <v>133</v>
      </c>
      <c r="BE283" s="173">
        <f>IF(N283="základní",J283,0)</f>
        <v>0</v>
      </c>
      <c r="BF283" s="173">
        <f>IF(N283="snížená",J283,0)</f>
        <v>0</v>
      </c>
      <c r="BG283" s="173">
        <f>IF(N283="zákl. přenesená",J283,0)</f>
        <v>0</v>
      </c>
      <c r="BH283" s="173">
        <f>IF(N283="sníž. přenesená",J283,0)</f>
        <v>0</v>
      </c>
      <c r="BI283" s="173">
        <f>IF(N283="nulová",J283,0)</f>
        <v>0</v>
      </c>
      <c r="BJ283" s="17" t="s">
        <v>84</v>
      </c>
      <c r="BK283" s="173">
        <f>ROUND(I283*H283,2)</f>
        <v>0</v>
      </c>
      <c r="BL283" s="17" t="s">
        <v>226</v>
      </c>
      <c r="BM283" s="172" t="s">
        <v>483</v>
      </c>
    </row>
    <row r="284" spans="1:65" s="2" customFormat="1" ht="16.5" customHeight="1">
      <c r="A284" s="32"/>
      <c r="B284" s="160"/>
      <c r="C284" s="161" t="s">
        <v>484</v>
      </c>
      <c r="D284" s="161" t="s">
        <v>136</v>
      </c>
      <c r="E284" s="162" t="s">
        <v>485</v>
      </c>
      <c r="F284" s="163" t="s">
        <v>486</v>
      </c>
      <c r="G284" s="164" t="s">
        <v>164</v>
      </c>
      <c r="H284" s="165">
        <v>77.415</v>
      </c>
      <c r="I284" s="166"/>
      <c r="J284" s="167">
        <f>ROUND(I284*H284,2)</f>
        <v>0</v>
      </c>
      <c r="K284" s="163" t="s">
        <v>140</v>
      </c>
      <c r="L284" s="33"/>
      <c r="M284" s="168" t="s">
        <v>1</v>
      </c>
      <c r="N284" s="169" t="s">
        <v>41</v>
      </c>
      <c r="O284" s="58"/>
      <c r="P284" s="170">
        <f>O284*H284</f>
        <v>0</v>
      </c>
      <c r="Q284" s="170">
        <v>0</v>
      </c>
      <c r="R284" s="170">
        <f>Q284*H284</f>
        <v>0</v>
      </c>
      <c r="S284" s="170">
        <v>0.00167</v>
      </c>
      <c r="T284" s="171">
        <f>S284*H284</f>
        <v>0.12928305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2" t="s">
        <v>226</v>
      </c>
      <c r="AT284" s="172" t="s">
        <v>136</v>
      </c>
      <c r="AU284" s="172" t="s">
        <v>86</v>
      </c>
      <c r="AY284" s="17" t="s">
        <v>133</v>
      </c>
      <c r="BE284" s="173">
        <f>IF(N284="základní",J284,0)</f>
        <v>0</v>
      </c>
      <c r="BF284" s="173">
        <f>IF(N284="snížená",J284,0)</f>
        <v>0</v>
      </c>
      <c r="BG284" s="173">
        <f>IF(N284="zákl. přenesená",J284,0)</f>
        <v>0</v>
      </c>
      <c r="BH284" s="173">
        <f>IF(N284="sníž. přenesená",J284,0)</f>
        <v>0</v>
      </c>
      <c r="BI284" s="173">
        <f>IF(N284="nulová",J284,0)</f>
        <v>0</v>
      </c>
      <c r="BJ284" s="17" t="s">
        <v>84</v>
      </c>
      <c r="BK284" s="173">
        <f>ROUND(I284*H284,2)</f>
        <v>0</v>
      </c>
      <c r="BL284" s="17" t="s">
        <v>226</v>
      </c>
      <c r="BM284" s="172" t="s">
        <v>487</v>
      </c>
    </row>
    <row r="285" spans="2:51" s="13" customFormat="1" ht="11.25">
      <c r="B285" s="174"/>
      <c r="D285" s="175" t="s">
        <v>143</v>
      </c>
      <c r="E285" s="176" t="s">
        <v>1</v>
      </c>
      <c r="F285" s="177" t="s">
        <v>488</v>
      </c>
      <c r="H285" s="178">
        <v>77.415</v>
      </c>
      <c r="I285" s="179"/>
      <c r="L285" s="174"/>
      <c r="M285" s="180"/>
      <c r="N285" s="181"/>
      <c r="O285" s="181"/>
      <c r="P285" s="181"/>
      <c r="Q285" s="181"/>
      <c r="R285" s="181"/>
      <c r="S285" s="181"/>
      <c r="T285" s="182"/>
      <c r="AT285" s="176" t="s">
        <v>143</v>
      </c>
      <c r="AU285" s="176" t="s">
        <v>86</v>
      </c>
      <c r="AV285" s="13" t="s">
        <v>86</v>
      </c>
      <c r="AW285" s="13" t="s">
        <v>32</v>
      </c>
      <c r="AX285" s="13" t="s">
        <v>84</v>
      </c>
      <c r="AY285" s="176" t="s">
        <v>133</v>
      </c>
    </row>
    <row r="286" spans="1:65" s="2" customFormat="1" ht="16.5" customHeight="1">
      <c r="A286" s="32"/>
      <c r="B286" s="160"/>
      <c r="C286" s="161" t="s">
        <v>489</v>
      </c>
      <c r="D286" s="161" t="s">
        <v>136</v>
      </c>
      <c r="E286" s="162" t="s">
        <v>490</v>
      </c>
      <c r="F286" s="163" t="s">
        <v>491</v>
      </c>
      <c r="G286" s="164" t="s">
        <v>164</v>
      </c>
      <c r="H286" s="165">
        <v>86.5</v>
      </c>
      <c r="I286" s="166"/>
      <c r="J286" s="167">
        <f>ROUND(I286*H286,2)</f>
        <v>0</v>
      </c>
      <c r="K286" s="163" t="s">
        <v>140</v>
      </c>
      <c r="L286" s="33"/>
      <c r="M286" s="168" t="s">
        <v>1</v>
      </c>
      <c r="N286" s="169" t="s">
        <v>41</v>
      </c>
      <c r="O286" s="58"/>
      <c r="P286" s="170">
        <f>O286*H286</f>
        <v>0</v>
      </c>
      <c r="Q286" s="170">
        <v>0</v>
      </c>
      <c r="R286" s="170">
        <f>Q286*H286</f>
        <v>0</v>
      </c>
      <c r="S286" s="170">
        <v>0.0026</v>
      </c>
      <c r="T286" s="171">
        <f>S286*H286</f>
        <v>0.2249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2" t="s">
        <v>226</v>
      </c>
      <c r="AT286" s="172" t="s">
        <v>136</v>
      </c>
      <c r="AU286" s="172" t="s">
        <v>86</v>
      </c>
      <c r="AY286" s="17" t="s">
        <v>133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17" t="s">
        <v>84</v>
      </c>
      <c r="BK286" s="173">
        <f>ROUND(I286*H286,2)</f>
        <v>0</v>
      </c>
      <c r="BL286" s="17" t="s">
        <v>226</v>
      </c>
      <c r="BM286" s="172" t="s">
        <v>492</v>
      </c>
    </row>
    <row r="287" spans="1:65" s="2" customFormat="1" ht="16.5" customHeight="1">
      <c r="A287" s="32"/>
      <c r="B287" s="160"/>
      <c r="C287" s="161" t="s">
        <v>493</v>
      </c>
      <c r="D287" s="161" t="s">
        <v>136</v>
      </c>
      <c r="E287" s="162" t="s">
        <v>494</v>
      </c>
      <c r="F287" s="163" t="s">
        <v>495</v>
      </c>
      <c r="G287" s="164" t="s">
        <v>164</v>
      </c>
      <c r="H287" s="165">
        <v>35</v>
      </c>
      <c r="I287" s="166"/>
      <c r="J287" s="167">
        <f>ROUND(I287*H287,2)</f>
        <v>0</v>
      </c>
      <c r="K287" s="163" t="s">
        <v>140</v>
      </c>
      <c r="L287" s="33"/>
      <c r="M287" s="168" t="s">
        <v>1</v>
      </c>
      <c r="N287" s="169" t="s">
        <v>41</v>
      </c>
      <c r="O287" s="58"/>
      <c r="P287" s="170">
        <f>O287*H287</f>
        <v>0</v>
      </c>
      <c r="Q287" s="170">
        <v>0</v>
      </c>
      <c r="R287" s="170">
        <f>Q287*H287</f>
        <v>0</v>
      </c>
      <c r="S287" s="170">
        <v>0.00394</v>
      </c>
      <c r="T287" s="171">
        <f>S287*H287</f>
        <v>0.1379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2" t="s">
        <v>226</v>
      </c>
      <c r="AT287" s="172" t="s">
        <v>136</v>
      </c>
      <c r="AU287" s="172" t="s">
        <v>86</v>
      </c>
      <c r="AY287" s="17" t="s">
        <v>133</v>
      </c>
      <c r="BE287" s="173">
        <f>IF(N287="základní",J287,0)</f>
        <v>0</v>
      </c>
      <c r="BF287" s="173">
        <f>IF(N287="snížená",J287,0)</f>
        <v>0</v>
      </c>
      <c r="BG287" s="173">
        <f>IF(N287="zákl. přenesená",J287,0)</f>
        <v>0</v>
      </c>
      <c r="BH287" s="173">
        <f>IF(N287="sníž. přenesená",J287,0)</f>
        <v>0</v>
      </c>
      <c r="BI287" s="173">
        <f>IF(N287="nulová",J287,0)</f>
        <v>0</v>
      </c>
      <c r="BJ287" s="17" t="s">
        <v>84</v>
      </c>
      <c r="BK287" s="173">
        <f>ROUND(I287*H287,2)</f>
        <v>0</v>
      </c>
      <c r="BL287" s="17" t="s">
        <v>226</v>
      </c>
      <c r="BM287" s="172" t="s">
        <v>496</v>
      </c>
    </row>
    <row r="288" spans="1:65" s="2" customFormat="1" ht="16.5" customHeight="1">
      <c r="A288" s="32"/>
      <c r="B288" s="160"/>
      <c r="C288" s="161" t="s">
        <v>497</v>
      </c>
      <c r="D288" s="161" t="s">
        <v>136</v>
      </c>
      <c r="E288" s="162" t="s">
        <v>498</v>
      </c>
      <c r="F288" s="163" t="s">
        <v>499</v>
      </c>
      <c r="G288" s="164" t="s">
        <v>164</v>
      </c>
      <c r="H288" s="165">
        <v>36</v>
      </c>
      <c r="I288" s="166"/>
      <c r="J288" s="167">
        <f>ROUND(I288*H288,2)</f>
        <v>0</v>
      </c>
      <c r="K288" s="163" t="s">
        <v>140</v>
      </c>
      <c r="L288" s="33"/>
      <c r="M288" s="168" t="s">
        <v>1</v>
      </c>
      <c r="N288" s="169" t="s">
        <v>41</v>
      </c>
      <c r="O288" s="58"/>
      <c r="P288" s="170">
        <f>O288*H288</f>
        <v>0</v>
      </c>
      <c r="Q288" s="170">
        <v>0.00433</v>
      </c>
      <c r="R288" s="170">
        <f>Q288*H288</f>
        <v>0.15588</v>
      </c>
      <c r="S288" s="170">
        <v>0</v>
      </c>
      <c r="T288" s="171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2" t="s">
        <v>226</v>
      </c>
      <c r="AT288" s="172" t="s">
        <v>136</v>
      </c>
      <c r="AU288" s="172" t="s">
        <v>86</v>
      </c>
      <c r="AY288" s="17" t="s">
        <v>133</v>
      </c>
      <c r="BE288" s="173">
        <f>IF(N288="základní",J288,0)</f>
        <v>0</v>
      </c>
      <c r="BF288" s="173">
        <f>IF(N288="snížená",J288,0)</f>
        <v>0</v>
      </c>
      <c r="BG288" s="173">
        <f>IF(N288="zákl. přenesená",J288,0)</f>
        <v>0</v>
      </c>
      <c r="BH288" s="173">
        <f>IF(N288="sníž. přenesená",J288,0)</f>
        <v>0</v>
      </c>
      <c r="BI288" s="173">
        <f>IF(N288="nulová",J288,0)</f>
        <v>0</v>
      </c>
      <c r="BJ288" s="17" t="s">
        <v>84</v>
      </c>
      <c r="BK288" s="173">
        <f>ROUND(I288*H288,2)</f>
        <v>0</v>
      </c>
      <c r="BL288" s="17" t="s">
        <v>226</v>
      </c>
      <c r="BM288" s="172" t="s">
        <v>500</v>
      </c>
    </row>
    <row r="289" spans="2:51" s="13" customFormat="1" ht="11.25">
      <c r="B289" s="174"/>
      <c r="D289" s="175" t="s">
        <v>143</v>
      </c>
      <c r="E289" s="176" t="s">
        <v>1</v>
      </c>
      <c r="F289" s="177" t="s">
        <v>501</v>
      </c>
      <c r="H289" s="178">
        <v>36</v>
      </c>
      <c r="I289" s="179"/>
      <c r="L289" s="174"/>
      <c r="M289" s="180"/>
      <c r="N289" s="181"/>
      <c r="O289" s="181"/>
      <c r="P289" s="181"/>
      <c r="Q289" s="181"/>
      <c r="R289" s="181"/>
      <c r="S289" s="181"/>
      <c r="T289" s="182"/>
      <c r="AT289" s="176" t="s">
        <v>143</v>
      </c>
      <c r="AU289" s="176" t="s">
        <v>86</v>
      </c>
      <c r="AV289" s="13" t="s">
        <v>86</v>
      </c>
      <c r="AW289" s="13" t="s">
        <v>32</v>
      </c>
      <c r="AX289" s="13" t="s">
        <v>84</v>
      </c>
      <c r="AY289" s="176" t="s">
        <v>133</v>
      </c>
    </row>
    <row r="290" spans="1:65" s="2" customFormat="1" ht="16.5" customHeight="1">
      <c r="A290" s="32"/>
      <c r="B290" s="160"/>
      <c r="C290" s="161" t="s">
        <v>502</v>
      </c>
      <c r="D290" s="161" t="s">
        <v>136</v>
      </c>
      <c r="E290" s="162" t="s">
        <v>503</v>
      </c>
      <c r="F290" s="163" t="s">
        <v>504</v>
      </c>
      <c r="G290" s="164" t="s">
        <v>164</v>
      </c>
      <c r="H290" s="165">
        <v>86.5</v>
      </c>
      <c r="I290" s="166"/>
      <c r="J290" s="167">
        <f>ROUND(I290*H290,2)</f>
        <v>0</v>
      </c>
      <c r="K290" s="163" t="s">
        <v>140</v>
      </c>
      <c r="L290" s="33"/>
      <c r="M290" s="168" t="s">
        <v>1</v>
      </c>
      <c r="N290" s="169" t="s">
        <v>41</v>
      </c>
      <c r="O290" s="58"/>
      <c r="P290" s="170">
        <f>O290*H290</f>
        <v>0</v>
      </c>
      <c r="Q290" s="170">
        <v>0.00228</v>
      </c>
      <c r="R290" s="170">
        <f>Q290*H290</f>
        <v>0.19721999999999998</v>
      </c>
      <c r="S290" s="170">
        <v>0</v>
      </c>
      <c r="T290" s="171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2" t="s">
        <v>226</v>
      </c>
      <c r="AT290" s="172" t="s">
        <v>136</v>
      </c>
      <c r="AU290" s="172" t="s">
        <v>86</v>
      </c>
      <c r="AY290" s="17" t="s">
        <v>133</v>
      </c>
      <c r="BE290" s="173">
        <f>IF(N290="základní",J290,0)</f>
        <v>0</v>
      </c>
      <c r="BF290" s="173">
        <f>IF(N290="snížená",J290,0)</f>
        <v>0</v>
      </c>
      <c r="BG290" s="173">
        <f>IF(N290="zákl. přenesená",J290,0)</f>
        <v>0</v>
      </c>
      <c r="BH290" s="173">
        <f>IF(N290="sníž. přenesená",J290,0)</f>
        <v>0</v>
      </c>
      <c r="BI290" s="173">
        <f>IF(N290="nulová",J290,0)</f>
        <v>0</v>
      </c>
      <c r="BJ290" s="17" t="s">
        <v>84</v>
      </c>
      <c r="BK290" s="173">
        <f>ROUND(I290*H290,2)</f>
        <v>0</v>
      </c>
      <c r="BL290" s="17" t="s">
        <v>226</v>
      </c>
      <c r="BM290" s="172" t="s">
        <v>505</v>
      </c>
    </row>
    <row r="291" spans="2:51" s="13" customFormat="1" ht="11.25">
      <c r="B291" s="174"/>
      <c r="D291" s="175" t="s">
        <v>143</v>
      </c>
      <c r="E291" s="176" t="s">
        <v>1</v>
      </c>
      <c r="F291" s="177" t="s">
        <v>506</v>
      </c>
      <c r="H291" s="178">
        <v>86.5</v>
      </c>
      <c r="I291" s="179"/>
      <c r="L291" s="174"/>
      <c r="M291" s="180"/>
      <c r="N291" s="181"/>
      <c r="O291" s="181"/>
      <c r="P291" s="181"/>
      <c r="Q291" s="181"/>
      <c r="R291" s="181"/>
      <c r="S291" s="181"/>
      <c r="T291" s="182"/>
      <c r="AT291" s="176" t="s">
        <v>143</v>
      </c>
      <c r="AU291" s="176" t="s">
        <v>86</v>
      </c>
      <c r="AV291" s="13" t="s">
        <v>86</v>
      </c>
      <c r="AW291" s="13" t="s">
        <v>32</v>
      </c>
      <c r="AX291" s="13" t="s">
        <v>84</v>
      </c>
      <c r="AY291" s="176" t="s">
        <v>133</v>
      </c>
    </row>
    <row r="292" spans="1:65" s="2" customFormat="1" ht="16.5" customHeight="1">
      <c r="A292" s="32"/>
      <c r="B292" s="160"/>
      <c r="C292" s="161" t="s">
        <v>507</v>
      </c>
      <c r="D292" s="161" t="s">
        <v>136</v>
      </c>
      <c r="E292" s="162" t="s">
        <v>508</v>
      </c>
      <c r="F292" s="163" t="s">
        <v>509</v>
      </c>
      <c r="G292" s="164" t="s">
        <v>164</v>
      </c>
      <c r="H292" s="165">
        <v>69</v>
      </c>
      <c r="I292" s="166"/>
      <c r="J292" s="167">
        <f>ROUND(I292*H292,2)</f>
        <v>0</v>
      </c>
      <c r="K292" s="163" t="s">
        <v>140</v>
      </c>
      <c r="L292" s="33"/>
      <c r="M292" s="168" t="s">
        <v>1</v>
      </c>
      <c r="N292" s="169" t="s">
        <v>41</v>
      </c>
      <c r="O292" s="58"/>
      <c r="P292" s="170">
        <f>O292*H292</f>
        <v>0</v>
      </c>
      <c r="Q292" s="170">
        <v>0.00584</v>
      </c>
      <c r="R292" s="170">
        <f>Q292*H292</f>
        <v>0.40296</v>
      </c>
      <c r="S292" s="170">
        <v>0</v>
      </c>
      <c r="T292" s="171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2" t="s">
        <v>226</v>
      </c>
      <c r="AT292" s="172" t="s">
        <v>136</v>
      </c>
      <c r="AU292" s="172" t="s">
        <v>86</v>
      </c>
      <c r="AY292" s="17" t="s">
        <v>133</v>
      </c>
      <c r="BE292" s="173">
        <f>IF(N292="základní",J292,0)</f>
        <v>0</v>
      </c>
      <c r="BF292" s="173">
        <f>IF(N292="snížená",J292,0)</f>
        <v>0</v>
      </c>
      <c r="BG292" s="173">
        <f>IF(N292="zákl. přenesená",J292,0)</f>
        <v>0</v>
      </c>
      <c r="BH292" s="173">
        <f>IF(N292="sníž. přenesená",J292,0)</f>
        <v>0</v>
      </c>
      <c r="BI292" s="173">
        <f>IF(N292="nulová",J292,0)</f>
        <v>0</v>
      </c>
      <c r="BJ292" s="17" t="s">
        <v>84</v>
      </c>
      <c r="BK292" s="173">
        <f>ROUND(I292*H292,2)</f>
        <v>0</v>
      </c>
      <c r="BL292" s="17" t="s">
        <v>226</v>
      </c>
      <c r="BM292" s="172" t="s">
        <v>510</v>
      </c>
    </row>
    <row r="293" spans="2:51" s="13" customFormat="1" ht="11.25">
      <c r="B293" s="174"/>
      <c r="D293" s="175" t="s">
        <v>143</v>
      </c>
      <c r="E293" s="176" t="s">
        <v>1</v>
      </c>
      <c r="F293" s="177" t="s">
        <v>511</v>
      </c>
      <c r="H293" s="178">
        <v>69</v>
      </c>
      <c r="I293" s="179"/>
      <c r="L293" s="174"/>
      <c r="M293" s="180"/>
      <c r="N293" s="181"/>
      <c r="O293" s="181"/>
      <c r="P293" s="181"/>
      <c r="Q293" s="181"/>
      <c r="R293" s="181"/>
      <c r="S293" s="181"/>
      <c r="T293" s="182"/>
      <c r="AT293" s="176" t="s">
        <v>143</v>
      </c>
      <c r="AU293" s="176" t="s">
        <v>86</v>
      </c>
      <c r="AV293" s="13" t="s">
        <v>86</v>
      </c>
      <c r="AW293" s="13" t="s">
        <v>32</v>
      </c>
      <c r="AX293" s="13" t="s">
        <v>84</v>
      </c>
      <c r="AY293" s="176" t="s">
        <v>133</v>
      </c>
    </row>
    <row r="294" spans="1:65" s="2" customFormat="1" ht="16.5" customHeight="1">
      <c r="A294" s="32"/>
      <c r="B294" s="160"/>
      <c r="C294" s="161" t="s">
        <v>512</v>
      </c>
      <c r="D294" s="161" t="s">
        <v>136</v>
      </c>
      <c r="E294" s="162" t="s">
        <v>513</v>
      </c>
      <c r="F294" s="163" t="s">
        <v>514</v>
      </c>
      <c r="G294" s="164" t="s">
        <v>164</v>
      </c>
      <c r="H294" s="165">
        <v>79.95</v>
      </c>
      <c r="I294" s="166"/>
      <c r="J294" s="167">
        <f>ROUND(I294*H294,2)</f>
        <v>0</v>
      </c>
      <c r="K294" s="163" t="s">
        <v>140</v>
      </c>
      <c r="L294" s="33"/>
      <c r="M294" s="168" t="s">
        <v>1</v>
      </c>
      <c r="N294" s="169" t="s">
        <v>41</v>
      </c>
      <c r="O294" s="58"/>
      <c r="P294" s="170">
        <f>O294*H294</f>
        <v>0</v>
      </c>
      <c r="Q294" s="170">
        <v>0.00216</v>
      </c>
      <c r="R294" s="170">
        <f>Q294*H294</f>
        <v>0.172692</v>
      </c>
      <c r="S294" s="170">
        <v>0</v>
      </c>
      <c r="T294" s="171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2" t="s">
        <v>226</v>
      </c>
      <c r="AT294" s="172" t="s">
        <v>136</v>
      </c>
      <c r="AU294" s="172" t="s">
        <v>86</v>
      </c>
      <c r="AY294" s="17" t="s">
        <v>133</v>
      </c>
      <c r="BE294" s="173">
        <f>IF(N294="základní",J294,0)</f>
        <v>0</v>
      </c>
      <c r="BF294" s="173">
        <f>IF(N294="snížená",J294,0)</f>
        <v>0</v>
      </c>
      <c r="BG294" s="173">
        <f>IF(N294="zákl. přenesená",J294,0)</f>
        <v>0</v>
      </c>
      <c r="BH294" s="173">
        <f>IF(N294="sníž. přenesená",J294,0)</f>
        <v>0</v>
      </c>
      <c r="BI294" s="173">
        <f>IF(N294="nulová",J294,0)</f>
        <v>0</v>
      </c>
      <c r="BJ294" s="17" t="s">
        <v>84</v>
      </c>
      <c r="BK294" s="173">
        <f>ROUND(I294*H294,2)</f>
        <v>0</v>
      </c>
      <c r="BL294" s="17" t="s">
        <v>226</v>
      </c>
      <c r="BM294" s="172" t="s">
        <v>515</v>
      </c>
    </row>
    <row r="295" spans="2:51" s="13" customFormat="1" ht="11.25">
      <c r="B295" s="174"/>
      <c r="D295" s="175" t="s">
        <v>143</v>
      </c>
      <c r="E295" s="176" t="s">
        <v>1</v>
      </c>
      <c r="F295" s="177" t="s">
        <v>516</v>
      </c>
      <c r="H295" s="178">
        <v>79.95</v>
      </c>
      <c r="I295" s="179"/>
      <c r="L295" s="174"/>
      <c r="M295" s="180"/>
      <c r="N295" s="181"/>
      <c r="O295" s="181"/>
      <c r="P295" s="181"/>
      <c r="Q295" s="181"/>
      <c r="R295" s="181"/>
      <c r="S295" s="181"/>
      <c r="T295" s="182"/>
      <c r="AT295" s="176" t="s">
        <v>143</v>
      </c>
      <c r="AU295" s="176" t="s">
        <v>86</v>
      </c>
      <c r="AV295" s="13" t="s">
        <v>86</v>
      </c>
      <c r="AW295" s="13" t="s">
        <v>32</v>
      </c>
      <c r="AX295" s="13" t="s">
        <v>84</v>
      </c>
      <c r="AY295" s="176" t="s">
        <v>133</v>
      </c>
    </row>
    <row r="296" spans="1:65" s="2" customFormat="1" ht="16.5" customHeight="1">
      <c r="A296" s="32"/>
      <c r="B296" s="160"/>
      <c r="C296" s="161" t="s">
        <v>517</v>
      </c>
      <c r="D296" s="161" t="s">
        <v>136</v>
      </c>
      <c r="E296" s="162" t="s">
        <v>518</v>
      </c>
      <c r="F296" s="163" t="s">
        <v>519</v>
      </c>
      <c r="G296" s="164" t="s">
        <v>139</v>
      </c>
      <c r="H296" s="165">
        <v>6.5</v>
      </c>
      <c r="I296" s="166"/>
      <c r="J296" s="167">
        <f>ROUND(I296*H296,2)</f>
        <v>0</v>
      </c>
      <c r="K296" s="163" t="s">
        <v>140</v>
      </c>
      <c r="L296" s="33"/>
      <c r="M296" s="168" t="s">
        <v>1</v>
      </c>
      <c r="N296" s="169" t="s">
        <v>41</v>
      </c>
      <c r="O296" s="58"/>
      <c r="P296" s="170">
        <f>O296*H296</f>
        <v>0</v>
      </c>
      <c r="Q296" s="170">
        <v>0.0076</v>
      </c>
      <c r="R296" s="170">
        <f>Q296*H296</f>
        <v>0.0494</v>
      </c>
      <c r="S296" s="170">
        <v>0</v>
      </c>
      <c r="T296" s="171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2" t="s">
        <v>226</v>
      </c>
      <c r="AT296" s="172" t="s">
        <v>136</v>
      </c>
      <c r="AU296" s="172" t="s">
        <v>86</v>
      </c>
      <c r="AY296" s="17" t="s">
        <v>133</v>
      </c>
      <c r="BE296" s="173">
        <f>IF(N296="základní",J296,0)</f>
        <v>0</v>
      </c>
      <c r="BF296" s="173">
        <f>IF(N296="snížená",J296,0)</f>
        <v>0</v>
      </c>
      <c r="BG296" s="173">
        <f>IF(N296="zákl. přenesená",J296,0)</f>
        <v>0</v>
      </c>
      <c r="BH296" s="173">
        <f>IF(N296="sníž. přenesená",J296,0)</f>
        <v>0</v>
      </c>
      <c r="BI296" s="173">
        <f>IF(N296="nulová",J296,0)</f>
        <v>0</v>
      </c>
      <c r="BJ296" s="17" t="s">
        <v>84</v>
      </c>
      <c r="BK296" s="173">
        <f>ROUND(I296*H296,2)</f>
        <v>0</v>
      </c>
      <c r="BL296" s="17" t="s">
        <v>226</v>
      </c>
      <c r="BM296" s="172" t="s">
        <v>520</v>
      </c>
    </row>
    <row r="297" spans="2:51" s="13" customFormat="1" ht="11.25">
      <c r="B297" s="174"/>
      <c r="D297" s="175" t="s">
        <v>143</v>
      </c>
      <c r="E297" s="176" t="s">
        <v>1</v>
      </c>
      <c r="F297" s="177" t="s">
        <v>521</v>
      </c>
      <c r="H297" s="178">
        <v>6.5</v>
      </c>
      <c r="I297" s="179"/>
      <c r="L297" s="174"/>
      <c r="M297" s="180"/>
      <c r="N297" s="181"/>
      <c r="O297" s="181"/>
      <c r="P297" s="181"/>
      <c r="Q297" s="181"/>
      <c r="R297" s="181"/>
      <c r="S297" s="181"/>
      <c r="T297" s="182"/>
      <c r="AT297" s="176" t="s">
        <v>143</v>
      </c>
      <c r="AU297" s="176" t="s">
        <v>86</v>
      </c>
      <c r="AV297" s="13" t="s">
        <v>86</v>
      </c>
      <c r="AW297" s="13" t="s">
        <v>32</v>
      </c>
      <c r="AX297" s="13" t="s">
        <v>84</v>
      </c>
      <c r="AY297" s="176" t="s">
        <v>133</v>
      </c>
    </row>
    <row r="298" spans="1:65" s="2" customFormat="1" ht="16.5" customHeight="1">
      <c r="A298" s="32"/>
      <c r="B298" s="160"/>
      <c r="C298" s="161" t="s">
        <v>522</v>
      </c>
      <c r="D298" s="161" t="s">
        <v>136</v>
      </c>
      <c r="E298" s="162" t="s">
        <v>523</v>
      </c>
      <c r="F298" s="163" t="s">
        <v>524</v>
      </c>
      <c r="G298" s="164" t="s">
        <v>164</v>
      </c>
      <c r="H298" s="165">
        <v>86.5</v>
      </c>
      <c r="I298" s="166"/>
      <c r="J298" s="167">
        <f>ROUND(I298*H298,2)</f>
        <v>0</v>
      </c>
      <c r="K298" s="163" t="s">
        <v>140</v>
      </c>
      <c r="L298" s="33"/>
      <c r="M298" s="168" t="s">
        <v>1</v>
      </c>
      <c r="N298" s="169" t="s">
        <v>41</v>
      </c>
      <c r="O298" s="58"/>
      <c r="P298" s="170">
        <f>O298*H298</f>
        <v>0</v>
      </c>
      <c r="Q298" s="170">
        <v>0.00228</v>
      </c>
      <c r="R298" s="170">
        <f>Q298*H298</f>
        <v>0.19721999999999998</v>
      </c>
      <c r="S298" s="170">
        <v>0</v>
      </c>
      <c r="T298" s="17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2" t="s">
        <v>226</v>
      </c>
      <c r="AT298" s="172" t="s">
        <v>136</v>
      </c>
      <c r="AU298" s="172" t="s">
        <v>86</v>
      </c>
      <c r="AY298" s="17" t="s">
        <v>133</v>
      </c>
      <c r="BE298" s="173">
        <f>IF(N298="základní",J298,0)</f>
        <v>0</v>
      </c>
      <c r="BF298" s="173">
        <f>IF(N298="snížená",J298,0)</f>
        <v>0</v>
      </c>
      <c r="BG298" s="173">
        <f>IF(N298="zákl. přenesená",J298,0)</f>
        <v>0</v>
      </c>
      <c r="BH298" s="173">
        <f>IF(N298="sníž. přenesená",J298,0)</f>
        <v>0</v>
      </c>
      <c r="BI298" s="173">
        <f>IF(N298="nulová",J298,0)</f>
        <v>0</v>
      </c>
      <c r="BJ298" s="17" t="s">
        <v>84</v>
      </c>
      <c r="BK298" s="173">
        <f>ROUND(I298*H298,2)</f>
        <v>0</v>
      </c>
      <c r="BL298" s="17" t="s">
        <v>226</v>
      </c>
      <c r="BM298" s="172" t="s">
        <v>525</v>
      </c>
    </row>
    <row r="299" spans="2:51" s="13" customFormat="1" ht="11.25">
      <c r="B299" s="174"/>
      <c r="D299" s="175" t="s">
        <v>143</v>
      </c>
      <c r="E299" s="176" t="s">
        <v>1</v>
      </c>
      <c r="F299" s="177" t="s">
        <v>526</v>
      </c>
      <c r="H299" s="178">
        <v>86.5</v>
      </c>
      <c r="I299" s="179"/>
      <c r="L299" s="174"/>
      <c r="M299" s="180"/>
      <c r="N299" s="181"/>
      <c r="O299" s="181"/>
      <c r="P299" s="181"/>
      <c r="Q299" s="181"/>
      <c r="R299" s="181"/>
      <c r="S299" s="181"/>
      <c r="T299" s="182"/>
      <c r="AT299" s="176" t="s">
        <v>143</v>
      </c>
      <c r="AU299" s="176" t="s">
        <v>86</v>
      </c>
      <c r="AV299" s="13" t="s">
        <v>86</v>
      </c>
      <c r="AW299" s="13" t="s">
        <v>32</v>
      </c>
      <c r="AX299" s="13" t="s">
        <v>84</v>
      </c>
      <c r="AY299" s="176" t="s">
        <v>133</v>
      </c>
    </row>
    <row r="300" spans="1:65" s="2" customFormat="1" ht="16.5" customHeight="1">
      <c r="A300" s="32"/>
      <c r="B300" s="160"/>
      <c r="C300" s="161" t="s">
        <v>527</v>
      </c>
      <c r="D300" s="161" t="s">
        <v>136</v>
      </c>
      <c r="E300" s="162" t="s">
        <v>528</v>
      </c>
      <c r="F300" s="163" t="s">
        <v>529</v>
      </c>
      <c r="G300" s="164" t="s">
        <v>164</v>
      </c>
      <c r="H300" s="165">
        <v>35</v>
      </c>
      <c r="I300" s="166"/>
      <c r="J300" s="167">
        <f>ROUND(I300*H300,2)</f>
        <v>0</v>
      </c>
      <c r="K300" s="163" t="s">
        <v>140</v>
      </c>
      <c r="L300" s="33"/>
      <c r="M300" s="168" t="s">
        <v>1</v>
      </c>
      <c r="N300" s="169" t="s">
        <v>41</v>
      </c>
      <c r="O300" s="58"/>
      <c r="P300" s="170">
        <f>O300*H300</f>
        <v>0</v>
      </c>
      <c r="Q300" s="170">
        <v>0.0021</v>
      </c>
      <c r="R300" s="170">
        <f>Q300*H300</f>
        <v>0.0735</v>
      </c>
      <c r="S300" s="170">
        <v>0</v>
      </c>
      <c r="T300" s="171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2" t="s">
        <v>226</v>
      </c>
      <c r="AT300" s="172" t="s">
        <v>136</v>
      </c>
      <c r="AU300" s="172" t="s">
        <v>86</v>
      </c>
      <c r="AY300" s="17" t="s">
        <v>133</v>
      </c>
      <c r="BE300" s="173">
        <f>IF(N300="základní",J300,0)</f>
        <v>0</v>
      </c>
      <c r="BF300" s="173">
        <f>IF(N300="snížená",J300,0)</f>
        <v>0</v>
      </c>
      <c r="BG300" s="173">
        <f>IF(N300="zákl. přenesená",J300,0)</f>
        <v>0</v>
      </c>
      <c r="BH300" s="173">
        <f>IF(N300="sníž. přenesená",J300,0)</f>
        <v>0</v>
      </c>
      <c r="BI300" s="173">
        <f>IF(N300="nulová",J300,0)</f>
        <v>0</v>
      </c>
      <c r="BJ300" s="17" t="s">
        <v>84</v>
      </c>
      <c r="BK300" s="173">
        <f>ROUND(I300*H300,2)</f>
        <v>0</v>
      </c>
      <c r="BL300" s="17" t="s">
        <v>226</v>
      </c>
      <c r="BM300" s="172" t="s">
        <v>530</v>
      </c>
    </row>
    <row r="301" spans="2:51" s="13" customFormat="1" ht="11.25">
      <c r="B301" s="174"/>
      <c r="D301" s="175" t="s">
        <v>143</v>
      </c>
      <c r="E301" s="176" t="s">
        <v>1</v>
      </c>
      <c r="F301" s="177" t="s">
        <v>531</v>
      </c>
      <c r="H301" s="178">
        <v>35</v>
      </c>
      <c r="I301" s="179"/>
      <c r="L301" s="174"/>
      <c r="M301" s="180"/>
      <c r="N301" s="181"/>
      <c r="O301" s="181"/>
      <c r="P301" s="181"/>
      <c r="Q301" s="181"/>
      <c r="R301" s="181"/>
      <c r="S301" s="181"/>
      <c r="T301" s="182"/>
      <c r="AT301" s="176" t="s">
        <v>143</v>
      </c>
      <c r="AU301" s="176" t="s">
        <v>86</v>
      </c>
      <c r="AV301" s="13" t="s">
        <v>86</v>
      </c>
      <c r="AW301" s="13" t="s">
        <v>32</v>
      </c>
      <c r="AX301" s="13" t="s">
        <v>84</v>
      </c>
      <c r="AY301" s="176" t="s">
        <v>133</v>
      </c>
    </row>
    <row r="302" spans="1:65" s="2" customFormat="1" ht="16.5" customHeight="1">
      <c r="A302" s="32"/>
      <c r="B302" s="160"/>
      <c r="C302" s="161" t="s">
        <v>532</v>
      </c>
      <c r="D302" s="161" t="s">
        <v>136</v>
      </c>
      <c r="E302" s="162" t="s">
        <v>533</v>
      </c>
      <c r="F302" s="163" t="s">
        <v>534</v>
      </c>
      <c r="G302" s="164" t="s">
        <v>407</v>
      </c>
      <c r="H302" s="208"/>
      <c r="I302" s="166"/>
      <c r="J302" s="167">
        <f>ROUND(I302*H302,2)</f>
        <v>0</v>
      </c>
      <c r="K302" s="163" t="s">
        <v>140</v>
      </c>
      <c r="L302" s="33"/>
      <c r="M302" s="168" t="s">
        <v>1</v>
      </c>
      <c r="N302" s="169" t="s">
        <v>41</v>
      </c>
      <c r="O302" s="58"/>
      <c r="P302" s="170">
        <f>O302*H302</f>
        <v>0</v>
      </c>
      <c r="Q302" s="170">
        <v>0</v>
      </c>
      <c r="R302" s="170">
        <f>Q302*H302</f>
        <v>0</v>
      </c>
      <c r="S302" s="170">
        <v>0</v>
      </c>
      <c r="T302" s="171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2" t="s">
        <v>226</v>
      </c>
      <c r="AT302" s="172" t="s">
        <v>136</v>
      </c>
      <c r="AU302" s="172" t="s">
        <v>86</v>
      </c>
      <c r="AY302" s="17" t="s">
        <v>133</v>
      </c>
      <c r="BE302" s="173">
        <f>IF(N302="základní",J302,0)</f>
        <v>0</v>
      </c>
      <c r="BF302" s="173">
        <f>IF(N302="snížená",J302,0)</f>
        <v>0</v>
      </c>
      <c r="BG302" s="173">
        <f>IF(N302="zákl. přenesená",J302,0)</f>
        <v>0</v>
      </c>
      <c r="BH302" s="173">
        <f>IF(N302="sníž. přenesená",J302,0)</f>
        <v>0</v>
      </c>
      <c r="BI302" s="173">
        <f>IF(N302="nulová",J302,0)</f>
        <v>0</v>
      </c>
      <c r="BJ302" s="17" t="s">
        <v>84</v>
      </c>
      <c r="BK302" s="173">
        <f>ROUND(I302*H302,2)</f>
        <v>0</v>
      </c>
      <c r="BL302" s="17" t="s">
        <v>226</v>
      </c>
      <c r="BM302" s="172" t="s">
        <v>535</v>
      </c>
    </row>
    <row r="303" spans="2:63" s="12" customFormat="1" ht="22.9" customHeight="1">
      <c r="B303" s="147"/>
      <c r="D303" s="148" t="s">
        <v>75</v>
      </c>
      <c r="E303" s="158" t="s">
        <v>536</v>
      </c>
      <c r="F303" s="158" t="s">
        <v>537</v>
      </c>
      <c r="I303" s="150"/>
      <c r="J303" s="159">
        <f>BK303</f>
        <v>0</v>
      </c>
      <c r="L303" s="147"/>
      <c r="M303" s="152"/>
      <c r="N303" s="153"/>
      <c r="O303" s="153"/>
      <c r="P303" s="154">
        <f>SUM(P304:P323)</f>
        <v>0</v>
      </c>
      <c r="Q303" s="153"/>
      <c r="R303" s="154">
        <f>SUM(R304:R323)</f>
        <v>0</v>
      </c>
      <c r="S303" s="153"/>
      <c r="T303" s="155">
        <f>SUM(T304:T323)</f>
        <v>0.065</v>
      </c>
      <c r="AR303" s="148" t="s">
        <v>86</v>
      </c>
      <c r="AT303" s="156" t="s">
        <v>75</v>
      </c>
      <c r="AU303" s="156" t="s">
        <v>84</v>
      </c>
      <c r="AY303" s="148" t="s">
        <v>133</v>
      </c>
      <c r="BK303" s="157">
        <f>SUM(BK304:BK323)</f>
        <v>0</v>
      </c>
    </row>
    <row r="304" spans="1:65" s="2" customFormat="1" ht="16.5" customHeight="1">
      <c r="A304" s="32"/>
      <c r="B304" s="160"/>
      <c r="C304" s="161" t="s">
        <v>538</v>
      </c>
      <c r="D304" s="161" t="s">
        <v>136</v>
      </c>
      <c r="E304" s="162" t="s">
        <v>539</v>
      </c>
      <c r="F304" s="163" t="s">
        <v>540</v>
      </c>
      <c r="G304" s="164" t="s">
        <v>541</v>
      </c>
      <c r="H304" s="165">
        <v>7</v>
      </c>
      <c r="I304" s="166"/>
      <c r="J304" s="167">
        <f>ROUND(I304*H304,2)</f>
        <v>0</v>
      </c>
      <c r="K304" s="163" t="s">
        <v>1</v>
      </c>
      <c r="L304" s="33"/>
      <c r="M304" s="168" t="s">
        <v>1</v>
      </c>
      <c r="N304" s="169" t="s">
        <v>41</v>
      </c>
      <c r="O304" s="58"/>
      <c r="P304" s="170">
        <f>O304*H304</f>
        <v>0</v>
      </c>
      <c r="Q304" s="170">
        <v>0</v>
      </c>
      <c r="R304" s="170">
        <f>Q304*H304</f>
        <v>0</v>
      </c>
      <c r="S304" s="170">
        <v>0</v>
      </c>
      <c r="T304" s="171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2" t="s">
        <v>226</v>
      </c>
      <c r="AT304" s="172" t="s">
        <v>136</v>
      </c>
      <c r="AU304" s="172" t="s">
        <v>86</v>
      </c>
      <c r="AY304" s="17" t="s">
        <v>133</v>
      </c>
      <c r="BE304" s="173">
        <f>IF(N304="základní",J304,0)</f>
        <v>0</v>
      </c>
      <c r="BF304" s="173">
        <f>IF(N304="snížená",J304,0)</f>
        <v>0</v>
      </c>
      <c r="BG304" s="173">
        <f>IF(N304="zákl. přenesená",J304,0)</f>
        <v>0</v>
      </c>
      <c r="BH304" s="173">
        <f>IF(N304="sníž. přenesená",J304,0)</f>
        <v>0</v>
      </c>
      <c r="BI304" s="173">
        <f>IF(N304="nulová",J304,0)</f>
        <v>0</v>
      </c>
      <c r="BJ304" s="17" t="s">
        <v>84</v>
      </c>
      <c r="BK304" s="173">
        <f>ROUND(I304*H304,2)</f>
        <v>0</v>
      </c>
      <c r="BL304" s="17" t="s">
        <v>226</v>
      </c>
      <c r="BM304" s="172" t="s">
        <v>542</v>
      </c>
    </row>
    <row r="305" spans="2:51" s="13" customFormat="1" ht="11.25">
      <c r="B305" s="174"/>
      <c r="D305" s="175" t="s">
        <v>143</v>
      </c>
      <c r="E305" s="176" t="s">
        <v>1</v>
      </c>
      <c r="F305" s="177" t="s">
        <v>543</v>
      </c>
      <c r="H305" s="178">
        <v>7</v>
      </c>
      <c r="I305" s="179"/>
      <c r="L305" s="174"/>
      <c r="M305" s="180"/>
      <c r="N305" s="181"/>
      <c r="O305" s="181"/>
      <c r="P305" s="181"/>
      <c r="Q305" s="181"/>
      <c r="R305" s="181"/>
      <c r="S305" s="181"/>
      <c r="T305" s="182"/>
      <c r="AT305" s="176" t="s">
        <v>143</v>
      </c>
      <c r="AU305" s="176" t="s">
        <v>86</v>
      </c>
      <c r="AV305" s="13" t="s">
        <v>86</v>
      </c>
      <c r="AW305" s="13" t="s">
        <v>32</v>
      </c>
      <c r="AX305" s="13" t="s">
        <v>84</v>
      </c>
      <c r="AY305" s="176" t="s">
        <v>133</v>
      </c>
    </row>
    <row r="306" spans="1:65" s="2" customFormat="1" ht="16.5" customHeight="1">
      <c r="A306" s="32"/>
      <c r="B306" s="160"/>
      <c r="C306" s="161" t="s">
        <v>544</v>
      </c>
      <c r="D306" s="161" t="s">
        <v>136</v>
      </c>
      <c r="E306" s="162" t="s">
        <v>545</v>
      </c>
      <c r="F306" s="163" t="s">
        <v>546</v>
      </c>
      <c r="G306" s="164" t="s">
        <v>541</v>
      </c>
      <c r="H306" s="165">
        <v>6</v>
      </c>
      <c r="I306" s="166"/>
      <c r="J306" s="167">
        <f>ROUND(I306*H306,2)</f>
        <v>0</v>
      </c>
      <c r="K306" s="163" t="s">
        <v>1</v>
      </c>
      <c r="L306" s="33"/>
      <c r="M306" s="168" t="s">
        <v>1</v>
      </c>
      <c r="N306" s="169" t="s">
        <v>41</v>
      </c>
      <c r="O306" s="58"/>
      <c r="P306" s="170">
        <f>O306*H306</f>
        <v>0</v>
      </c>
      <c r="Q306" s="170">
        <v>0</v>
      </c>
      <c r="R306" s="170">
        <f>Q306*H306</f>
        <v>0</v>
      </c>
      <c r="S306" s="170">
        <v>0</v>
      </c>
      <c r="T306" s="171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2" t="s">
        <v>226</v>
      </c>
      <c r="AT306" s="172" t="s">
        <v>136</v>
      </c>
      <c r="AU306" s="172" t="s">
        <v>86</v>
      </c>
      <c r="AY306" s="17" t="s">
        <v>133</v>
      </c>
      <c r="BE306" s="173">
        <f>IF(N306="základní",J306,0)</f>
        <v>0</v>
      </c>
      <c r="BF306" s="173">
        <f>IF(N306="snížená",J306,0)</f>
        <v>0</v>
      </c>
      <c r="BG306" s="173">
        <f>IF(N306="zákl. přenesená",J306,0)</f>
        <v>0</v>
      </c>
      <c r="BH306" s="173">
        <f>IF(N306="sníž. přenesená",J306,0)</f>
        <v>0</v>
      </c>
      <c r="BI306" s="173">
        <f>IF(N306="nulová",J306,0)</f>
        <v>0</v>
      </c>
      <c r="BJ306" s="17" t="s">
        <v>84</v>
      </c>
      <c r="BK306" s="173">
        <f>ROUND(I306*H306,2)</f>
        <v>0</v>
      </c>
      <c r="BL306" s="17" t="s">
        <v>226</v>
      </c>
      <c r="BM306" s="172" t="s">
        <v>547</v>
      </c>
    </row>
    <row r="307" spans="2:51" s="13" customFormat="1" ht="11.25">
      <c r="B307" s="174"/>
      <c r="D307" s="175" t="s">
        <v>143</v>
      </c>
      <c r="E307" s="176" t="s">
        <v>1</v>
      </c>
      <c r="F307" s="177" t="s">
        <v>548</v>
      </c>
      <c r="H307" s="178">
        <v>6</v>
      </c>
      <c r="I307" s="179"/>
      <c r="L307" s="174"/>
      <c r="M307" s="180"/>
      <c r="N307" s="181"/>
      <c r="O307" s="181"/>
      <c r="P307" s="181"/>
      <c r="Q307" s="181"/>
      <c r="R307" s="181"/>
      <c r="S307" s="181"/>
      <c r="T307" s="182"/>
      <c r="AT307" s="176" t="s">
        <v>143</v>
      </c>
      <c r="AU307" s="176" t="s">
        <v>86</v>
      </c>
      <c r="AV307" s="13" t="s">
        <v>86</v>
      </c>
      <c r="AW307" s="13" t="s">
        <v>32</v>
      </c>
      <c r="AX307" s="13" t="s">
        <v>84</v>
      </c>
      <c r="AY307" s="176" t="s">
        <v>133</v>
      </c>
    </row>
    <row r="308" spans="1:65" s="2" customFormat="1" ht="16.5" customHeight="1">
      <c r="A308" s="32"/>
      <c r="B308" s="160"/>
      <c r="C308" s="161" t="s">
        <v>549</v>
      </c>
      <c r="D308" s="161" t="s">
        <v>136</v>
      </c>
      <c r="E308" s="162" t="s">
        <v>550</v>
      </c>
      <c r="F308" s="163" t="s">
        <v>551</v>
      </c>
      <c r="G308" s="164" t="s">
        <v>541</v>
      </c>
      <c r="H308" s="165">
        <v>3</v>
      </c>
      <c r="I308" s="166"/>
      <c r="J308" s="167">
        <f>ROUND(I308*H308,2)</f>
        <v>0</v>
      </c>
      <c r="K308" s="163" t="s">
        <v>1</v>
      </c>
      <c r="L308" s="33"/>
      <c r="M308" s="168" t="s">
        <v>1</v>
      </c>
      <c r="N308" s="169" t="s">
        <v>41</v>
      </c>
      <c r="O308" s="58"/>
      <c r="P308" s="170">
        <f>O308*H308</f>
        <v>0</v>
      </c>
      <c r="Q308" s="170">
        <v>0</v>
      </c>
      <c r="R308" s="170">
        <f>Q308*H308</f>
        <v>0</v>
      </c>
      <c r="S308" s="170">
        <v>0</v>
      </c>
      <c r="T308" s="171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2" t="s">
        <v>226</v>
      </c>
      <c r="AT308" s="172" t="s">
        <v>136</v>
      </c>
      <c r="AU308" s="172" t="s">
        <v>86</v>
      </c>
      <c r="AY308" s="17" t="s">
        <v>133</v>
      </c>
      <c r="BE308" s="173">
        <f>IF(N308="základní",J308,0)</f>
        <v>0</v>
      </c>
      <c r="BF308" s="173">
        <f>IF(N308="snížená",J308,0)</f>
        <v>0</v>
      </c>
      <c r="BG308" s="173">
        <f>IF(N308="zákl. přenesená",J308,0)</f>
        <v>0</v>
      </c>
      <c r="BH308" s="173">
        <f>IF(N308="sníž. přenesená",J308,0)</f>
        <v>0</v>
      </c>
      <c r="BI308" s="173">
        <f>IF(N308="nulová",J308,0)</f>
        <v>0</v>
      </c>
      <c r="BJ308" s="17" t="s">
        <v>84</v>
      </c>
      <c r="BK308" s="173">
        <f>ROUND(I308*H308,2)</f>
        <v>0</v>
      </c>
      <c r="BL308" s="17" t="s">
        <v>226</v>
      </c>
      <c r="BM308" s="172" t="s">
        <v>552</v>
      </c>
    </row>
    <row r="309" spans="2:51" s="13" customFormat="1" ht="11.25">
      <c r="B309" s="174"/>
      <c r="D309" s="175" t="s">
        <v>143</v>
      </c>
      <c r="E309" s="176" t="s">
        <v>1</v>
      </c>
      <c r="F309" s="177" t="s">
        <v>553</v>
      </c>
      <c r="H309" s="178">
        <v>3</v>
      </c>
      <c r="I309" s="179"/>
      <c r="L309" s="174"/>
      <c r="M309" s="180"/>
      <c r="N309" s="181"/>
      <c r="O309" s="181"/>
      <c r="P309" s="181"/>
      <c r="Q309" s="181"/>
      <c r="R309" s="181"/>
      <c r="S309" s="181"/>
      <c r="T309" s="182"/>
      <c r="AT309" s="176" t="s">
        <v>143</v>
      </c>
      <c r="AU309" s="176" t="s">
        <v>86</v>
      </c>
      <c r="AV309" s="13" t="s">
        <v>86</v>
      </c>
      <c r="AW309" s="13" t="s">
        <v>32</v>
      </c>
      <c r="AX309" s="13" t="s">
        <v>84</v>
      </c>
      <c r="AY309" s="176" t="s">
        <v>133</v>
      </c>
    </row>
    <row r="310" spans="1:65" s="2" customFormat="1" ht="16.5" customHeight="1">
      <c r="A310" s="32"/>
      <c r="B310" s="160"/>
      <c r="C310" s="161" t="s">
        <v>554</v>
      </c>
      <c r="D310" s="161" t="s">
        <v>136</v>
      </c>
      <c r="E310" s="162" t="s">
        <v>555</v>
      </c>
      <c r="F310" s="163" t="s">
        <v>556</v>
      </c>
      <c r="G310" s="164" t="s">
        <v>541</v>
      </c>
      <c r="H310" s="165">
        <v>11</v>
      </c>
      <c r="I310" s="166"/>
      <c r="J310" s="167">
        <f>ROUND(I310*H310,2)</f>
        <v>0</v>
      </c>
      <c r="K310" s="163" t="s">
        <v>1</v>
      </c>
      <c r="L310" s="33"/>
      <c r="M310" s="168" t="s">
        <v>1</v>
      </c>
      <c r="N310" s="169" t="s">
        <v>41</v>
      </c>
      <c r="O310" s="58"/>
      <c r="P310" s="170">
        <f>O310*H310</f>
        <v>0</v>
      </c>
      <c r="Q310" s="170">
        <v>0</v>
      </c>
      <c r="R310" s="170">
        <f>Q310*H310</f>
        <v>0</v>
      </c>
      <c r="S310" s="170">
        <v>0</v>
      </c>
      <c r="T310" s="171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2" t="s">
        <v>226</v>
      </c>
      <c r="AT310" s="172" t="s">
        <v>136</v>
      </c>
      <c r="AU310" s="172" t="s">
        <v>86</v>
      </c>
      <c r="AY310" s="17" t="s">
        <v>133</v>
      </c>
      <c r="BE310" s="173">
        <f>IF(N310="základní",J310,0)</f>
        <v>0</v>
      </c>
      <c r="BF310" s="173">
        <f>IF(N310="snížená",J310,0)</f>
        <v>0</v>
      </c>
      <c r="BG310" s="173">
        <f>IF(N310="zákl. přenesená",J310,0)</f>
        <v>0</v>
      </c>
      <c r="BH310" s="173">
        <f>IF(N310="sníž. přenesená",J310,0)</f>
        <v>0</v>
      </c>
      <c r="BI310" s="173">
        <f>IF(N310="nulová",J310,0)</f>
        <v>0</v>
      </c>
      <c r="BJ310" s="17" t="s">
        <v>84</v>
      </c>
      <c r="BK310" s="173">
        <f>ROUND(I310*H310,2)</f>
        <v>0</v>
      </c>
      <c r="BL310" s="17" t="s">
        <v>226</v>
      </c>
      <c r="BM310" s="172" t="s">
        <v>557</v>
      </c>
    </row>
    <row r="311" spans="2:51" s="13" customFormat="1" ht="11.25">
      <c r="B311" s="174"/>
      <c r="D311" s="175" t="s">
        <v>143</v>
      </c>
      <c r="E311" s="176" t="s">
        <v>1</v>
      </c>
      <c r="F311" s="177" t="s">
        <v>558</v>
      </c>
      <c r="H311" s="178">
        <v>11</v>
      </c>
      <c r="I311" s="179"/>
      <c r="L311" s="174"/>
      <c r="M311" s="180"/>
      <c r="N311" s="181"/>
      <c r="O311" s="181"/>
      <c r="P311" s="181"/>
      <c r="Q311" s="181"/>
      <c r="R311" s="181"/>
      <c r="S311" s="181"/>
      <c r="T311" s="182"/>
      <c r="AT311" s="176" t="s">
        <v>143</v>
      </c>
      <c r="AU311" s="176" t="s">
        <v>86</v>
      </c>
      <c r="AV311" s="13" t="s">
        <v>86</v>
      </c>
      <c r="AW311" s="13" t="s">
        <v>32</v>
      </c>
      <c r="AX311" s="13" t="s">
        <v>84</v>
      </c>
      <c r="AY311" s="176" t="s">
        <v>133</v>
      </c>
    </row>
    <row r="312" spans="1:65" s="2" customFormat="1" ht="16.5" customHeight="1">
      <c r="A312" s="32"/>
      <c r="B312" s="160"/>
      <c r="C312" s="161" t="s">
        <v>559</v>
      </c>
      <c r="D312" s="161" t="s">
        <v>136</v>
      </c>
      <c r="E312" s="162" t="s">
        <v>560</v>
      </c>
      <c r="F312" s="163" t="s">
        <v>561</v>
      </c>
      <c r="G312" s="164" t="s">
        <v>562</v>
      </c>
      <c r="H312" s="165">
        <v>11.7</v>
      </c>
      <c r="I312" s="166"/>
      <c r="J312" s="167">
        <f>ROUND(I312*H312,2)</f>
        <v>0</v>
      </c>
      <c r="K312" s="163" t="s">
        <v>1</v>
      </c>
      <c r="L312" s="33"/>
      <c r="M312" s="168" t="s">
        <v>1</v>
      </c>
      <c r="N312" s="169" t="s">
        <v>41</v>
      </c>
      <c r="O312" s="58"/>
      <c r="P312" s="170">
        <f>O312*H312</f>
        <v>0</v>
      </c>
      <c r="Q312" s="170">
        <v>0</v>
      </c>
      <c r="R312" s="170">
        <f>Q312*H312</f>
        <v>0</v>
      </c>
      <c r="S312" s="170">
        <v>0</v>
      </c>
      <c r="T312" s="171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2" t="s">
        <v>226</v>
      </c>
      <c r="AT312" s="172" t="s">
        <v>136</v>
      </c>
      <c r="AU312" s="172" t="s">
        <v>86</v>
      </c>
      <c r="AY312" s="17" t="s">
        <v>133</v>
      </c>
      <c r="BE312" s="173">
        <f>IF(N312="základní",J312,0)</f>
        <v>0</v>
      </c>
      <c r="BF312" s="173">
        <f>IF(N312="snížená",J312,0)</f>
        <v>0</v>
      </c>
      <c r="BG312" s="173">
        <f>IF(N312="zákl. přenesená",J312,0)</f>
        <v>0</v>
      </c>
      <c r="BH312" s="173">
        <f>IF(N312="sníž. přenesená",J312,0)</f>
        <v>0</v>
      </c>
      <c r="BI312" s="173">
        <f>IF(N312="nulová",J312,0)</f>
        <v>0</v>
      </c>
      <c r="BJ312" s="17" t="s">
        <v>84</v>
      </c>
      <c r="BK312" s="173">
        <f>ROUND(I312*H312,2)</f>
        <v>0</v>
      </c>
      <c r="BL312" s="17" t="s">
        <v>226</v>
      </c>
      <c r="BM312" s="172" t="s">
        <v>563</v>
      </c>
    </row>
    <row r="313" spans="2:51" s="13" customFormat="1" ht="11.25">
      <c r="B313" s="174"/>
      <c r="D313" s="175" t="s">
        <v>143</v>
      </c>
      <c r="E313" s="176" t="s">
        <v>1</v>
      </c>
      <c r="F313" s="177" t="s">
        <v>564</v>
      </c>
      <c r="H313" s="178">
        <v>11.7</v>
      </c>
      <c r="I313" s="179"/>
      <c r="L313" s="174"/>
      <c r="M313" s="180"/>
      <c r="N313" s="181"/>
      <c r="O313" s="181"/>
      <c r="P313" s="181"/>
      <c r="Q313" s="181"/>
      <c r="R313" s="181"/>
      <c r="S313" s="181"/>
      <c r="T313" s="182"/>
      <c r="AT313" s="176" t="s">
        <v>143</v>
      </c>
      <c r="AU313" s="176" t="s">
        <v>86</v>
      </c>
      <c r="AV313" s="13" t="s">
        <v>86</v>
      </c>
      <c r="AW313" s="13" t="s">
        <v>32</v>
      </c>
      <c r="AX313" s="13" t="s">
        <v>84</v>
      </c>
      <c r="AY313" s="176" t="s">
        <v>133</v>
      </c>
    </row>
    <row r="314" spans="1:65" s="2" customFormat="1" ht="16.5" customHeight="1">
      <c r="A314" s="32"/>
      <c r="B314" s="160"/>
      <c r="C314" s="161" t="s">
        <v>565</v>
      </c>
      <c r="D314" s="161" t="s">
        <v>136</v>
      </c>
      <c r="E314" s="162" t="s">
        <v>566</v>
      </c>
      <c r="F314" s="163" t="s">
        <v>567</v>
      </c>
      <c r="G314" s="164" t="s">
        <v>541</v>
      </c>
      <c r="H314" s="165">
        <v>24</v>
      </c>
      <c r="I314" s="166"/>
      <c r="J314" s="167">
        <f>ROUND(I314*H314,2)</f>
        <v>0</v>
      </c>
      <c r="K314" s="163" t="s">
        <v>1</v>
      </c>
      <c r="L314" s="33"/>
      <c r="M314" s="168" t="s">
        <v>1</v>
      </c>
      <c r="N314" s="169" t="s">
        <v>41</v>
      </c>
      <c r="O314" s="58"/>
      <c r="P314" s="170">
        <f>O314*H314</f>
        <v>0</v>
      </c>
      <c r="Q314" s="170">
        <v>0</v>
      </c>
      <c r="R314" s="170">
        <f>Q314*H314</f>
        <v>0</v>
      </c>
      <c r="S314" s="170">
        <v>0</v>
      </c>
      <c r="T314" s="171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2" t="s">
        <v>226</v>
      </c>
      <c r="AT314" s="172" t="s">
        <v>136</v>
      </c>
      <c r="AU314" s="172" t="s">
        <v>86</v>
      </c>
      <c r="AY314" s="17" t="s">
        <v>133</v>
      </c>
      <c r="BE314" s="173">
        <f>IF(N314="základní",J314,0)</f>
        <v>0</v>
      </c>
      <c r="BF314" s="173">
        <f>IF(N314="snížená",J314,0)</f>
        <v>0</v>
      </c>
      <c r="BG314" s="173">
        <f>IF(N314="zákl. přenesená",J314,0)</f>
        <v>0</v>
      </c>
      <c r="BH314" s="173">
        <f>IF(N314="sníž. přenesená",J314,0)</f>
        <v>0</v>
      </c>
      <c r="BI314" s="173">
        <f>IF(N314="nulová",J314,0)</f>
        <v>0</v>
      </c>
      <c r="BJ314" s="17" t="s">
        <v>84</v>
      </c>
      <c r="BK314" s="173">
        <f>ROUND(I314*H314,2)</f>
        <v>0</v>
      </c>
      <c r="BL314" s="17" t="s">
        <v>226</v>
      </c>
      <c r="BM314" s="172" t="s">
        <v>568</v>
      </c>
    </row>
    <row r="315" spans="2:51" s="13" customFormat="1" ht="11.25">
      <c r="B315" s="174"/>
      <c r="D315" s="175" t="s">
        <v>143</v>
      </c>
      <c r="E315" s="176" t="s">
        <v>1</v>
      </c>
      <c r="F315" s="177" t="s">
        <v>569</v>
      </c>
      <c r="H315" s="178">
        <v>24</v>
      </c>
      <c r="I315" s="179"/>
      <c r="L315" s="174"/>
      <c r="M315" s="180"/>
      <c r="N315" s="181"/>
      <c r="O315" s="181"/>
      <c r="P315" s="181"/>
      <c r="Q315" s="181"/>
      <c r="R315" s="181"/>
      <c r="S315" s="181"/>
      <c r="T315" s="182"/>
      <c r="AT315" s="176" t="s">
        <v>143</v>
      </c>
      <c r="AU315" s="176" t="s">
        <v>86</v>
      </c>
      <c r="AV315" s="13" t="s">
        <v>86</v>
      </c>
      <c r="AW315" s="13" t="s">
        <v>32</v>
      </c>
      <c r="AX315" s="13" t="s">
        <v>84</v>
      </c>
      <c r="AY315" s="176" t="s">
        <v>133</v>
      </c>
    </row>
    <row r="316" spans="1:65" s="2" customFormat="1" ht="16.5" customHeight="1">
      <c r="A316" s="32"/>
      <c r="B316" s="160"/>
      <c r="C316" s="161" t="s">
        <v>570</v>
      </c>
      <c r="D316" s="161" t="s">
        <v>136</v>
      </c>
      <c r="E316" s="162" t="s">
        <v>571</v>
      </c>
      <c r="F316" s="163" t="s">
        <v>572</v>
      </c>
      <c r="G316" s="164" t="s">
        <v>541</v>
      </c>
      <c r="H316" s="165">
        <v>1</v>
      </c>
      <c r="I316" s="166"/>
      <c r="J316" s="167">
        <f>ROUND(I316*H316,2)</f>
        <v>0</v>
      </c>
      <c r="K316" s="163" t="s">
        <v>1</v>
      </c>
      <c r="L316" s="33"/>
      <c r="M316" s="168" t="s">
        <v>1</v>
      </c>
      <c r="N316" s="169" t="s">
        <v>41</v>
      </c>
      <c r="O316" s="58"/>
      <c r="P316" s="170">
        <f>O316*H316</f>
        <v>0</v>
      </c>
      <c r="Q316" s="170">
        <v>0</v>
      </c>
      <c r="R316" s="170">
        <f>Q316*H316</f>
        <v>0</v>
      </c>
      <c r="S316" s="170">
        <v>0</v>
      </c>
      <c r="T316" s="171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2" t="s">
        <v>226</v>
      </c>
      <c r="AT316" s="172" t="s">
        <v>136</v>
      </c>
      <c r="AU316" s="172" t="s">
        <v>86</v>
      </c>
      <c r="AY316" s="17" t="s">
        <v>133</v>
      </c>
      <c r="BE316" s="173">
        <f>IF(N316="základní",J316,0)</f>
        <v>0</v>
      </c>
      <c r="BF316" s="173">
        <f>IF(N316="snížená",J316,0)</f>
        <v>0</v>
      </c>
      <c r="BG316" s="173">
        <f>IF(N316="zákl. přenesená",J316,0)</f>
        <v>0</v>
      </c>
      <c r="BH316" s="173">
        <f>IF(N316="sníž. přenesená",J316,0)</f>
        <v>0</v>
      </c>
      <c r="BI316" s="173">
        <f>IF(N316="nulová",J316,0)</f>
        <v>0</v>
      </c>
      <c r="BJ316" s="17" t="s">
        <v>84</v>
      </c>
      <c r="BK316" s="173">
        <f>ROUND(I316*H316,2)</f>
        <v>0</v>
      </c>
      <c r="BL316" s="17" t="s">
        <v>226</v>
      </c>
      <c r="BM316" s="172" t="s">
        <v>573</v>
      </c>
    </row>
    <row r="317" spans="2:51" s="13" customFormat="1" ht="11.25">
      <c r="B317" s="174"/>
      <c r="D317" s="175" t="s">
        <v>143</v>
      </c>
      <c r="E317" s="176" t="s">
        <v>1</v>
      </c>
      <c r="F317" s="177" t="s">
        <v>574</v>
      </c>
      <c r="H317" s="178">
        <v>1</v>
      </c>
      <c r="I317" s="179"/>
      <c r="L317" s="174"/>
      <c r="M317" s="180"/>
      <c r="N317" s="181"/>
      <c r="O317" s="181"/>
      <c r="P317" s="181"/>
      <c r="Q317" s="181"/>
      <c r="R317" s="181"/>
      <c r="S317" s="181"/>
      <c r="T317" s="182"/>
      <c r="AT317" s="176" t="s">
        <v>143</v>
      </c>
      <c r="AU317" s="176" t="s">
        <v>86</v>
      </c>
      <c r="AV317" s="13" t="s">
        <v>86</v>
      </c>
      <c r="AW317" s="13" t="s">
        <v>32</v>
      </c>
      <c r="AX317" s="13" t="s">
        <v>84</v>
      </c>
      <c r="AY317" s="176" t="s">
        <v>133</v>
      </c>
    </row>
    <row r="318" spans="1:65" s="2" customFormat="1" ht="16.5" customHeight="1">
      <c r="A318" s="32"/>
      <c r="B318" s="160"/>
      <c r="C318" s="161" t="s">
        <v>575</v>
      </c>
      <c r="D318" s="161" t="s">
        <v>136</v>
      </c>
      <c r="E318" s="162" t="s">
        <v>576</v>
      </c>
      <c r="F318" s="163" t="s">
        <v>577</v>
      </c>
      <c r="G318" s="164" t="s">
        <v>541</v>
      </c>
      <c r="H318" s="165">
        <v>2</v>
      </c>
      <c r="I318" s="166"/>
      <c r="J318" s="167">
        <f>ROUND(I318*H318,2)</f>
        <v>0</v>
      </c>
      <c r="K318" s="163" t="s">
        <v>1</v>
      </c>
      <c r="L318" s="33"/>
      <c r="M318" s="168" t="s">
        <v>1</v>
      </c>
      <c r="N318" s="169" t="s">
        <v>41</v>
      </c>
      <c r="O318" s="58"/>
      <c r="P318" s="170">
        <f>O318*H318</f>
        <v>0</v>
      </c>
      <c r="Q318" s="170">
        <v>0</v>
      </c>
      <c r="R318" s="170">
        <f>Q318*H318</f>
        <v>0</v>
      </c>
      <c r="S318" s="170">
        <v>0</v>
      </c>
      <c r="T318" s="171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2" t="s">
        <v>226</v>
      </c>
      <c r="AT318" s="172" t="s">
        <v>136</v>
      </c>
      <c r="AU318" s="172" t="s">
        <v>86</v>
      </c>
      <c r="AY318" s="17" t="s">
        <v>133</v>
      </c>
      <c r="BE318" s="173">
        <f>IF(N318="základní",J318,0)</f>
        <v>0</v>
      </c>
      <c r="BF318" s="173">
        <f>IF(N318="snížená",J318,0)</f>
        <v>0</v>
      </c>
      <c r="BG318" s="173">
        <f>IF(N318="zákl. přenesená",J318,0)</f>
        <v>0</v>
      </c>
      <c r="BH318" s="173">
        <f>IF(N318="sníž. přenesená",J318,0)</f>
        <v>0</v>
      </c>
      <c r="BI318" s="173">
        <f>IF(N318="nulová",J318,0)</f>
        <v>0</v>
      </c>
      <c r="BJ318" s="17" t="s">
        <v>84</v>
      </c>
      <c r="BK318" s="173">
        <f>ROUND(I318*H318,2)</f>
        <v>0</v>
      </c>
      <c r="BL318" s="17" t="s">
        <v>226</v>
      </c>
      <c r="BM318" s="172" t="s">
        <v>578</v>
      </c>
    </row>
    <row r="319" spans="2:51" s="13" customFormat="1" ht="11.25">
      <c r="B319" s="174"/>
      <c r="D319" s="175" t="s">
        <v>143</v>
      </c>
      <c r="E319" s="176" t="s">
        <v>1</v>
      </c>
      <c r="F319" s="177" t="s">
        <v>579</v>
      </c>
      <c r="H319" s="178">
        <v>2</v>
      </c>
      <c r="I319" s="179"/>
      <c r="L319" s="174"/>
      <c r="M319" s="180"/>
      <c r="N319" s="181"/>
      <c r="O319" s="181"/>
      <c r="P319" s="181"/>
      <c r="Q319" s="181"/>
      <c r="R319" s="181"/>
      <c r="S319" s="181"/>
      <c r="T319" s="182"/>
      <c r="AT319" s="176" t="s">
        <v>143</v>
      </c>
      <c r="AU319" s="176" t="s">
        <v>86</v>
      </c>
      <c r="AV319" s="13" t="s">
        <v>86</v>
      </c>
      <c r="AW319" s="13" t="s">
        <v>32</v>
      </c>
      <c r="AX319" s="13" t="s">
        <v>84</v>
      </c>
      <c r="AY319" s="176" t="s">
        <v>133</v>
      </c>
    </row>
    <row r="320" spans="1:65" s="2" customFormat="1" ht="16.5" customHeight="1">
      <c r="A320" s="32"/>
      <c r="B320" s="160"/>
      <c r="C320" s="161" t="s">
        <v>580</v>
      </c>
      <c r="D320" s="161" t="s">
        <v>136</v>
      </c>
      <c r="E320" s="162" t="s">
        <v>581</v>
      </c>
      <c r="F320" s="163" t="s">
        <v>582</v>
      </c>
      <c r="G320" s="164" t="s">
        <v>541</v>
      </c>
      <c r="H320" s="165">
        <v>1</v>
      </c>
      <c r="I320" s="166"/>
      <c r="J320" s="167">
        <f>ROUND(I320*H320,2)</f>
        <v>0</v>
      </c>
      <c r="K320" s="163" t="s">
        <v>1</v>
      </c>
      <c r="L320" s="33"/>
      <c r="M320" s="168" t="s">
        <v>1</v>
      </c>
      <c r="N320" s="169" t="s">
        <v>41</v>
      </c>
      <c r="O320" s="58"/>
      <c r="P320" s="170">
        <f>O320*H320</f>
        <v>0</v>
      </c>
      <c r="Q320" s="170">
        <v>0</v>
      </c>
      <c r="R320" s="170">
        <f>Q320*H320</f>
        <v>0</v>
      </c>
      <c r="S320" s="170">
        <v>0</v>
      </c>
      <c r="T320" s="171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2" t="s">
        <v>226</v>
      </c>
      <c r="AT320" s="172" t="s">
        <v>136</v>
      </c>
      <c r="AU320" s="172" t="s">
        <v>86</v>
      </c>
      <c r="AY320" s="17" t="s">
        <v>133</v>
      </c>
      <c r="BE320" s="173">
        <f>IF(N320="základní",J320,0)</f>
        <v>0</v>
      </c>
      <c r="BF320" s="173">
        <f>IF(N320="snížená",J320,0)</f>
        <v>0</v>
      </c>
      <c r="BG320" s="173">
        <f>IF(N320="zákl. přenesená",J320,0)</f>
        <v>0</v>
      </c>
      <c r="BH320" s="173">
        <f>IF(N320="sníž. přenesená",J320,0)</f>
        <v>0</v>
      </c>
      <c r="BI320" s="173">
        <f>IF(N320="nulová",J320,0)</f>
        <v>0</v>
      </c>
      <c r="BJ320" s="17" t="s">
        <v>84</v>
      </c>
      <c r="BK320" s="173">
        <f>ROUND(I320*H320,2)</f>
        <v>0</v>
      </c>
      <c r="BL320" s="17" t="s">
        <v>226</v>
      </c>
      <c r="BM320" s="172" t="s">
        <v>583</v>
      </c>
    </row>
    <row r="321" spans="2:51" s="13" customFormat="1" ht="11.25">
      <c r="B321" s="174"/>
      <c r="D321" s="175" t="s">
        <v>143</v>
      </c>
      <c r="E321" s="176" t="s">
        <v>1</v>
      </c>
      <c r="F321" s="177" t="s">
        <v>584</v>
      </c>
      <c r="H321" s="178">
        <v>1</v>
      </c>
      <c r="I321" s="179"/>
      <c r="L321" s="174"/>
      <c r="M321" s="180"/>
      <c r="N321" s="181"/>
      <c r="O321" s="181"/>
      <c r="P321" s="181"/>
      <c r="Q321" s="181"/>
      <c r="R321" s="181"/>
      <c r="S321" s="181"/>
      <c r="T321" s="182"/>
      <c r="AT321" s="176" t="s">
        <v>143</v>
      </c>
      <c r="AU321" s="176" t="s">
        <v>86</v>
      </c>
      <c r="AV321" s="13" t="s">
        <v>86</v>
      </c>
      <c r="AW321" s="13" t="s">
        <v>32</v>
      </c>
      <c r="AX321" s="13" t="s">
        <v>84</v>
      </c>
      <c r="AY321" s="176" t="s">
        <v>133</v>
      </c>
    </row>
    <row r="322" spans="1:65" s="2" customFormat="1" ht="16.5" customHeight="1">
      <c r="A322" s="32"/>
      <c r="B322" s="160"/>
      <c r="C322" s="161" t="s">
        <v>585</v>
      </c>
      <c r="D322" s="161" t="s">
        <v>136</v>
      </c>
      <c r="E322" s="162" t="s">
        <v>586</v>
      </c>
      <c r="F322" s="163" t="s">
        <v>587</v>
      </c>
      <c r="G322" s="164" t="s">
        <v>401</v>
      </c>
      <c r="H322" s="165">
        <v>13</v>
      </c>
      <c r="I322" s="166"/>
      <c r="J322" s="167">
        <f>ROUND(I322*H322,2)</f>
        <v>0</v>
      </c>
      <c r="K322" s="163" t="s">
        <v>140</v>
      </c>
      <c r="L322" s="33"/>
      <c r="M322" s="168" t="s">
        <v>1</v>
      </c>
      <c r="N322" s="169" t="s">
        <v>41</v>
      </c>
      <c r="O322" s="58"/>
      <c r="P322" s="170">
        <f>O322*H322</f>
        <v>0</v>
      </c>
      <c r="Q322" s="170">
        <v>0</v>
      </c>
      <c r="R322" s="170">
        <f>Q322*H322</f>
        <v>0</v>
      </c>
      <c r="S322" s="170">
        <v>0.005</v>
      </c>
      <c r="T322" s="171">
        <f>S322*H322</f>
        <v>0.065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2" t="s">
        <v>226</v>
      </c>
      <c r="AT322" s="172" t="s">
        <v>136</v>
      </c>
      <c r="AU322" s="172" t="s">
        <v>86</v>
      </c>
      <c r="AY322" s="17" t="s">
        <v>133</v>
      </c>
      <c r="BE322" s="173">
        <f>IF(N322="základní",J322,0)</f>
        <v>0</v>
      </c>
      <c r="BF322" s="173">
        <f>IF(N322="snížená",J322,0)</f>
        <v>0</v>
      </c>
      <c r="BG322" s="173">
        <f>IF(N322="zákl. přenesená",J322,0)</f>
        <v>0</v>
      </c>
      <c r="BH322" s="173">
        <f>IF(N322="sníž. přenesená",J322,0)</f>
        <v>0</v>
      </c>
      <c r="BI322" s="173">
        <f>IF(N322="nulová",J322,0)</f>
        <v>0</v>
      </c>
      <c r="BJ322" s="17" t="s">
        <v>84</v>
      </c>
      <c r="BK322" s="173">
        <f>ROUND(I322*H322,2)</f>
        <v>0</v>
      </c>
      <c r="BL322" s="17" t="s">
        <v>226</v>
      </c>
      <c r="BM322" s="172" t="s">
        <v>588</v>
      </c>
    </row>
    <row r="323" spans="1:65" s="2" customFormat="1" ht="16.5" customHeight="1">
      <c r="A323" s="32"/>
      <c r="B323" s="160"/>
      <c r="C323" s="161" t="s">
        <v>589</v>
      </c>
      <c r="D323" s="161" t="s">
        <v>136</v>
      </c>
      <c r="E323" s="162" t="s">
        <v>590</v>
      </c>
      <c r="F323" s="163" t="s">
        <v>591</v>
      </c>
      <c r="G323" s="164" t="s">
        <v>407</v>
      </c>
      <c r="H323" s="208"/>
      <c r="I323" s="166"/>
      <c r="J323" s="167">
        <f>ROUND(I323*H323,2)</f>
        <v>0</v>
      </c>
      <c r="K323" s="163" t="s">
        <v>140</v>
      </c>
      <c r="L323" s="33"/>
      <c r="M323" s="168" t="s">
        <v>1</v>
      </c>
      <c r="N323" s="169" t="s">
        <v>41</v>
      </c>
      <c r="O323" s="58"/>
      <c r="P323" s="170">
        <f>O323*H323</f>
        <v>0</v>
      </c>
      <c r="Q323" s="170">
        <v>0</v>
      </c>
      <c r="R323" s="170">
        <f>Q323*H323</f>
        <v>0</v>
      </c>
      <c r="S323" s="170">
        <v>0</v>
      </c>
      <c r="T323" s="171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2" t="s">
        <v>226</v>
      </c>
      <c r="AT323" s="172" t="s">
        <v>136</v>
      </c>
      <c r="AU323" s="172" t="s">
        <v>86</v>
      </c>
      <c r="AY323" s="17" t="s">
        <v>133</v>
      </c>
      <c r="BE323" s="173">
        <f>IF(N323="základní",J323,0)</f>
        <v>0</v>
      </c>
      <c r="BF323" s="173">
        <f>IF(N323="snížená",J323,0)</f>
        <v>0</v>
      </c>
      <c r="BG323" s="173">
        <f>IF(N323="zákl. přenesená",J323,0)</f>
        <v>0</v>
      </c>
      <c r="BH323" s="173">
        <f>IF(N323="sníž. přenesená",J323,0)</f>
        <v>0</v>
      </c>
      <c r="BI323" s="173">
        <f>IF(N323="nulová",J323,0)</f>
        <v>0</v>
      </c>
      <c r="BJ323" s="17" t="s">
        <v>84</v>
      </c>
      <c r="BK323" s="173">
        <f>ROUND(I323*H323,2)</f>
        <v>0</v>
      </c>
      <c r="BL323" s="17" t="s">
        <v>226</v>
      </c>
      <c r="BM323" s="172" t="s">
        <v>592</v>
      </c>
    </row>
    <row r="324" spans="2:63" s="12" customFormat="1" ht="22.9" customHeight="1">
      <c r="B324" s="147"/>
      <c r="D324" s="148" t="s">
        <v>75</v>
      </c>
      <c r="E324" s="158" t="s">
        <v>593</v>
      </c>
      <c r="F324" s="158" t="s">
        <v>594</v>
      </c>
      <c r="I324" s="150"/>
      <c r="J324" s="159">
        <f>BK324</f>
        <v>0</v>
      </c>
      <c r="L324" s="147"/>
      <c r="M324" s="152"/>
      <c r="N324" s="153"/>
      <c r="O324" s="153"/>
      <c r="P324" s="154">
        <f>SUM(P325:P334)</f>
        <v>0</v>
      </c>
      <c r="Q324" s="153"/>
      <c r="R324" s="154">
        <f>SUM(R325:R334)</f>
        <v>0</v>
      </c>
      <c r="S324" s="153"/>
      <c r="T324" s="155">
        <f>SUM(T325:T334)</f>
        <v>4.095000000000001</v>
      </c>
      <c r="AR324" s="148" t="s">
        <v>86</v>
      </c>
      <c r="AT324" s="156" t="s">
        <v>75</v>
      </c>
      <c r="AU324" s="156" t="s">
        <v>84</v>
      </c>
      <c r="AY324" s="148" t="s">
        <v>133</v>
      </c>
      <c r="BK324" s="157">
        <f>SUM(BK325:BK334)</f>
        <v>0</v>
      </c>
    </row>
    <row r="325" spans="1:65" s="2" customFormat="1" ht="16.5" customHeight="1">
      <c r="A325" s="32"/>
      <c r="B325" s="160"/>
      <c r="C325" s="161" t="s">
        <v>595</v>
      </c>
      <c r="D325" s="161" t="s">
        <v>136</v>
      </c>
      <c r="E325" s="162" t="s">
        <v>596</v>
      </c>
      <c r="F325" s="163" t="s">
        <v>597</v>
      </c>
      <c r="G325" s="164" t="s">
        <v>541</v>
      </c>
      <c r="H325" s="165">
        <v>1</v>
      </c>
      <c r="I325" s="166"/>
      <c r="J325" s="167">
        <f>ROUND(I325*H325,2)</f>
        <v>0</v>
      </c>
      <c r="K325" s="163" t="s">
        <v>1</v>
      </c>
      <c r="L325" s="33"/>
      <c r="M325" s="168" t="s">
        <v>1</v>
      </c>
      <c r="N325" s="169" t="s">
        <v>41</v>
      </c>
      <c r="O325" s="58"/>
      <c r="P325" s="170">
        <f>O325*H325</f>
        <v>0</v>
      </c>
      <c r="Q325" s="170">
        <v>0</v>
      </c>
      <c r="R325" s="170">
        <f>Q325*H325</f>
        <v>0</v>
      </c>
      <c r="S325" s="170">
        <v>0</v>
      </c>
      <c r="T325" s="171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2" t="s">
        <v>226</v>
      </c>
      <c r="AT325" s="172" t="s">
        <v>136</v>
      </c>
      <c r="AU325" s="172" t="s">
        <v>86</v>
      </c>
      <c r="AY325" s="17" t="s">
        <v>133</v>
      </c>
      <c r="BE325" s="173">
        <f>IF(N325="základní",J325,0)</f>
        <v>0</v>
      </c>
      <c r="BF325" s="173">
        <f>IF(N325="snížená",J325,0)</f>
        <v>0</v>
      </c>
      <c r="BG325" s="173">
        <f>IF(N325="zákl. přenesená",J325,0)</f>
        <v>0</v>
      </c>
      <c r="BH325" s="173">
        <f>IF(N325="sníž. přenesená",J325,0)</f>
        <v>0</v>
      </c>
      <c r="BI325" s="173">
        <f>IF(N325="nulová",J325,0)</f>
        <v>0</v>
      </c>
      <c r="BJ325" s="17" t="s">
        <v>84</v>
      </c>
      <c r="BK325" s="173">
        <f>ROUND(I325*H325,2)</f>
        <v>0</v>
      </c>
      <c r="BL325" s="17" t="s">
        <v>226</v>
      </c>
      <c r="BM325" s="172" t="s">
        <v>598</v>
      </c>
    </row>
    <row r="326" spans="2:51" s="13" customFormat="1" ht="11.25">
      <c r="B326" s="174"/>
      <c r="D326" s="175" t="s">
        <v>143</v>
      </c>
      <c r="E326" s="176" t="s">
        <v>1</v>
      </c>
      <c r="F326" s="177" t="s">
        <v>599</v>
      </c>
      <c r="H326" s="178">
        <v>1</v>
      </c>
      <c r="I326" s="179"/>
      <c r="L326" s="174"/>
      <c r="M326" s="180"/>
      <c r="N326" s="181"/>
      <c r="O326" s="181"/>
      <c r="P326" s="181"/>
      <c r="Q326" s="181"/>
      <c r="R326" s="181"/>
      <c r="S326" s="181"/>
      <c r="T326" s="182"/>
      <c r="AT326" s="176" t="s">
        <v>143</v>
      </c>
      <c r="AU326" s="176" t="s">
        <v>86</v>
      </c>
      <c r="AV326" s="13" t="s">
        <v>86</v>
      </c>
      <c r="AW326" s="13" t="s">
        <v>32</v>
      </c>
      <c r="AX326" s="13" t="s">
        <v>84</v>
      </c>
      <c r="AY326" s="176" t="s">
        <v>133</v>
      </c>
    </row>
    <row r="327" spans="1:65" s="2" customFormat="1" ht="16.5" customHeight="1">
      <c r="A327" s="32"/>
      <c r="B327" s="160"/>
      <c r="C327" s="161" t="s">
        <v>600</v>
      </c>
      <c r="D327" s="161" t="s">
        <v>136</v>
      </c>
      <c r="E327" s="162" t="s">
        <v>601</v>
      </c>
      <c r="F327" s="163" t="s">
        <v>602</v>
      </c>
      <c r="G327" s="164" t="s">
        <v>541</v>
      </c>
      <c r="H327" s="165">
        <v>1</v>
      </c>
      <c r="I327" s="166"/>
      <c r="J327" s="167">
        <f>ROUND(I327*H327,2)</f>
        <v>0</v>
      </c>
      <c r="K327" s="163" t="s">
        <v>1</v>
      </c>
      <c r="L327" s="33"/>
      <c r="M327" s="168" t="s">
        <v>1</v>
      </c>
      <c r="N327" s="169" t="s">
        <v>41</v>
      </c>
      <c r="O327" s="58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2" t="s">
        <v>226</v>
      </c>
      <c r="AT327" s="172" t="s">
        <v>136</v>
      </c>
      <c r="AU327" s="172" t="s">
        <v>86</v>
      </c>
      <c r="AY327" s="17" t="s">
        <v>133</v>
      </c>
      <c r="BE327" s="173">
        <f>IF(N327="základní",J327,0)</f>
        <v>0</v>
      </c>
      <c r="BF327" s="173">
        <f>IF(N327="snížená",J327,0)</f>
        <v>0</v>
      </c>
      <c r="BG327" s="173">
        <f>IF(N327="zákl. přenesená",J327,0)</f>
        <v>0</v>
      </c>
      <c r="BH327" s="173">
        <f>IF(N327="sníž. přenesená",J327,0)</f>
        <v>0</v>
      </c>
      <c r="BI327" s="173">
        <f>IF(N327="nulová",J327,0)</f>
        <v>0</v>
      </c>
      <c r="BJ327" s="17" t="s">
        <v>84</v>
      </c>
      <c r="BK327" s="173">
        <f>ROUND(I327*H327,2)</f>
        <v>0</v>
      </c>
      <c r="BL327" s="17" t="s">
        <v>226</v>
      </c>
      <c r="BM327" s="172" t="s">
        <v>603</v>
      </c>
    </row>
    <row r="328" spans="2:51" s="13" customFormat="1" ht="11.25">
      <c r="B328" s="174"/>
      <c r="D328" s="175" t="s">
        <v>143</v>
      </c>
      <c r="E328" s="176" t="s">
        <v>1</v>
      </c>
      <c r="F328" s="177" t="s">
        <v>604</v>
      </c>
      <c r="H328" s="178">
        <v>1</v>
      </c>
      <c r="I328" s="179"/>
      <c r="L328" s="174"/>
      <c r="M328" s="180"/>
      <c r="N328" s="181"/>
      <c r="O328" s="181"/>
      <c r="P328" s="181"/>
      <c r="Q328" s="181"/>
      <c r="R328" s="181"/>
      <c r="S328" s="181"/>
      <c r="T328" s="182"/>
      <c r="AT328" s="176" t="s">
        <v>143</v>
      </c>
      <c r="AU328" s="176" t="s">
        <v>86</v>
      </c>
      <c r="AV328" s="13" t="s">
        <v>86</v>
      </c>
      <c r="AW328" s="13" t="s">
        <v>32</v>
      </c>
      <c r="AX328" s="13" t="s">
        <v>84</v>
      </c>
      <c r="AY328" s="176" t="s">
        <v>133</v>
      </c>
    </row>
    <row r="329" spans="1:65" s="2" customFormat="1" ht="16.5" customHeight="1">
      <c r="A329" s="32"/>
      <c r="B329" s="160"/>
      <c r="C329" s="161" t="s">
        <v>605</v>
      </c>
      <c r="D329" s="161" t="s">
        <v>136</v>
      </c>
      <c r="E329" s="162" t="s">
        <v>606</v>
      </c>
      <c r="F329" s="163" t="s">
        <v>607</v>
      </c>
      <c r="G329" s="164" t="s">
        <v>541</v>
      </c>
      <c r="H329" s="165">
        <v>1</v>
      </c>
      <c r="I329" s="166"/>
      <c r="J329" s="167">
        <f>ROUND(I329*H329,2)</f>
        <v>0</v>
      </c>
      <c r="K329" s="163" t="s">
        <v>1</v>
      </c>
      <c r="L329" s="33"/>
      <c r="M329" s="168" t="s">
        <v>1</v>
      </c>
      <c r="N329" s="169" t="s">
        <v>41</v>
      </c>
      <c r="O329" s="58"/>
      <c r="P329" s="170">
        <f>O329*H329</f>
        <v>0</v>
      </c>
      <c r="Q329" s="170">
        <v>0</v>
      </c>
      <c r="R329" s="170">
        <f>Q329*H329</f>
        <v>0</v>
      </c>
      <c r="S329" s="170">
        <v>0</v>
      </c>
      <c r="T329" s="171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2" t="s">
        <v>226</v>
      </c>
      <c r="AT329" s="172" t="s">
        <v>136</v>
      </c>
      <c r="AU329" s="172" t="s">
        <v>86</v>
      </c>
      <c r="AY329" s="17" t="s">
        <v>133</v>
      </c>
      <c r="BE329" s="173">
        <f>IF(N329="základní",J329,0)</f>
        <v>0</v>
      </c>
      <c r="BF329" s="173">
        <f>IF(N329="snížená",J329,0)</f>
        <v>0</v>
      </c>
      <c r="BG329" s="173">
        <f>IF(N329="zákl. přenesená",J329,0)</f>
        <v>0</v>
      </c>
      <c r="BH329" s="173">
        <f>IF(N329="sníž. přenesená",J329,0)</f>
        <v>0</v>
      </c>
      <c r="BI329" s="173">
        <f>IF(N329="nulová",J329,0)</f>
        <v>0</v>
      </c>
      <c r="BJ329" s="17" t="s">
        <v>84</v>
      </c>
      <c r="BK329" s="173">
        <f>ROUND(I329*H329,2)</f>
        <v>0</v>
      </c>
      <c r="BL329" s="17" t="s">
        <v>226</v>
      </c>
      <c r="BM329" s="172" t="s">
        <v>608</v>
      </c>
    </row>
    <row r="330" spans="1:65" s="2" customFormat="1" ht="16.5" customHeight="1">
      <c r="A330" s="32"/>
      <c r="B330" s="160"/>
      <c r="C330" s="161" t="s">
        <v>609</v>
      </c>
      <c r="D330" s="161" t="s">
        <v>136</v>
      </c>
      <c r="E330" s="162" t="s">
        <v>610</v>
      </c>
      <c r="F330" s="163" t="s">
        <v>611</v>
      </c>
      <c r="G330" s="164" t="s">
        <v>541</v>
      </c>
      <c r="H330" s="165">
        <v>1</v>
      </c>
      <c r="I330" s="166"/>
      <c r="J330" s="167">
        <f>ROUND(I330*H330,2)</f>
        <v>0</v>
      </c>
      <c r="K330" s="163" t="s">
        <v>1</v>
      </c>
      <c r="L330" s="33"/>
      <c r="M330" s="168" t="s">
        <v>1</v>
      </c>
      <c r="N330" s="169" t="s">
        <v>41</v>
      </c>
      <c r="O330" s="58"/>
      <c r="P330" s="170">
        <f>O330*H330</f>
        <v>0</v>
      </c>
      <c r="Q330" s="170">
        <v>0</v>
      </c>
      <c r="R330" s="170">
        <f>Q330*H330</f>
        <v>0</v>
      </c>
      <c r="S330" s="170">
        <v>0</v>
      </c>
      <c r="T330" s="171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2" t="s">
        <v>226</v>
      </c>
      <c r="AT330" s="172" t="s">
        <v>136</v>
      </c>
      <c r="AU330" s="172" t="s">
        <v>86</v>
      </c>
      <c r="AY330" s="17" t="s">
        <v>133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7" t="s">
        <v>84</v>
      </c>
      <c r="BK330" s="173">
        <f>ROUND(I330*H330,2)</f>
        <v>0</v>
      </c>
      <c r="BL330" s="17" t="s">
        <v>226</v>
      </c>
      <c r="BM330" s="172" t="s">
        <v>612</v>
      </c>
    </row>
    <row r="331" spans="2:51" s="13" customFormat="1" ht="11.25">
      <c r="B331" s="174"/>
      <c r="D331" s="175" t="s">
        <v>143</v>
      </c>
      <c r="E331" s="176" t="s">
        <v>1</v>
      </c>
      <c r="F331" s="177" t="s">
        <v>613</v>
      </c>
      <c r="H331" s="178">
        <v>1</v>
      </c>
      <c r="I331" s="179"/>
      <c r="L331" s="174"/>
      <c r="M331" s="180"/>
      <c r="N331" s="181"/>
      <c r="O331" s="181"/>
      <c r="P331" s="181"/>
      <c r="Q331" s="181"/>
      <c r="R331" s="181"/>
      <c r="S331" s="181"/>
      <c r="T331" s="182"/>
      <c r="AT331" s="176" t="s">
        <v>143</v>
      </c>
      <c r="AU331" s="176" t="s">
        <v>86</v>
      </c>
      <c r="AV331" s="13" t="s">
        <v>86</v>
      </c>
      <c r="AW331" s="13" t="s">
        <v>32</v>
      </c>
      <c r="AX331" s="13" t="s">
        <v>84</v>
      </c>
      <c r="AY331" s="176" t="s">
        <v>133</v>
      </c>
    </row>
    <row r="332" spans="1:65" s="2" customFormat="1" ht="16.5" customHeight="1">
      <c r="A332" s="32"/>
      <c r="B332" s="160"/>
      <c r="C332" s="161" t="s">
        <v>614</v>
      </c>
      <c r="D332" s="161" t="s">
        <v>136</v>
      </c>
      <c r="E332" s="162" t="s">
        <v>615</v>
      </c>
      <c r="F332" s="163" t="s">
        <v>616</v>
      </c>
      <c r="G332" s="164" t="s">
        <v>139</v>
      </c>
      <c r="H332" s="165">
        <v>195</v>
      </c>
      <c r="I332" s="166"/>
      <c r="J332" s="167">
        <f>ROUND(I332*H332,2)</f>
        <v>0</v>
      </c>
      <c r="K332" s="163" t="s">
        <v>140</v>
      </c>
      <c r="L332" s="33"/>
      <c r="M332" s="168" t="s">
        <v>1</v>
      </c>
      <c r="N332" s="169" t="s">
        <v>41</v>
      </c>
      <c r="O332" s="58"/>
      <c r="P332" s="170">
        <f>O332*H332</f>
        <v>0</v>
      </c>
      <c r="Q332" s="170">
        <v>0</v>
      </c>
      <c r="R332" s="170">
        <f>Q332*H332</f>
        <v>0</v>
      </c>
      <c r="S332" s="170">
        <v>0.021</v>
      </c>
      <c r="T332" s="171">
        <f>S332*H332</f>
        <v>4.095000000000001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2" t="s">
        <v>226</v>
      </c>
      <c r="AT332" s="172" t="s">
        <v>136</v>
      </c>
      <c r="AU332" s="172" t="s">
        <v>86</v>
      </c>
      <c r="AY332" s="17" t="s">
        <v>133</v>
      </c>
      <c r="BE332" s="173">
        <f>IF(N332="základní",J332,0)</f>
        <v>0</v>
      </c>
      <c r="BF332" s="173">
        <f>IF(N332="snížená",J332,0)</f>
        <v>0</v>
      </c>
      <c r="BG332" s="173">
        <f>IF(N332="zákl. přenesená",J332,0)</f>
        <v>0</v>
      </c>
      <c r="BH332" s="173">
        <f>IF(N332="sníž. přenesená",J332,0)</f>
        <v>0</v>
      </c>
      <c r="BI332" s="173">
        <f>IF(N332="nulová",J332,0)</f>
        <v>0</v>
      </c>
      <c r="BJ332" s="17" t="s">
        <v>84</v>
      </c>
      <c r="BK332" s="173">
        <f>ROUND(I332*H332,2)</f>
        <v>0</v>
      </c>
      <c r="BL332" s="17" t="s">
        <v>226</v>
      </c>
      <c r="BM332" s="172" t="s">
        <v>617</v>
      </c>
    </row>
    <row r="333" spans="2:51" s="13" customFormat="1" ht="11.25">
      <c r="B333" s="174"/>
      <c r="D333" s="175" t="s">
        <v>143</v>
      </c>
      <c r="E333" s="176" t="s">
        <v>1</v>
      </c>
      <c r="F333" s="177" t="s">
        <v>446</v>
      </c>
      <c r="H333" s="178">
        <v>195</v>
      </c>
      <c r="I333" s="179"/>
      <c r="L333" s="174"/>
      <c r="M333" s="180"/>
      <c r="N333" s="181"/>
      <c r="O333" s="181"/>
      <c r="P333" s="181"/>
      <c r="Q333" s="181"/>
      <c r="R333" s="181"/>
      <c r="S333" s="181"/>
      <c r="T333" s="182"/>
      <c r="AT333" s="176" t="s">
        <v>143</v>
      </c>
      <c r="AU333" s="176" t="s">
        <v>86</v>
      </c>
      <c r="AV333" s="13" t="s">
        <v>86</v>
      </c>
      <c r="AW333" s="13" t="s">
        <v>32</v>
      </c>
      <c r="AX333" s="13" t="s">
        <v>84</v>
      </c>
      <c r="AY333" s="176" t="s">
        <v>133</v>
      </c>
    </row>
    <row r="334" spans="1:65" s="2" customFormat="1" ht="16.5" customHeight="1">
      <c r="A334" s="32"/>
      <c r="B334" s="160"/>
      <c r="C334" s="161" t="s">
        <v>618</v>
      </c>
      <c r="D334" s="161" t="s">
        <v>136</v>
      </c>
      <c r="E334" s="162" t="s">
        <v>619</v>
      </c>
      <c r="F334" s="163" t="s">
        <v>620</v>
      </c>
      <c r="G334" s="164" t="s">
        <v>407</v>
      </c>
      <c r="H334" s="208"/>
      <c r="I334" s="166"/>
      <c r="J334" s="167">
        <f>ROUND(I334*H334,2)</f>
        <v>0</v>
      </c>
      <c r="K334" s="163" t="s">
        <v>140</v>
      </c>
      <c r="L334" s="33"/>
      <c r="M334" s="168" t="s">
        <v>1</v>
      </c>
      <c r="N334" s="169" t="s">
        <v>41</v>
      </c>
      <c r="O334" s="58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2" t="s">
        <v>226</v>
      </c>
      <c r="AT334" s="172" t="s">
        <v>136</v>
      </c>
      <c r="AU334" s="172" t="s">
        <v>86</v>
      </c>
      <c r="AY334" s="17" t="s">
        <v>133</v>
      </c>
      <c r="BE334" s="173">
        <f>IF(N334="základní",J334,0)</f>
        <v>0</v>
      </c>
      <c r="BF334" s="173">
        <f>IF(N334="snížená",J334,0)</f>
        <v>0</v>
      </c>
      <c r="BG334" s="173">
        <f>IF(N334="zákl. přenesená",J334,0)</f>
        <v>0</v>
      </c>
      <c r="BH334" s="173">
        <f>IF(N334="sníž. přenesená",J334,0)</f>
        <v>0</v>
      </c>
      <c r="BI334" s="173">
        <f>IF(N334="nulová",J334,0)</f>
        <v>0</v>
      </c>
      <c r="BJ334" s="17" t="s">
        <v>84</v>
      </c>
      <c r="BK334" s="173">
        <f>ROUND(I334*H334,2)</f>
        <v>0</v>
      </c>
      <c r="BL334" s="17" t="s">
        <v>226</v>
      </c>
      <c r="BM334" s="172" t="s">
        <v>621</v>
      </c>
    </row>
    <row r="335" spans="2:63" s="12" customFormat="1" ht="22.9" customHeight="1">
      <c r="B335" s="147"/>
      <c r="D335" s="148" t="s">
        <v>75</v>
      </c>
      <c r="E335" s="158" t="s">
        <v>622</v>
      </c>
      <c r="F335" s="158" t="s">
        <v>623</v>
      </c>
      <c r="I335" s="150"/>
      <c r="J335" s="159">
        <f>BK335</f>
        <v>0</v>
      </c>
      <c r="L335" s="147"/>
      <c r="M335" s="152"/>
      <c r="N335" s="153"/>
      <c r="O335" s="153"/>
      <c r="P335" s="154">
        <f>SUM(P336:P339)</f>
        <v>0</v>
      </c>
      <c r="Q335" s="153"/>
      <c r="R335" s="154">
        <f>SUM(R336:R339)</f>
        <v>0.14772100000000002</v>
      </c>
      <c r="S335" s="153"/>
      <c r="T335" s="155">
        <f>SUM(T336:T339)</f>
        <v>0</v>
      </c>
      <c r="AR335" s="148" t="s">
        <v>86</v>
      </c>
      <c r="AT335" s="156" t="s">
        <v>75</v>
      </c>
      <c r="AU335" s="156" t="s">
        <v>84</v>
      </c>
      <c r="AY335" s="148" t="s">
        <v>133</v>
      </c>
      <c r="BK335" s="157">
        <f>SUM(BK336:BK339)</f>
        <v>0</v>
      </c>
    </row>
    <row r="336" spans="1:65" s="2" customFormat="1" ht="16.5" customHeight="1">
      <c r="A336" s="32"/>
      <c r="B336" s="160"/>
      <c r="C336" s="161" t="s">
        <v>624</v>
      </c>
      <c r="D336" s="161" t="s">
        <v>136</v>
      </c>
      <c r="E336" s="162" t="s">
        <v>625</v>
      </c>
      <c r="F336" s="163" t="s">
        <v>626</v>
      </c>
      <c r="G336" s="164" t="s">
        <v>139</v>
      </c>
      <c r="H336" s="165">
        <v>314.3</v>
      </c>
      <c r="I336" s="166"/>
      <c r="J336" s="167">
        <f>ROUND(I336*H336,2)</f>
        <v>0</v>
      </c>
      <c r="K336" s="163" t="s">
        <v>140</v>
      </c>
      <c r="L336" s="33"/>
      <c r="M336" s="168" t="s">
        <v>1</v>
      </c>
      <c r="N336" s="169" t="s">
        <v>41</v>
      </c>
      <c r="O336" s="58"/>
      <c r="P336" s="170">
        <f>O336*H336</f>
        <v>0</v>
      </c>
      <c r="Q336" s="170">
        <v>7E-05</v>
      </c>
      <c r="R336" s="170">
        <f>Q336*H336</f>
        <v>0.022001</v>
      </c>
      <c r="S336" s="170">
        <v>0</v>
      </c>
      <c r="T336" s="171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2" t="s">
        <v>226</v>
      </c>
      <c r="AT336" s="172" t="s">
        <v>136</v>
      </c>
      <c r="AU336" s="172" t="s">
        <v>86</v>
      </c>
      <c r="AY336" s="17" t="s">
        <v>133</v>
      </c>
      <c r="BE336" s="173">
        <f>IF(N336="základní",J336,0)</f>
        <v>0</v>
      </c>
      <c r="BF336" s="173">
        <f>IF(N336="snížená",J336,0)</f>
        <v>0</v>
      </c>
      <c r="BG336" s="173">
        <f>IF(N336="zákl. přenesená",J336,0)</f>
        <v>0</v>
      </c>
      <c r="BH336" s="173">
        <f>IF(N336="sníž. přenesená",J336,0)</f>
        <v>0</v>
      </c>
      <c r="BI336" s="173">
        <f>IF(N336="nulová",J336,0)</f>
        <v>0</v>
      </c>
      <c r="BJ336" s="17" t="s">
        <v>84</v>
      </c>
      <c r="BK336" s="173">
        <f>ROUND(I336*H336,2)</f>
        <v>0</v>
      </c>
      <c r="BL336" s="17" t="s">
        <v>226</v>
      </c>
      <c r="BM336" s="172" t="s">
        <v>627</v>
      </c>
    </row>
    <row r="337" spans="1:65" s="2" customFormat="1" ht="16.5" customHeight="1">
      <c r="A337" s="32"/>
      <c r="B337" s="160"/>
      <c r="C337" s="161" t="s">
        <v>628</v>
      </c>
      <c r="D337" s="161" t="s">
        <v>136</v>
      </c>
      <c r="E337" s="162" t="s">
        <v>629</v>
      </c>
      <c r="F337" s="163" t="s">
        <v>630</v>
      </c>
      <c r="G337" s="164" t="s">
        <v>139</v>
      </c>
      <c r="H337" s="165">
        <v>314.3</v>
      </c>
      <c r="I337" s="166"/>
      <c r="J337" s="167">
        <f>ROUND(I337*H337,2)</f>
        <v>0</v>
      </c>
      <c r="K337" s="163" t="s">
        <v>140</v>
      </c>
      <c r="L337" s="33"/>
      <c r="M337" s="168" t="s">
        <v>1</v>
      </c>
      <c r="N337" s="169" t="s">
        <v>41</v>
      </c>
      <c r="O337" s="58"/>
      <c r="P337" s="170">
        <f>O337*H337</f>
        <v>0</v>
      </c>
      <c r="Q337" s="170">
        <v>0.00014</v>
      </c>
      <c r="R337" s="170">
        <f>Q337*H337</f>
        <v>0.044002</v>
      </c>
      <c r="S337" s="170">
        <v>0</v>
      </c>
      <c r="T337" s="171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2" t="s">
        <v>226</v>
      </c>
      <c r="AT337" s="172" t="s">
        <v>136</v>
      </c>
      <c r="AU337" s="172" t="s">
        <v>86</v>
      </c>
      <c r="AY337" s="17" t="s">
        <v>133</v>
      </c>
      <c r="BE337" s="173">
        <f>IF(N337="základní",J337,0)</f>
        <v>0</v>
      </c>
      <c r="BF337" s="173">
        <f>IF(N337="snížená",J337,0)</f>
        <v>0</v>
      </c>
      <c r="BG337" s="173">
        <f>IF(N337="zákl. přenesená",J337,0)</f>
        <v>0</v>
      </c>
      <c r="BH337" s="173">
        <f>IF(N337="sníž. přenesená",J337,0)</f>
        <v>0</v>
      </c>
      <c r="BI337" s="173">
        <f>IF(N337="nulová",J337,0)</f>
        <v>0</v>
      </c>
      <c r="BJ337" s="17" t="s">
        <v>84</v>
      </c>
      <c r="BK337" s="173">
        <f>ROUND(I337*H337,2)</f>
        <v>0</v>
      </c>
      <c r="BL337" s="17" t="s">
        <v>226</v>
      </c>
      <c r="BM337" s="172" t="s">
        <v>631</v>
      </c>
    </row>
    <row r="338" spans="1:65" s="2" customFormat="1" ht="16.5" customHeight="1">
      <c r="A338" s="32"/>
      <c r="B338" s="160"/>
      <c r="C338" s="161" t="s">
        <v>632</v>
      </c>
      <c r="D338" s="161" t="s">
        <v>136</v>
      </c>
      <c r="E338" s="162" t="s">
        <v>633</v>
      </c>
      <c r="F338" s="163" t="s">
        <v>634</v>
      </c>
      <c r="G338" s="164" t="s">
        <v>139</v>
      </c>
      <c r="H338" s="165">
        <v>314.3</v>
      </c>
      <c r="I338" s="166"/>
      <c r="J338" s="167">
        <f>ROUND(I338*H338,2)</f>
        <v>0</v>
      </c>
      <c r="K338" s="163" t="s">
        <v>140</v>
      </c>
      <c r="L338" s="33"/>
      <c r="M338" s="168" t="s">
        <v>1</v>
      </c>
      <c r="N338" s="169" t="s">
        <v>41</v>
      </c>
      <c r="O338" s="58"/>
      <c r="P338" s="170">
        <f>O338*H338</f>
        <v>0</v>
      </c>
      <c r="Q338" s="170">
        <v>0.00013</v>
      </c>
      <c r="R338" s="170">
        <f>Q338*H338</f>
        <v>0.040859</v>
      </c>
      <c r="S338" s="170">
        <v>0</v>
      </c>
      <c r="T338" s="171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2" t="s">
        <v>226</v>
      </c>
      <c r="AT338" s="172" t="s">
        <v>136</v>
      </c>
      <c r="AU338" s="172" t="s">
        <v>86</v>
      </c>
      <c r="AY338" s="17" t="s">
        <v>133</v>
      </c>
      <c r="BE338" s="173">
        <f>IF(N338="základní",J338,0)</f>
        <v>0</v>
      </c>
      <c r="BF338" s="173">
        <f>IF(N338="snížená",J338,0)</f>
        <v>0</v>
      </c>
      <c r="BG338" s="173">
        <f>IF(N338="zákl. přenesená",J338,0)</f>
        <v>0</v>
      </c>
      <c r="BH338" s="173">
        <f>IF(N338="sníž. přenesená",J338,0)</f>
        <v>0</v>
      </c>
      <c r="BI338" s="173">
        <f>IF(N338="nulová",J338,0)</f>
        <v>0</v>
      </c>
      <c r="BJ338" s="17" t="s">
        <v>84</v>
      </c>
      <c r="BK338" s="173">
        <f>ROUND(I338*H338,2)</f>
        <v>0</v>
      </c>
      <c r="BL338" s="17" t="s">
        <v>226</v>
      </c>
      <c r="BM338" s="172" t="s">
        <v>635</v>
      </c>
    </row>
    <row r="339" spans="1:65" s="2" customFormat="1" ht="16.5" customHeight="1">
      <c r="A339" s="32"/>
      <c r="B339" s="160"/>
      <c r="C339" s="161" t="s">
        <v>636</v>
      </c>
      <c r="D339" s="161" t="s">
        <v>136</v>
      </c>
      <c r="E339" s="162" t="s">
        <v>637</v>
      </c>
      <c r="F339" s="163" t="s">
        <v>638</v>
      </c>
      <c r="G339" s="164" t="s">
        <v>139</v>
      </c>
      <c r="H339" s="165">
        <v>314.3</v>
      </c>
      <c r="I339" s="166"/>
      <c r="J339" s="167">
        <f>ROUND(I339*H339,2)</f>
        <v>0</v>
      </c>
      <c r="K339" s="163" t="s">
        <v>140</v>
      </c>
      <c r="L339" s="33"/>
      <c r="M339" s="168" t="s">
        <v>1</v>
      </c>
      <c r="N339" s="169" t="s">
        <v>41</v>
      </c>
      <c r="O339" s="58"/>
      <c r="P339" s="170">
        <f>O339*H339</f>
        <v>0</v>
      </c>
      <c r="Q339" s="170">
        <v>0.00013</v>
      </c>
      <c r="R339" s="170">
        <f>Q339*H339</f>
        <v>0.040859</v>
      </c>
      <c r="S339" s="170">
        <v>0</v>
      </c>
      <c r="T339" s="171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2" t="s">
        <v>226</v>
      </c>
      <c r="AT339" s="172" t="s">
        <v>136</v>
      </c>
      <c r="AU339" s="172" t="s">
        <v>86</v>
      </c>
      <c r="AY339" s="17" t="s">
        <v>133</v>
      </c>
      <c r="BE339" s="173">
        <f>IF(N339="základní",J339,0)</f>
        <v>0</v>
      </c>
      <c r="BF339" s="173">
        <f>IF(N339="snížená",J339,0)</f>
        <v>0</v>
      </c>
      <c r="BG339" s="173">
        <f>IF(N339="zákl. přenesená",J339,0)</f>
        <v>0</v>
      </c>
      <c r="BH339" s="173">
        <f>IF(N339="sníž. přenesená",J339,0)</f>
        <v>0</v>
      </c>
      <c r="BI339" s="173">
        <f>IF(N339="nulová",J339,0)</f>
        <v>0</v>
      </c>
      <c r="BJ339" s="17" t="s">
        <v>84</v>
      </c>
      <c r="BK339" s="173">
        <f>ROUND(I339*H339,2)</f>
        <v>0</v>
      </c>
      <c r="BL339" s="17" t="s">
        <v>226</v>
      </c>
      <c r="BM339" s="172" t="s">
        <v>639</v>
      </c>
    </row>
    <row r="340" spans="2:63" s="12" customFormat="1" ht="22.9" customHeight="1">
      <c r="B340" s="147"/>
      <c r="D340" s="148" t="s">
        <v>75</v>
      </c>
      <c r="E340" s="158" t="s">
        <v>640</v>
      </c>
      <c r="F340" s="158" t="s">
        <v>641</v>
      </c>
      <c r="I340" s="150"/>
      <c r="J340" s="159">
        <f>BK340</f>
        <v>0</v>
      </c>
      <c r="L340" s="147"/>
      <c r="M340" s="152"/>
      <c r="N340" s="153"/>
      <c r="O340" s="153"/>
      <c r="P340" s="154">
        <f>SUM(P341:P343)</f>
        <v>0</v>
      </c>
      <c r="Q340" s="153"/>
      <c r="R340" s="154">
        <f>SUM(R341:R343)</f>
        <v>0.049325759999999996</v>
      </c>
      <c r="S340" s="153"/>
      <c r="T340" s="155">
        <f>SUM(T341:T343)</f>
        <v>0</v>
      </c>
      <c r="AR340" s="148" t="s">
        <v>86</v>
      </c>
      <c r="AT340" s="156" t="s">
        <v>75</v>
      </c>
      <c r="AU340" s="156" t="s">
        <v>84</v>
      </c>
      <c r="AY340" s="148" t="s">
        <v>133</v>
      </c>
      <c r="BK340" s="157">
        <f>SUM(BK341:BK343)</f>
        <v>0</v>
      </c>
    </row>
    <row r="341" spans="1:65" s="2" customFormat="1" ht="16.5" customHeight="1">
      <c r="A341" s="32"/>
      <c r="B341" s="160"/>
      <c r="C341" s="161" t="s">
        <v>642</v>
      </c>
      <c r="D341" s="161" t="s">
        <v>136</v>
      </c>
      <c r="E341" s="162" t="s">
        <v>643</v>
      </c>
      <c r="F341" s="163" t="s">
        <v>644</v>
      </c>
      <c r="G341" s="164" t="s">
        <v>139</v>
      </c>
      <c r="H341" s="165">
        <v>102.762</v>
      </c>
      <c r="I341" s="166"/>
      <c r="J341" s="167">
        <f>ROUND(I341*H341,2)</f>
        <v>0</v>
      </c>
      <c r="K341" s="163" t="s">
        <v>140</v>
      </c>
      <c r="L341" s="33"/>
      <c r="M341" s="168" t="s">
        <v>1</v>
      </c>
      <c r="N341" s="169" t="s">
        <v>41</v>
      </c>
      <c r="O341" s="58"/>
      <c r="P341" s="170">
        <f>O341*H341</f>
        <v>0</v>
      </c>
      <c r="Q341" s="170">
        <v>0.0002</v>
      </c>
      <c r="R341" s="170">
        <f>Q341*H341</f>
        <v>0.020552400000000002</v>
      </c>
      <c r="S341" s="170">
        <v>0</v>
      </c>
      <c r="T341" s="171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2" t="s">
        <v>226</v>
      </c>
      <c r="AT341" s="172" t="s">
        <v>136</v>
      </c>
      <c r="AU341" s="172" t="s">
        <v>86</v>
      </c>
      <c r="AY341" s="17" t="s">
        <v>133</v>
      </c>
      <c r="BE341" s="173">
        <f>IF(N341="základní",J341,0)</f>
        <v>0</v>
      </c>
      <c r="BF341" s="173">
        <f>IF(N341="snížená",J341,0)</f>
        <v>0</v>
      </c>
      <c r="BG341" s="173">
        <f>IF(N341="zákl. přenesená",J341,0)</f>
        <v>0</v>
      </c>
      <c r="BH341" s="173">
        <f>IF(N341="sníž. přenesená",J341,0)</f>
        <v>0</v>
      </c>
      <c r="BI341" s="173">
        <f>IF(N341="nulová",J341,0)</f>
        <v>0</v>
      </c>
      <c r="BJ341" s="17" t="s">
        <v>84</v>
      </c>
      <c r="BK341" s="173">
        <f>ROUND(I341*H341,2)</f>
        <v>0</v>
      </c>
      <c r="BL341" s="17" t="s">
        <v>226</v>
      </c>
      <c r="BM341" s="172" t="s">
        <v>645</v>
      </c>
    </row>
    <row r="342" spans="2:51" s="13" customFormat="1" ht="11.25">
      <c r="B342" s="174"/>
      <c r="D342" s="175" t="s">
        <v>143</v>
      </c>
      <c r="E342" s="176" t="s">
        <v>1</v>
      </c>
      <c r="F342" s="177" t="s">
        <v>646</v>
      </c>
      <c r="H342" s="178">
        <v>102.762</v>
      </c>
      <c r="I342" s="179"/>
      <c r="L342" s="174"/>
      <c r="M342" s="180"/>
      <c r="N342" s="181"/>
      <c r="O342" s="181"/>
      <c r="P342" s="181"/>
      <c r="Q342" s="181"/>
      <c r="R342" s="181"/>
      <c r="S342" s="181"/>
      <c r="T342" s="182"/>
      <c r="AT342" s="176" t="s">
        <v>143</v>
      </c>
      <c r="AU342" s="176" t="s">
        <v>86</v>
      </c>
      <c r="AV342" s="13" t="s">
        <v>86</v>
      </c>
      <c r="AW342" s="13" t="s">
        <v>32</v>
      </c>
      <c r="AX342" s="13" t="s">
        <v>84</v>
      </c>
      <c r="AY342" s="176" t="s">
        <v>133</v>
      </c>
    </row>
    <row r="343" spans="1:65" s="2" customFormat="1" ht="16.5" customHeight="1">
      <c r="A343" s="32"/>
      <c r="B343" s="160"/>
      <c r="C343" s="161" t="s">
        <v>647</v>
      </c>
      <c r="D343" s="161" t="s">
        <v>136</v>
      </c>
      <c r="E343" s="162" t="s">
        <v>648</v>
      </c>
      <c r="F343" s="163" t="s">
        <v>649</v>
      </c>
      <c r="G343" s="164" t="s">
        <v>139</v>
      </c>
      <c r="H343" s="165">
        <v>102.762</v>
      </c>
      <c r="I343" s="166"/>
      <c r="J343" s="167">
        <f>ROUND(I343*H343,2)</f>
        <v>0</v>
      </c>
      <c r="K343" s="163" t="s">
        <v>140</v>
      </c>
      <c r="L343" s="33"/>
      <c r="M343" s="168" t="s">
        <v>1</v>
      </c>
      <c r="N343" s="169" t="s">
        <v>41</v>
      </c>
      <c r="O343" s="58"/>
      <c r="P343" s="170">
        <f>O343*H343</f>
        <v>0</v>
      </c>
      <c r="Q343" s="170">
        <v>0.00028</v>
      </c>
      <c r="R343" s="170">
        <f>Q343*H343</f>
        <v>0.028773359999999998</v>
      </c>
      <c r="S343" s="170">
        <v>0</v>
      </c>
      <c r="T343" s="171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2" t="s">
        <v>226</v>
      </c>
      <c r="AT343" s="172" t="s">
        <v>136</v>
      </c>
      <c r="AU343" s="172" t="s">
        <v>86</v>
      </c>
      <c r="AY343" s="17" t="s">
        <v>133</v>
      </c>
      <c r="BE343" s="173">
        <f>IF(N343="základní",J343,0)</f>
        <v>0</v>
      </c>
      <c r="BF343" s="173">
        <f>IF(N343="snížená",J343,0)</f>
        <v>0</v>
      </c>
      <c r="BG343" s="173">
        <f>IF(N343="zákl. přenesená",J343,0)</f>
        <v>0</v>
      </c>
      <c r="BH343" s="173">
        <f>IF(N343="sníž. přenesená",J343,0)</f>
        <v>0</v>
      </c>
      <c r="BI343" s="173">
        <f>IF(N343="nulová",J343,0)</f>
        <v>0</v>
      </c>
      <c r="BJ343" s="17" t="s">
        <v>84</v>
      </c>
      <c r="BK343" s="173">
        <f>ROUND(I343*H343,2)</f>
        <v>0</v>
      </c>
      <c r="BL343" s="17" t="s">
        <v>226</v>
      </c>
      <c r="BM343" s="172" t="s">
        <v>650</v>
      </c>
    </row>
    <row r="344" spans="2:63" s="12" customFormat="1" ht="25.9" customHeight="1">
      <c r="B344" s="147"/>
      <c r="D344" s="148" t="s">
        <v>75</v>
      </c>
      <c r="E344" s="149" t="s">
        <v>651</v>
      </c>
      <c r="F344" s="149" t="s">
        <v>652</v>
      </c>
      <c r="I344" s="150"/>
      <c r="J344" s="151">
        <f>BK344</f>
        <v>0</v>
      </c>
      <c r="L344" s="147"/>
      <c r="M344" s="152"/>
      <c r="N344" s="153"/>
      <c r="O344" s="153"/>
      <c r="P344" s="154">
        <f>P345+P347+P352</f>
        <v>0</v>
      </c>
      <c r="Q344" s="153"/>
      <c r="R344" s="154">
        <f>R345+R347+R352</f>
        <v>0</v>
      </c>
      <c r="S344" s="153"/>
      <c r="T344" s="155">
        <f>T345+T347+T352</f>
        <v>0</v>
      </c>
      <c r="AR344" s="148" t="s">
        <v>158</v>
      </c>
      <c r="AT344" s="156" t="s">
        <v>75</v>
      </c>
      <c r="AU344" s="156" t="s">
        <v>76</v>
      </c>
      <c r="AY344" s="148" t="s">
        <v>133</v>
      </c>
      <c r="BK344" s="157">
        <f>BK345+BK347+BK352</f>
        <v>0</v>
      </c>
    </row>
    <row r="345" spans="2:63" s="12" customFormat="1" ht="22.9" customHeight="1">
      <c r="B345" s="147"/>
      <c r="D345" s="148" t="s">
        <v>75</v>
      </c>
      <c r="E345" s="158" t="s">
        <v>653</v>
      </c>
      <c r="F345" s="158" t="s">
        <v>654</v>
      </c>
      <c r="I345" s="150"/>
      <c r="J345" s="159">
        <f>BK345</f>
        <v>0</v>
      </c>
      <c r="L345" s="147"/>
      <c r="M345" s="152"/>
      <c r="N345" s="153"/>
      <c r="O345" s="153"/>
      <c r="P345" s="154">
        <f>P346</f>
        <v>0</v>
      </c>
      <c r="Q345" s="153"/>
      <c r="R345" s="154">
        <f>R346</f>
        <v>0</v>
      </c>
      <c r="S345" s="153"/>
      <c r="T345" s="155">
        <f>T346</f>
        <v>0</v>
      </c>
      <c r="AR345" s="148" t="s">
        <v>158</v>
      </c>
      <c r="AT345" s="156" t="s">
        <v>75</v>
      </c>
      <c r="AU345" s="156" t="s">
        <v>84</v>
      </c>
      <c r="AY345" s="148" t="s">
        <v>133</v>
      </c>
      <c r="BK345" s="157">
        <f>BK346</f>
        <v>0</v>
      </c>
    </row>
    <row r="346" spans="1:65" s="2" customFormat="1" ht="16.5" customHeight="1">
      <c r="A346" s="32"/>
      <c r="B346" s="160"/>
      <c r="C346" s="161" t="s">
        <v>655</v>
      </c>
      <c r="D346" s="161" t="s">
        <v>136</v>
      </c>
      <c r="E346" s="162" t="s">
        <v>656</v>
      </c>
      <c r="F346" s="163" t="s">
        <v>657</v>
      </c>
      <c r="G346" s="164" t="s">
        <v>658</v>
      </c>
      <c r="H346" s="165">
        <v>1</v>
      </c>
      <c r="I346" s="166"/>
      <c r="J346" s="167">
        <f>ROUND(I346*H346,2)</f>
        <v>0</v>
      </c>
      <c r="K346" s="163" t="s">
        <v>140</v>
      </c>
      <c r="L346" s="33"/>
      <c r="M346" s="168" t="s">
        <v>1</v>
      </c>
      <c r="N346" s="169" t="s">
        <v>41</v>
      </c>
      <c r="O346" s="58"/>
      <c r="P346" s="170">
        <f>O346*H346</f>
        <v>0</v>
      </c>
      <c r="Q346" s="170">
        <v>0</v>
      </c>
      <c r="R346" s="170">
        <f>Q346*H346</f>
        <v>0</v>
      </c>
      <c r="S346" s="170">
        <v>0</v>
      </c>
      <c r="T346" s="171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2" t="s">
        <v>659</v>
      </c>
      <c r="AT346" s="172" t="s">
        <v>136</v>
      </c>
      <c r="AU346" s="172" t="s">
        <v>86</v>
      </c>
      <c r="AY346" s="17" t="s">
        <v>133</v>
      </c>
      <c r="BE346" s="173">
        <f>IF(N346="základní",J346,0)</f>
        <v>0</v>
      </c>
      <c r="BF346" s="173">
        <f>IF(N346="snížená",J346,0)</f>
        <v>0</v>
      </c>
      <c r="BG346" s="173">
        <f>IF(N346="zákl. přenesená",J346,0)</f>
        <v>0</v>
      </c>
      <c r="BH346" s="173">
        <f>IF(N346="sníž. přenesená",J346,0)</f>
        <v>0</v>
      </c>
      <c r="BI346" s="173">
        <f>IF(N346="nulová",J346,0)</f>
        <v>0</v>
      </c>
      <c r="BJ346" s="17" t="s">
        <v>84</v>
      </c>
      <c r="BK346" s="173">
        <f>ROUND(I346*H346,2)</f>
        <v>0</v>
      </c>
      <c r="BL346" s="17" t="s">
        <v>659</v>
      </c>
      <c r="BM346" s="172" t="s">
        <v>660</v>
      </c>
    </row>
    <row r="347" spans="2:63" s="12" customFormat="1" ht="22.9" customHeight="1">
      <c r="B347" s="147"/>
      <c r="D347" s="148" t="s">
        <v>75</v>
      </c>
      <c r="E347" s="158" t="s">
        <v>661</v>
      </c>
      <c r="F347" s="158" t="s">
        <v>662</v>
      </c>
      <c r="I347" s="150"/>
      <c r="J347" s="159">
        <f>BK347</f>
        <v>0</v>
      </c>
      <c r="L347" s="147"/>
      <c r="M347" s="152"/>
      <c r="N347" s="153"/>
      <c r="O347" s="153"/>
      <c r="P347" s="154">
        <f>SUM(P348:P351)</f>
        <v>0</v>
      </c>
      <c r="Q347" s="153"/>
      <c r="R347" s="154">
        <f>SUM(R348:R351)</f>
        <v>0</v>
      </c>
      <c r="S347" s="153"/>
      <c r="T347" s="155">
        <f>SUM(T348:T351)</f>
        <v>0</v>
      </c>
      <c r="AR347" s="148" t="s">
        <v>158</v>
      </c>
      <c r="AT347" s="156" t="s">
        <v>75</v>
      </c>
      <c r="AU347" s="156" t="s">
        <v>84</v>
      </c>
      <c r="AY347" s="148" t="s">
        <v>133</v>
      </c>
      <c r="BK347" s="157">
        <f>SUM(BK348:BK351)</f>
        <v>0</v>
      </c>
    </row>
    <row r="348" spans="1:65" s="2" customFormat="1" ht="16.5" customHeight="1">
      <c r="A348" s="32"/>
      <c r="B348" s="160"/>
      <c r="C348" s="161" t="s">
        <v>663</v>
      </c>
      <c r="D348" s="161" t="s">
        <v>136</v>
      </c>
      <c r="E348" s="162" t="s">
        <v>664</v>
      </c>
      <c r="F348" s="163" t="s">
        <v>665</v>
      </c>
      <c r="G348" s="164" t="s">
        <v>658</v>
      </c>
      <c r="H348" s="165">
        <v>1</v>
      </c>
      <c r="I348" s="166"/>
      <c r="J348" s="167">
        <f>ROUND(I348*H348,2)</f>
        <v>0</v>
      </c>
      <c r="K348" s="163" t="s">
        <v>140</v>
      </c>
      <c r="L348" s="33"/>
      <c r="M348" s="168" t="s">
        <v>1</v>
      </c>
      <c r="N348" s="169" t="s">
        <v>41</v>
      </c>
      <c r="O348" s="58"/>
      <c r="P348" s="170">
        <f>O348*H348</f>
        <v>0</v>
      </c>
      <c r="Q348" s="170">
        <v>0</v>
      </c>
      <c r="R348" s="170">
        <f>Q348*H348</f>
        <v>0</v>
      </c>
      <c r="S348" s="170">
        <v>0</v>
      </c>
      <c r="T348" s="171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2" t="s">
        <v>659</v>
      </c>
      <c r="AT348" s="172" t="s">
        <v>136</v>
      </c>
      <c r="AU348" s="172" t="s">
        <v>86</v>
      </c>
      <c r="AY348" s="17" t="s">
        <v>133</v>
      </c>
      <c r="BE348" s="173">
        <f>IF(N348="základní",J348,0)</f>
        <v>0</v>
      </c>
      <c r="BF348" s="173">
        <f>IF(N348="snížená",J348,0)</f>
        <v>0</v>
      </c>
      <c r="BG348" s="173">
        <f>IF(N348="zákl. přenesená",J348,0)</f>
        <v>0</v>
      </c>
      <c r="BH348" s="173">
        <f>IF(N348="sníž. přenesená",J348,0)</f>
        <v>0</v>
      </c>
      <c r="BI348" s="173">
        <f>IF(N348="nulová",J348,0)</f>
        <v>0</v>
      </c>
      <c r="BJ348" s="17" t="s">
        <v>84</v>
      </c>
      <c r="BK348" s="173">
        <f>ROUND(I348*H348,2)</f>
        <v>0</v>
      </c>
      <c r="BL348" s="17" t="s">
        <v>659</v>
      </c>
      <c r="BM348" s="172" t="s">
        <v>666</v>
      </c>
    </row>
    <row r="349" spans="1:65" s="2" customFormat="1" ht="16.5" customHeight="1">
      <c r="A349" s="32"/>
      <c r="B349" s="160"/>
      <c r="C349" s="161" t="s">
        <v>667</v>
      </c>
      <c r="D349" s="161" t="s">
        <v>136</v>
      </c>
      <c r="E349" s="162" t="s">
        <v>668</v>
      </c>
      <c r="F349" s="163" t="s">
        <v>669</v>
      </c>
      <c r="G349" s="164" t="s">
        <v>658</v>
      </c>
      <c r="H349" s="165">
        <v>1</v>
      </c>
      <c r="I349" s="166"/>
      <c r="J349" s="167">
        <f>ROUND(I349*H349,2)</f>
        <v>0</v>
      </c>
      <c r="K349" s="163" t="s">
        <v>140</v>
      </c>
      <c r="L349" s="33"/>
      <c r="M349" s="168" t="s">
        <v>1</v>
      </c>
      <c r="N349" s="169" t="s">
        <v>41</v>
      </c>
      <c r="O349" s="58"/>
      <c r="P349" s="170">
        <f>O349*H349</f>
        <v>0</v>
      </c>
      <c r="Q349" s="170">
        <v>0</v>
      </c>
      <c r="R349" s="170">
        <f>Q349*H349</f>
        <v>0</v>
      </c>
      <c r="S349" s="170">
        <v>0</v>
      </c>
      <c r="T349" s="171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2" t="s">
        <v>659</v>
      </c>
      <c r="AT349" s="172" t="s">
        <v>136</v>
      </c>
      <c r="AU349" s="172" t="s">
        <v>86</v>
      </c>
      <c r="AY349" s="17" t="s">
        <v>133</v>
      </c>
      <c r="BE349" s="173">
        <f>IF(N349="základní",J349,0)</f>
        <v>0</v>
      </c>
      <c r="BF349" s="173">
        <f>IF(N349="snížená",J349,0)</f>
        <v>0</v>
      </c>
      <c r="BG349" s="173">
        <f>IF(N349="zákl. přenesená",J349,0)</f>
        <v>0</v>
      </c>
      <c r="BH349" s="173">
        <f>IF(N349="sníž. přenesená",J349,0)</f>
        <v>0</v>
      </c>
      <c r="BI349" s="173">
        <f>IF(N349="nulová",J349,0)</f>
        <v>0</v>
      </c>
      <c r="BJ349" s="17" t="s">
        <v>84</v>
      </c>
      <c r="BK349" s="173">
        <f>ROUND(I349*H349,2)</f>
        <v>0</v>
      </c>
      <c r="BL349" s="17" t="s">
        <v>659</v>
      </c>
      <c r="BM349" s="172" t="s">
        <v>670</v>
      </c>
    </row>
    <row r="350" spans="1:65" s="2" customFormat="1" ht="16.5" customHeight="1">
      <c r="A350" s="32"/>
      <c r="B350" s="160"/>
      <c r="C350" s="161" t="s">
        <v>671</v>
      </c>
      <c r="D350" s="161" t="s">
        <v>136</v>
      </c>
      <c r="E350" s="162" t="s">
        <v>672</v>
      </c>
      <c r="F350" s="163" t="s">
        <v>673</v>
      </c>
      <c r="G350" s="164" t="s">
        <v>658</v>
      </c>
      <c r="H350" s="165">
        <v>1</v>
      </c>
      <c r="I350" s="166"/>
      <c r="J350" s="167">
        <f>ROUND(I350*H350,2)</f>
        <v>0</v>
      </c>
      <c r="K350" s="163" t="s">
        <v>140</v>
      </c>
      <c r="L350" s="33"/>
      <c r="M350" s="168" t="s">
        <v>1</v>
      </c>
      <c r="N350" s="169" t="s">
        <v>41</v>
      </c>
      <c r="O350" s="58"/>
      <c r="P350" s="170">
        <f>O350*H350</f>
        <v>0</v>
      </c>
      <c r="Q350" s="170">
        <v>0</v>
      </c>
      <c r="R350" s="170">
        <f>Q350*H350</f>
        <v>0</v>
      </c>
      <c r="S350" s="170">
        <v>0</v>
      </c>
      <c r="T350" s="171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2" t="s">
        <v>659</v>
      </c>
      <c r="AT350" s="172" t="s">
        <v>136</v>
      </c>
      <c r="AU350" s="172" t="s">
        <v>86</v>
      </c>
      <c r="AY350" s="17" t="s">
        <v>133</v>
      </c>
      <c r="BE350" s="173">
        <f>IF(N350="základní",J350,0)</f>
        <v>0</v>
      </c>
      <c r="BF350" s="173">
        <f>IF(N350="snížená",J350,0)</f>
        <v>0</v>
      </c>
      <c r="BG350" s="173">
        <f>IF(N350="zákl. přenesená",J350,0)</f>
        <v>0</v>
      </c>
      <c r="BH350" s="173">
        <f>IF(N350="sníž. přenesená",J350,0)</f>
        <v>0</v>
      </c>
      <c r="BI350" s="173">
        <f>IF(N350="nulová",J350,0)</f>
        <v>0</v>
      </c>
      <c r="BJ350" s="17" t="s">
        <v>84</v>
      </c>
      <c r="BK350" s="173">
        <f>ROUND(I350*H350,2)</f>
        <v>0</v>
      </c>
      <c r="BL350" s="17" t="s">
        <v>659</v>
      </c>
      <c r="BM350" s="172" t="s">
        <v>674</v>
      </c>
    </row>
    <row r="351" spans="1:65" s="2" customFormat="1" ht="16.5" customHeight="1">
      <c r="A351" s="32"/>
      <c r="B351" s="160"/>
      <c r="C351" s="161" t="s">
        <v>675</v>
      </c>
      <c r="D351" s="161" t="s">
        <v>136</v>
      </c>
      <c r="E351" s="162" t="s">
        <v>676</v>
      </c>
      <c r="F351" s="163" t="s">
        <v>677</v>
      </c>
      <c r="G351" s="164" t="s">
        <v>658</v>
      </c>
      <c r="H351" s="165">
        <v>1</v>
      </c>
      <c r="I351" s="166"/>
      <c r="J351" s="167">
        <f>ROUND(I351*H351,2)</f>
        <v>0</v>
      </c>
      <c r="K351" s="163" t="s">
        <v>140</v>
      </c>
      <c r="L351" s="33"/>
      <c r="M351" s="168" t="s">
        <v>1</v>
      </c>
      <c r="N351" s="169" t="s">
        <v>41</v>
      </c>
      <c r="O351" s="58"/>
      <c r="P351" s="170">
        <f>O351*H351</f>
        <v>0</v>
      </c>
      <c r="Q351" s="170">
        <v>0</v>
      </c>
      <c r="R351" s="170">
        <f>Q351*H351</f>
        <v>0</v>
      </c>
      <c r="S351" s="170">
        <v>0</v>
      </c>
      <c r="T351" s="171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2" t="s">
        <v>659</v>
      </c>
      <c r="AT351" s="172" t="s">
        <v>136</v>
      </c>
      <c r="AU351" s="172" t="s">
        <v>86</v>
      </c>
      <c r="AY351" s="17" t="s">
        <v>133</v>
      </c>
      <c r="BE351" s="173">
        <f>IF(N351="základní",J351,0)</f>
        <v>0</v>
      </c>
      <c r="BF351" s="173">
        <f>IF(N351="snížená",J351,0)</f>
        <v>0</v>
      </c>
      <c r="BG351" s="173">
        <f>IF(N351="zákl. přenesená",J351,0)</f>
        <v>0</v>
      </c>
      <c r="BH351" s="173">
        <f>IF(N351="sníž. přenesená",J351,0)</f>
        <v>0</v>
      </c>
      <c r="BI351" s="173">
        <f>IF(N351="nulová",J351,0)</f>
        <v>0</v>
      </c>
      <c r="BJ351" s="17" t="s">
        <v>84</v>
      </c>
      <c r="BK351" s="173">
        <f>ROUND(I351*H351,2)</f>
        <v>0</v>
      </c>
      <c r="BL351" s="17" t="s">
        <v>659</v>
      </c>
      <c r="BM351" s="172" t="s">
        <v>678</v>
      </c>
    </row>
    <row r="352" spans="2:63" s="12" customFormat="1" ht="22.9" customHeight="1">
      <c r="B352" s="147"/>
      <c r="D352" s="148" t="s">
        <v>75</v>
      </c>
      <c r="E352" s="158" t="s">
        <v>679</v>
      </c>
      <c r="F352" s="158" t="s">
        <v>680</v>
      </c>
      <c r="I352" s="150"/>
      <c r="J352" s="159">
        <f>BK352</f>
        <v>0</v>
      </c>
      <c r="L352" s="147"/>
      <c r="M352" s="152"/>
      <c r="N352" s="153"/>
      <c r="O352" s="153"/>
      <c r="P352" s="154">
        <f>P353</f>
        <v>0</v>
      </c>
      <c r="Q352" s="153"/>
      <c r="R352" s="154">
        <f>R353</f>
        <v>0</v>
      </c>
      <c r="S352" s="153"/>
      <c r="T352" s="155">
        <f>T353</f>
        <v>0</v>
      </c>
      <c r="AR352" s="148" t="s">
        <v>158</v>
      </c>
      <c r="AT352" s="156" t="s">
        <v>75</v>
      </c>
      <c r="AU352" s="156" t="s">
        <v>84</v>
      </c>
      <c r="AY352" s="148" t="s">
        <v>133</v>
      </c>
      <c r="BK352" s="157">
        <f>BK353</f>
        <v>0</v>
      </c>
    </row>
    <row r="353" spans="1:65" s="2" customFormat="1" ht="16.5" customHeight="1">
      <c r="A353" s="32"/>
      <c r="B353" s="160"/>
      <c r="C353" s="161" t="s">
        <v>681</v>
      </c>
      <c r="D353" s="161" t="s">
        <v>136</v>
      </c>
      <c r="E353" s="162" t="s">
        <v>682</v>
      </c>
      <c r="F353" s="163" t="s">
        <v>683</v>
      </c>
      <c r="G353" s="164" t="s">
        <v>658</v>
      </c>
      <c r="H353" s="165">
        <v>1</v>
      </c>
      <c r="I353" s="166"/>
      <c r="J353" s="167">
        <f>ROUND(I353*H353,2)</f>
        <v>0</v>
      </c>
      <c r="K353" s="163" t="s">
        <v>140</v>
      </c>
      <c r="L353" s="33"/>
      <c r="M353" s="209" t="s">
        <v>1</v>
      </c>
      <c r="N353" s="210" t="s">
        <v>41</v>
      </c>
      <c r="O353" s="211"/>
      <c r="P353" s="212">
        <f>O353*H353</f>
        <v>0</v>
      </c>
      <c r="Q353" s="212">
        <v>0</v>
      </c>
      <c r="R353" s="212">
        <f>Q353*H353</f>
        <v>0</v>
      </c>
      <c r="S353" s="212">
        <v>0</v>
      </c>
      <c r="T353" s="213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2" t="s">
        <v>659</v>
      </c>
      <c r="AT353" s="172" t="s">
        <v>136</v>
      </c>
      <c r="AU353" s="172" t="s">
        <v>86</v>
      </c>
      <c r="AY353" s="17" t="s">
        <v>133</v>
      </c>
      <c r="BE353" s="173">
        <f>IF(N353="základní",J353,0)</f>
        <v>0</v>
      </c>
      <c r="BF353" s="173">
        <f>IF(N353="snížená",J353,0)</f>
        <v>0</v>
      </c>
      <c r="BG353" s="173">
        <f>IF(N353="zákl. přenesená",J353,0)</f>
        <v>0</v>
      </c>
      <c r="BH353" s="173">
        <f>IF(N353="sníž. přenesená",J353,0)</f>
        <v>0</v>
      </c>
      <c r="BI353" s="173">
        <f>IF(N353="nulová",J353,0)</f>
        <v>0</v>
      </c>
      <c r="BJ353" s="17" t="s">
        <v>84</v>
      </c>
      <c r="BK353" s="173">
        <f>ROUND(I353*H353,2)</f>
        <v>0</v>
      </c>
      <c r="BL353" s="17" t="s">
        <v>659</v>
      </c>
      <c r="BM353" s="172" t="s">
        <v>684</v>
      </c>
    </row>
    <row r="354" spans="1:31" s="2" customFormat="1" ht="6.95" customHeight="1">
      <c r="A354" s="32"/>
      <c r="B354" s="47"/>
      <c r="C354" s="48"/>
      <c r="D354" s="48"/>
      <c r="E354" s="48"/>
      <c r="F354" s="48"/>
      <c r="G354" s="48"/>
      <c r="H354" s="48"/>
      <c r="I354" s="120"/>
      <c r="J354" s="48"/>
      <c r="K354" s="48"/>
      <c r="L354" s="33"/>
      <c r="M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</row>
  </sheetData>
  <autoFilter ref="C136:K35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Roman Bielak</cp:lastModifiedBy>
  <dcterms:created xsi:type="dcterms:W3CDTF">2020-07-16T14:34:43Z</dcterms:created>
  <dcterms:modified xsi:type="dcterms:W3CDTF">2020-07-17T09:33:15Z</dcterms:modified>
  <cp:category/>
  <cp:version/>
  <cp:contentType/>
  <cp:contentStatus/>
</cp:coreProperties>
</file>