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tabRatio="779" activeTab="0"/>
  </bookViews>
  <sheets>
    <sheet name="Krycí list" sheetId="1" r:id="rId1"/>
    <sheet name="Rekapitulace" sheetId="2" r:id="rId2"/>
    <sheet name="stavba" sheetId="3" r:id="rId3"/>
    <sheet name="gastro - stavba" sheetId="4" r:id="rId4"/>
    <sheet name="gastro - technologie" sheetId="11" r:id="rId5"/>
    <sheet name="gastro - nezpůsobilé" sheetId="12" r:id="rId6"/>
    <sheet name="VZT" sheetId="5" r:id="rId7"/>
    <sheet name=" El silno" sheetId="6" r:id="rId8"/>
    <sheet name="EL slabo" sheetId="9" r:id="rId9"/>
    <sheet name="ÚT" sheetId="7" r:id="rId10"/>
    <sheet name="ZTI - stavba" sheetId="8" r:id="rId11"/>
    <sheet name="ZTI - Technologie" sheetId="10" r:id="rId12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'Rekapitulace'!$G$38</definedName>
    <definedName name="HSV">'Rekapitulace'!$E$38</definedName>
    <definedName name="HZS">'Rekapitulace'!$I$38</definedName>
    <definedName name="JKSO">'Krycí list'!$G$2</definedName>
    <definedName name="MJ">'Krycí list'!$G$5</definedName>
    <definedName name="Mont">'Rekapitulace'!$H$38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1">'Rekapitulace'!$A$1:$I$52</definedName>
    <definedName name="_xlnm.Print_Area" localSheetId="2">'stavba'!$A$1:$G$1489</definedName>
    <definedName name="PocetMJ">'Krycí list'!$G$6</definedName>
    <definedName name="Poznamka">'Krycí list'!$B$37</definedName>
    <definedName name="Projektant">'Krycí list'!$C$8</definedName>
    <definedName name="PSV">'Rekapitulace'!$F$38</definedName>
    <definedName name="SazbaDPH1">'Krycí list'!$C$30</definedName>
    <definedName name="SazbaDPH2">'Krycí list'!$C$32</definedName>
    <definedName name="SloupecCC">'stavba'!$G$6</definedName>
    <definedName name="SloupecCisloPol">'stavba'!$B$6</definedName>
    <definedName name="SloupecJC">'stavba'!$F$6</definedName>
    <definedName name="SloupecMJ">'stavba'!$D$6</definedName>
    <definedName name="SloupecMnozstvi">'stavba'!$E$6</definedName>
    <definedName name="SloupecNazPol">'stavba'!$C$6</definedName>
    <definedName name="SloupecPC">'stavba'!$A$6</definedName>
    <definedName name="solver_lin" localSheetId="2" hidden="1">0</definedName>
    <definedName name="solver_num" localSheetId="2" hidden="1">0</definedName>
    <definedName name="solver_opt" localSheetId="2" hidden="1">'stavba'!#REF!</definedName>
    <definedName name="solver_typ" localSheetId="2" hidden="1">1</definedName>
    <definedName name="solver_val" localSheetId="2" hidden="1">0</definedName>
    <definedName name="VRN">'Rekapitulace'!$H$51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'stavba'!$1:$6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sedlarovam</author>
  </authors>
  <commentList>
    <comment ref="B39" authorId="0">
      <text>
        <r>
          <rPr>
            <b/>
            <sz val="9"/>
            <rFont val="Tahoma"/>
            <family val="2"/>
          </rPr>
          <t>sedlarovam: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sedlarovam</author>
  </authors>
  <commentList>
    <comment ref="B32" authorId="0">
      <text>
        <r>
          <rPr>
            <b/>
            <sz val="9"/>
            <rFont val="Tahoma"/>
            <family val="2"/>
          </rPr>
          <t>sedlarovam: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sedlarovam</author>
  </authors>
  <commentList>
    <comment ref="B78" authorId="0">
      <text>
        <r>
          <rPr>
            <b/>
            <sz val="9"/>
            <rFont val="Tahoma"/>
            <family val="2"/>
          </rPr>
          <t>sedlarovam: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<sst xmlns="http://schemas.openxmlformats.org/spreadsheetml/2006/main" count="5285" uniqueCount="2493">
  <si>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</si>
  <si>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</si>
  <si>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</si>
  <si>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</si>
  <si>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</si>
  <si>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</si>
  <si>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</si>
  <si>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</si>
  <si>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</si>
  <si>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</si>
  <si>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</si>
  <si>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</si>
  <si>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</si>
  <si>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</si>
  <si>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</si>
  <si>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</si>
  <si>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</si>
  <si>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</si>
  <si>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</si>
  <si>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</si>
  <si>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</si>
  <si>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</si>
  <si>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</si>
  <si>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</si>
  <si>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</si>
  <si>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</si>
  <si>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</si>
  <si>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</si>
  <si>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</si>
  <si>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</si>
  <si>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</si>
  <si>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</si>
  <si>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</si>
  <si>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</si>
  <si>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</si>
  <si>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</si>
  <si>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</si>
  <si>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</si>
  <si>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</si>
  <si>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</si>
  <si>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</si>
  <si>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</si>
  <si>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</si>
  <si>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</si>
  <si>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</si>
  <si>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</si>
  <si>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</si>
  <si>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</si>
  <si>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</si>
  <si>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</si>
  <si>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</si>
  <si>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</si>
  <si>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</si>
  <si>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</si>
  <si>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</si>
  <si>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</si>
  <si>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</si>
  <si>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</si>
  <si>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</si>
  <si>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</si>
  <si>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</si>
  <si>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</si>
  <si>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</si>
  <si>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</si>
  <si>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</si>
  <si>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</si>
  <si>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</si>
  <si>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</si>
  <si>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</si>
  <si>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</si>
  <si>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</si>
  <si>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</si>
  <si>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</si>
  <si>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</si>
  <si>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</si>
  <si>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</si>
  <si>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</si>
  <si>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</si>
  <si>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</si>
  <si>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2020-005</t>
  </si>
  <si>
    <t>Rekonstrukce objektu Slavie, Špindlerův Mlýn</t>
  </si>
  <si>
    <t>Slávie</t>
  </si>
  <si>
    <t>Stavební část</t>
  </si>
  <si>
    <t>132301401R00</t>
  </si>
  <si>
    <t xml:space="preserve">Hloubený výkop pod základy v hor.4 </t>
  </si>
  <si>
    <t>m3</t>
  </si>
  <si>
    <t>1.PP:2,9*0,475*1,07</t>
  </si>
  <si>
    <t>3,275*0,4*1,07</t>
  </si>
  <si>
    <t>1,35*1,35*1,07*3</t>
  </si>
  <si>
    <t>2,72*0,6*1,07</t>
  </si>
  <si>
    <t>10,48*0,425*1,07</t>
  </si>
  <si>
    <t>5,07*0,425*1,07</t>
  </si>
  <si>
    <t>1,015*0,425*1,07</t>
  </si>
  <si>
    <t>2,545*0,425*1,07</t>
  </si>
  <si>
    <t>1,8*0,25*0,92+0,64*0,25*0,92</t>
  </si>
  <si>
    <t>3,176*0,625*1,07</t>
  </si>
  <si>
    <t>3,176*0,575*1,07</t>
  </si>
  <si>
    <t>3,176*0,525*1,07</t>
  </si>
  <si>
    <t>3,176*0,55*1,074</t>
  </si>
  <si>
    <t>2,5*0,475*1,07</t>
  </si>
  <si>
    <t>2,2*0,25*1,2</t>
  </si>
  <si>
    <t>2,35*0,475*1,07</t>
  </si>
  <si>
    <t>2,35*0,25*1,1</t>
  </si>
  <si>
    <t>4,325*0,475*1,07</t>
  </si>
  <si>
    <t>4,325*0,25*1</t>
  </si>
  <si>
    <t>1,69*0,25*1,37</t>
  </si>
  <si>
    <t>1,2*1/2*1,37</t>
  </si>
  <si>
    <t>3,6*0,25*1,2</t>
  </si>
  <si>
    <t>1,735*0,5*1,07</t>
  </si>
  <si>
    <t>1,88*3,325*3,7</t>
  </si>
  <si>
    <t>1,64*1,735*3,7</t>
  </si>
  <si>
    <t>3,325*0,4*1,07</t>
  </si>
  <si>
    <t>2,825*0,45*1,05</t>
  </si>
  <si>
    <t>8*0,45*1,07</t>
  </si>
  <si>
    <t>0,45*0,4*0,97</t>
  </si>
  <si>
    <t>2*0,6*1,07</t>
  </si>
  <si>
    <t>2,376*0,5*0,77</t>
  </si>
  <si>
    <t>5,525*0,6*1,2</t>
  </si>
  <si>
    <t>14*0,8*1,2</t>
  </si>
  <si>
    <t>5,5*1,05*1,2</t>
  </si>
  <si>
    <t>2,7*0,45*1,2</t>
  </si>
  <si>
    <t>2,65*0,2*1,2</t>
  </si>
  <si>
    <t>2,7*0,6*1,2</t>
  </si>
  <si>
    <t>12*0,6*1,2</t>
  </si>
  <si>
    <t>0,85*1,5*1,2</t>
  </si>
  <si>
    <t>1,875*0,625*1,2</t>
  </si>
  <si>
    <t>0,925*0,4*1,2</t>
  </si>
  <si>
    <t>4,05*0,4*1,2</t>
  </si>
  <si>
    <t>1,04*0,5*1,07*3</t>
  </si>
  <si>
    <t>HO-S.01:(8,6+7,4+7,4)*1,31</t>
  </si>
  <si>
    <t>HO-S.02:(22,1+5,8)*1,57</t>
  </si>
  <si>
    <t>HO-S.03:7,2*0,81</t>
  </si>
  <si>
    <t>1.NP:</t>
  </si>
  <si>
    <t>HO-1.02:(17,8+8,1+8,1+7,5+12,4+9,4+24,9+9,8+47,8+5+2,4+13,3+5+3,5)*0,3</t>
  </si>
  <si>
    <t>161101501R00</t>
  </si>
  <si>
    <t xml:space="preserve">Svislé přemístění výkopku z hor. 1-4 nošením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</si>
  <si>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</si>
  <si>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</si>
  <si>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</si>
  <si>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</si>
  <si>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257,4*10</t>
  </si>
  <si>
    <t>175101101RT2</t>
  </si>
  <si>
    <t>Obsyp potrubí bez prohození sypaniny s dodáním štěrkopísku frakce 0 - 22 mm</t>
  </si>
  <si>
    <t>124,58-83,07</t>
  </si>
  <si>
    <t>199000002R00</t>
  </si>
  <si>
    <t xml:space="preserve">Poplatek za skládku horniny 1- 4 </t>
  </si>
  <si>
    <t>2</t>
  </si>
  <si>
    <t>Základy a zvláštní zakládání</t>
  </si>
  <si>
    <t>273321311R00</t>
  </si>
  <si>
    <t xml:space="preserve">Železobeton základových desek C 16/20 (B 20) </t>
  </si>
  <si>
    <t>1.PP:</t>
  </si>
  <si>
    <t>1,88*3,23*0,10</t>
  </si>
  <si>
    <t>1,735*1,64*0,1</t>
  </si>
  <si>
    <t>274313611R00</t>
  </si>
  <si>
    <t xml:space="preserve">Beton základových pasů prostý C 16/20 (B 20) </t>
  </si>
  <si>
    <t>(3,23+1,88+1,735+1+3,615)*0,6*0,5</t>
  </si>
  <si>
    <t>274351215RT1</t>
  </si>
  <si>
    <t>Bednění stěn základových pasů - zřízení bednicí materiál prkna</t>
  </si>
  <si>
    <t>m2</t>
  </si>
  <si>
    <t>(0,15+2,45+0,2+1,015+5,07)*2*1,07</t>
  </si>
  <si>
    <t>(1,35*2+0,925*2)*1,07</t>
  </si>
  <si>
    <t>(10,48*2+0,425)*1,07</t>
  </si>
  <si>
    <t>(2,7*2+4,325)*1,07</t>
  </si>
  <si>
    <t>(2,7+2,5)*1,07</t>
  </si>
  <si>
    <t>(3,05+3,425)*1,07</t>
  </si>
  <si>
    <t>(3,425*2+0,625+4,325+0,575+2,35+0,525)*1,07</t>
  </si>
  <si>
    <t>(1,735*2+0,45)*1,07</t>
  </si>
  <si>
    <t>(3,23+9,37+0,9+1,35*3+3,995+3,025+2,825+2*2)*1,07</t>
  </si>
  <si>
    <t>(2,72+0,75+1,35*2+0,825+2,9*2+3,3*2+2,32)*1,07</t>
  </si>
  <si>
    <t>(5,525+16+6,2+0,6+2,5+15+4+3)*1,2</t>
  </si>
  <si>
    <t>(3+4,125)*2*1,2</t>
  </si>
  <si>
    <t>(4,125+3,875)*2*1,2</t>
  </si>
  <si>
    <t>(4,125+6,225)*2*1,2</t>
  </si>
  <si>
    <t>(2,7+2,65)*2*1,2</t>
  </si>
  <si>
    <t>274351216R00</t>
  </si>
  <si>
    <t xml:space="preserve">Bednění stěn základových pasů - odstranění </t>
  </si>
  <si>
    <t>279311114R00</t>
  </si>
  <si>
    <t xml:space="preserve">Postupné podbetonování zákl. zdiva  C 15/20 </t>
  </si>
  <si>
    <t>289472214R00</t>
  </si>
  <si>
    <t xml:space="preserve">Hl.spár.1vrst.zdiva z lom.kamene akt.maltou,střed. </t>
  </si>
  <si>
    <t>1.PP fasáda:(0,429+0,7+0,348+2,78+0,353+0,7+0,503+13,495+2,475)*3,32</t>
  </si>
  <si>
    <t>3,525*2,3</t>
  </si>
  <si>
    <t>-2,3*2,25</t>
  </si>
  <si>
    <t>9,5*2,5</t>
  </si>
  <si>
    <t>11,3*2</t>
  </si>
  <si>
    <t>723150366R00</t>
  </si>
  <si>
    <t xml:space="preserve">Potrubí ocel. černé svařované-chráničky D 44,5/2,6 </t>
  </si>
  <si>
    <t>m</t>
  </si>
  <si>
    <t>0,6+0,575+0,625</t>
  </si>
  <si>
    <t>3</t>
  </si>
  <si>
    <t>Svislé a kompletní konstrukce</t>
  </si>
  <si>
    <t>310239211RT2</t>
  </si>
  <si>
    <t>Zazdívka otvorů plochy do 4 m2 cihlami na MVC s použitím suché maltové směsi</t>
  </si>
  <si>
    <t>1*1,6*0,3</t>
  </si>
  <si>
    <t>1.PP:0,6*0,6*0,225</t>
  </si>
  <si>
    <t>1,575*2,56*0,45</t>
  </si>
  <si>
    <t>311112320RT3</t>
  </si>
  <si>
    <t>4,215*2,9</t>
  </si>
  <si>
    <t>311112330RT3</t>
  </si>
  <si>
    <t>(3,23+1,88+1,875+2)*2,9</t>
  </si>
  <si>
    <t>1.NP:3,4*2,82</t>
  </si>
  <si>
    <t>311271175R00</t>
  </si>
  <si>
    <t xml:space="preserve"> m2</t>
  </si>
  <si>
    <t>2,05*2,82</t>
  </si>
  <si>
    <t>2,288*2,82</t>
  </si>
  <si>
    <t>311271176R00</t>
  </si>
  <si>
    <t>1,2*2,82</t>
  </si>
  <si>
    <t>4,375*2,82</t>
  </si>
  <si>
    <t>311271177R00</t>
  </si>
  <si>
    <t>2,625*2,82</t>
  </si>
  <si>
    <t>-0,9*2,02</t>
  </si>
  <si>
    <t>3,14*2,82</t>
  </si>
  <si>
    <t>317121033RT2</t>
  </si>
  <si>
    <t>kus</t>
  </si>
  <si>
    <t>1.NP:6</t>
  </si>
  <si>
    <t>317141214U00</t>
  </si>
  <si>
    <t>1.NP:1</t>
  </si>
  <si>
    <t>317234410RT2</t>
  </si>
  <si>
    <t>Vyzdívka mezi nosníky cihlami pálenými na MC s použitím suché maltové směsi</t>
  </si>
  <si>
    <t>1,4*0,55*0,2</t>
  </si>
  <si>
    <t>1,4*0,6*0,2</t>
  </si>
  <si>
    <t>1,3*0,225*0,2</t>
  </si>
  <si>
    <t>317941123RT2</t>
  </si>
  <si>
    <t>Osazení ocelových válcovaných nosníků  č.14-22 včetně dodávky profilu IPN č.14</t>
  </si>
  <si>
    <t>t</t>
  </si>
  <si>
    <t>1.NP:1,3*6*14,4*0,001*1,08</t>
  </si>
  <si>
    <t>317944313RU2</t>
  </si>
  <si>
    <t>Válcované nosníky č.14-22 osazené do otvorů včetně dodávky profilu U č.14</t>
  </si>
  <si>
    <t>14,4*(1,3*3+1,4*8)*1,08*0,001</t>
  </si>
  <si>
    <t>342012222R00</t>
  </si>
  <si>
    <t xml:space="preserve">Příčka SDK,ocel.kce,1x oplášť. tl.100mm,RF 12,5mm </t>
  </si>
  <si>
    <t>1.NP:2,175*2,82</t>
  </si>
  <si>
    <t>2.NP:(1,775*2+1,75+1,8)*2,965</t>
  </si>
  <si>
    <t>-0,7*1,97*2</t>
  </si>
  <si>
    <t>3.NP:(0,95+1,825*2+1,725+1,78)*2,65</t>
  </si>
  <si>
    <t>342014362R00</t>
  </si>
  <si>
    <t xml:space="preserve">Příčka SDK,ocel.kce,1x oplášť. tl.150mm, D 25 mm </t>
  </si>
  <si>
    <t>1NP:2,9*2,82</t>
  </si>
  <si>
    <t>(3,05+0,3)*2,82</t>
  </si>
  <si>
    <t>(2,15+0,6)*2,82</t>
  </si>
  <si>
    <t>2.NP:(1,175+1,125+0,95)*2,965</t>
  </si>
  <si>
    <t>3.NP:(1,12+4,825+2,8+1,225+1,255+,075+0,89+1,6+4,625)*2,65</t>
  </si>
  <si>
    <t>-0,8*1,97*2</t>
  </si>
  <si>
    <t>342255024R00</t>
  </si>
  <si>
    <t>1,8*2,82*2</t>
  </si>
  <si>
    <t>-0,6*2,02*2</t>
  </si>
  <si>
    <t>1*2,82</t>
  </si>
  <si>
    <t>-0,7*2,02</t>
  </si>
  <si>
    <t>3*2,82</t>
  </si>
  <si>
    <t>2,775*2,82</t>
  </si>
  <si>
    <t>1,125*2,82</t>
  </si>
  <si>
    <t>-1,125*2,02</t>
  </si>
  <si>
    <t>342255028R00</t>
  </si>
  <si>
    <t>(4,3+0,895)*1,4</t>
  </si>
  <si>
    <t>(2,3+1,875)*2,82</t>
  </si>
  <si>
    <t>(1,15+1,3)*2,82</t>
  </si>
  <si>
    <t>-0,8*2,02</t>
  </si>
  <si>
    <t>2.NP:(1,175+1,125)*2,965</t>
  </si>
  <si>
    <t>342261111RT</t>
  </si>
  <si>
    <t>Doplněn sdk otvoru tl. 275 mm desky požár. impreg. tl. 12,5 mm, s tep izolací</t>
  </si>
  <si>
    <t>1.NP:0,89*2,02</t>
  </si>
  <si>
    <t>0,95*2,02</t>
  </si>
  <si>
    <t>2.NP:(0,8+0,95+0,795+0,96*2+0,89)*2,965</t>
  </si>
  <si>
    <t>342261111RT2</t>
  </si>
  <si>
    <t>3.NP:</t>
  </si>
  <si>
    <t>4,7*2,65</t>
  </si>
  <si>
    <t>-0,8*1,97</t>
  </si>
  <si>
    <t>342261112RT4</t>
  </si>
  <si>
    <t>2,7*2,56</t>
  </si>
  <si>
    <t>-0,7*1,97</t>
  </si>
  <si>
    <t>342263310R00</t>
  </si>
  <si>
    <t xml:space="preserve">Úprava sádrokartonové příčky pro osazení umývadla </t>
  </si>
  <si>
    <t>1.PP:1</t>
  </si>
  <si>
    <t>1.NP:2</t>
  </si>
  <si>
    <t>2.NP:7</t>
  </si>
  <si>
    <t>3.NP:6</t>
  </si>
  <si>
    <t>342263320R00</t>
  </si>
  <si>
    <t xml:space="preserve">Úprava sádrokartonové příčky pro osazení WC </t>
  </si>
  <si>
    <t>1.NP:4</t>
  </si>
  <si>
    <t>2.NP:5</t>
  </si>
  <si>
    <t>3.NP:5</t>
  </si>
  <si>
    <t>342263340R00</t>
  </si>
  <si>
    <t xml:space="preserve">Úprava sádrokartonové příčky pro osazení pisoáru </t>
  </si>
  <si>
    <t>342263350R00</t>
  </si>
  <si>
    <t xml:space="preserve">Úprava sádrokartonové příčky pro osazení bidetu </t>
  </si>
  <si>
    <t>3.NP:1</t>
  </si>
  <si>
    <t>342263513RT</t>
  </si>
  <si>
    <t>342263513RT3</t>
  </si>
  <si>
    <t>342263514RT3</t>
  </si>
  <si>
    <t>342264051RT4</t>
  </si>
  <si>
    <t>Podhled sádrokartonový na zavěšenou ocel. konstr. desky požár. impreg. tl. 2x12,5 mm, bez izolace</t>
  </si>
  <si>
    <t>3,3+3,2+16,7+11,8</t>
  </si>
  <si>
    <t>1.NP:2,6+5,6+47,4+3,5+4,85</t>
  </si>
  <si>
    <t>2.NP:5,7+8,5+2,7+2,8+1,7+4</t>
  </si>
  <si>
    <t>3.NP:5,7+6,9+3+2,9+2+4,2</t>
  </si>
  <si>
    <t>342264051RX1</t>
  </si>
  <si>
    <t>Podhled sádrokartonový na zavěšenou ocel. konstr. desky protipožární tl. 2 x 12,5 mm, bez izolace</t>
  </si>
  <si>
    <t>1.PP:5,7+24,6+11,8+7,7</t>
  </si>
  <si>
    <t>1.NP:22,7+13,6+7,1+3,5+4,4+2,5+87,4+8,1+16,9+29+5,9+7,2+9,4</t>
  </si>
  <si>
    <t>2.NP:20,5+17,5+8,8+22,8+15,3+31,4+5,7+14,2+17,8+7,9+17,1</t>
  </si>
  <si>
    <t>3.NP:21,9+17,4+8,9+9+15,3+12,1+3,5+10,2+21,6+3,8+12,8+19,6+8,3+17,3</t>
  </si>
  <si>
    <t>346244381RT2</t>
  </si>
  <si>
    <t>Plentování ocelových nosníků výšky do 20 cm s použitím suché maltové směsi</t>
  </si>
  <si>
    <t>(1,3*2*0,2+0,9*0,225)</t>
  </si>
  <si>
    <t>1,4*2*0,2+0,55*1</t>
  </si>
  <si>
    <t>1,4*2*0,2+1*0,6</t>
  </si>
  <si>
    <t>346244821RT2</t>
  </si>
  <si>
    <t>Přizdívky izol. z cihel dl. 29cm, MC 10, tl. 140mm s použitím suché maltové směsi</t>
  </si>
  <si>
    <t>1-PP:</t>
  </si>
  <si>
    <t>(1,735+2+1,88+3,23)*2,9</t>
  </si>
  <si>
    <t>347015236R00</t>
  </si>
  <si>
    <t>Předstěna SDK,tl.150 mm,ocel.kce CW,2xMAI 12,5mm impregnace</t>
  </si>
  <si>
    <t>(0,9+0,925)*2,5</t>
  </si>
  <si>
    <t>(1,405+2,4+2,85)*2,5</t>
  </si>
  <si>
    <t>(1+1,9)*2,5</t>
  </si>
  <si>
    <t>1,145*2,1</t>
  </si>
  <si>
    <t>2.NP:2,965*(2,047+1,075+0,95+3,025+1,85)</t>
  </si>
  <si>
    <t>3.NP:(0,8+0,9+2,65+2,7+1,74+1,075)*2,25</t>
  </si>
  <si>
    <t>347015236R01</t>
  </si>
  <si>
    <t>Předstěna SDK,tl.250 mm,ocel.kce CW,2xMAI 12,5mm impregnace</t>
  </si>
  <si>
    <t>1.NP:0,7*2,5</t>
  </si>
  <si>
    <t>2.NP:(0,725)*2,925</t>
  </si>
  <si>
    <t>763123213U01</t>
  </si>
  <si>
    <t>(0,625+2,75)*2,85</t>
  </si>
  <si>
    <t>3.NP:(0,7+0,92+0,9)*2,65</t>
  </si>
  <si>
    <t>31</t>
  </si>
  <si>
    <t>Hrázděné vnitřní celková repase, nátěr, miner. izol. 50mm, SDK 2x12</t>
  </si>
  <si>
    <t>(3,25+3,41+3,55+7,225+3,413*2+3,4+2,759+2,21)*2,82</t>
  </si>
  <si>
    <t>(3,65+2,5)*2,82</t>
  </si>
  <si>
    <t>2.NP:(3,85+4,2+4,55+5,9*2+2,9+3,425*2+3,225+4,772+2,75+3,4+1,6+10,65)*2,965</t>
  </si>
  <si>
    <t>(6,75+4,775+2,925+2,1+5,99)*2,965</t>
  </si>
  <si>
    <t>(4,75+11*2+3,025*2+2,8+6,25*3+3,5+4,8*2+6,3)*2,65</t>
  </si>
  <si>
    <t>32</t>
  </si>
  <si>
    <t>(3,7+0,225+9,675+1,77+1,55+2,575+1,11+14,635+2,35+3,5)*2,82</t>
  </si>
  <si>
    <t>2.NP:(21,175+15,8+0,75)*2*3,13</t>
  </si>
  <si>
    <t>3.NP:(21,175+15,8+0,75)*2*2,5</t>
  </si>
  <si>
    <t>štíty:7*2/2*2</t>
  </si>
  <si>
    <t>5*1,5/2*2</t>
  </si>
  <si>
    <t>7*2/2</t>
  </si>
  <si>
    <t>33</t>
  </si>
  <si>
    <t>Vnitřní roubené repase a obklad SDK deskami 2x12,5 s pož. odol.</t>
  </si>
  <si>
    <t>(0,81+3,5*4+1+8,2+2,2+1,55+3,8+2,1)*2,82</t>
  </si>
  <si>
    <t>34</t>
  </si>
  <si>
    <t>Vnější roubené repase a fasádní nátěr, SDK desky 2x12,5 pož. odol</t>
  </si>
  <si>
    <t>(13,8+11,125)*2,82</t>
  </si>
  <si>
    <t>4</t>
  </si>
  <si>
    <t>Vodorovné konstrukce</t>
  </si>
  <si>
    <t>434311114R00</t>
  </si>
  <si>
    <t>Stupně dusané , na desku, z betonu C 16/20 oprava stupňů</t>
  </si>
  <si>
    <t>1.PP:3</t>
  </si>
  <si>
    <t>434100001RA0</t>
  </si>
  <si>
    <t xml:space="preserve">Schodiště ze železobetonu kompletní </t>
  </si>
  <si>
    <t>m DVČ</t>
  </si>
  <si>
    <t>3,13+3,675</t>
  </si>
  <si>
    <t>61</t>
  </si>
  <si>
    <t>Upravy povrchů vnitřní</t>
  </si>
  <si>
    <t>611421133R00</t>
  </si>
  <si>
    <t xml:space="preserve">Omítka vnitřní stropů rovných, MVC, štuková </t>
  </si>
  <si>
    <t>24+19,6+14,1+12,5+3,9+10,9</t>
  </si>
  <si>
    <t>1.NP:4,3+3+1,1+14,8</t>
  </si>
  <si>
    <t>612421626R00</t>
  </si>
  <si>
    <t>Omítka vnitřní zdiva, MVC, hladká pod obklady</t>
  </si>
  <si>
    <t>612421637R00</t>
  </si>
  <si>
    <t xml:space="preserve">Omítka vnitřní zdiva, MVC, štuková </t>
  </si>
  <si>
    <t>(7,15+3,625)*2*2,56</t>
  </si>
  <si>
    <t>-0,6*0,6</t>
  </si>
  <si>
    <t>0,15*2,56*7-0,9*1,8</t>
  </si>
  <si>
    <t>(5,775+3,75)*2*2,56</t>
  </si>
  <si>
    <t>-0,8*1,97*4</t>
  </si>
  <si>
    <t>0,15*2,56*4</t>
  </si>
  <si>
    <t>(0,88+2,02*2)*0,3</t>
  </si>
  <si>
    <t>(3,9+3,775)*2*2,56</t>
  </si>
  <si>
    <t>-0,9*1,3+-0,7*1,3*2</t>
  </si>
  <si>
    <t>(6+2,7)*2*2,56</t>
  </si>
  <si>
    <t>-0,8*1,97*2+0,25*2,56*2</t>
  </si>
  <si>
    <t>(3,775+3,165)*2*2</t>
  </si>
  <si>
    <t>-0,75*1,8</t>
  </si>
  <si>
    <t>(3,375+1,175)*2*2</t>
  </si>
  <si>
    <t>(2,75+1,525)*2*2</t>
  </si>
  <si>
    <t>(3,675+3,23)*2*2,56</t>
  </si>
  <si>
    <t>(2,1+3,05)*2*0,535</t>
  </si>
  <si>
    <t>(2,6+3,05)*2*2,735</t>
  </si>
  <si>
    <t>(2,375+2,1)*2*2,7</t>
  </si>
  <si>
    <t>-0,8*1,97*3</t>
  </si>
  <si>
    <t>(2+1,525)*2*2,7</t>
  </si>
  <si>
    <t>(5,25+3,445)*2*2,1</t>
  </si>
  <si>
    <t>-0,9*1,97</t>
  </si>
  <si>
    <t>-0,95*1,63</t>
  </si>
  <si>
    <t>(2,15+1,625)*2*2,735</t>
  </si>
  <si>
    <t>(2,2+1,125)*2*2,5</t>
  </si>
  <si>
    <t>(2,625*2+1,9)*2,5</t>
  </si>
  <si>
    <t>-0,8*2</t>
  </si>
  <si>
    <t>1,9*0,3</t>
  </si>
  <si>
    <t>(2,65+1)*2*2,5</t>
  </si>
  <si>
    <t>-0,95-0,9</t>
  </si>
  <si>
    <t>(1+1,145)*2*2,1</t>
  </si>
  <si>
    <t>(11,575+4,6)*2*0,3</t>
  </si>
  <si>
    <t>(0,5*2+0,78*2+0,15+0,6*2)*0,3</t>
  </si>
  <si>
    <t>900      RT2</t>
  </si>
  <si>
    <t>Hzs - nezmeřitelné práce   čl.17-1a vyklizení stávajícího zařízení</t>
  </si>
  <si>
    <t>h</t>
  </si>
  <si>
    <t>62</t>
  </si>
  <si>
    <t>Úpravy povrchů vnější</t>
  </si>
  <si>
    <t>620411135R00</t>
  </si>
  <si>
    <t xml:space="preserve">Nátěr vnější omítky akrylátový sl. 3, z lešení </t>
  </si>
  <si>
    <t>Fasáda:3,5*3</t>
  </si>
  <si>
    <t>5,1*2,1</t>
  </si>
  <si>
    <t>2*2,5</t>
  </si>
  <si>
    <t>3,7+1,5</t>
  </si>
  <si>
    <t>8*1</t>
  </si>
  <si>
    <t>2*0,6</t>
  </si>
  <si>
    <t>622472112R00</t>
  </si>
  <si>
    <t xml:space="preserve">Omítka stěn vnější ze SMS štuková slož. II. ručně </t>
  </si>
  <si>
    <t>63</t>
  </si>
  <si>
    <t>Podlahy a podlahové konstrukce</t>
  </si>
  <si>
    <t>631312611R00</t>
  </si>
  <si>
    <t xml:space="preserve">Mazanina betonová tl. 5 - 8 cm C 16/20  (B 20) </t>
  </si>
  <si>
    <t>HN-S1.01:(3,3+3,2+24,6+16,7+11,9)*0,05</t>
  </si>
  <si>
    <t>1.NP:47,4*0,05</t>
  </si>
  <si>
    <t>87,4*0,05</t>
  </si>
  <si>
    <t>16,9*0,05</t>
  </si>
  <si>
    <t>29*0,55</t>
  </si>
  <si>
    <t>(5,8+7,2)*0,055</t>
  </si>
  <si>
    <t>22,7*0,055</t>
  </si>
  <si>
    <t>(5+2,6+6,8+4,8+3,5)*0,05</t>
  </si>
  <si>
    <t>3,5*0,05</t>
  </si>
  <si>
    <t>(9,4+8,1)*0,05</t>
  </si>
  <si>
    <t>13,6*0,055</t>
  </si>
  <si>
    <t>(5,6+7,1)*0,05</t>
  </si>
  <si>
    <t>631315611R00</t>
  </si>
  <si>
    <t xml:space="preserve">Mazanina betonová tl. 12 - 24 cm C 16/20  (B 20) </t>
  </si>
  <si>
    <t>HN-S1.01:(3,3+3,2+24,6+16,7+11,9)*0,2</t>
  </si>
  <si>
    <t>0,9*1,1*0,15</t>
  </si>
  <si>
    <t>(2,6+5+22,7+3,5+9,4+6,8+2,5+13,6+7,2+5,8+4,8+3,5+29+8,1)*0,15</t>
  </si>
  <si>
    <t>631341114U00</t>
  </si>
  <si>
    <t xml:space="preserve">Mazanina B liapor LC 20/22 tl8cm </t>
  </si>
  <si>
    <t>1.NP:47,4*0,04</t>
  </si>
  <si>
    <t>87,4*0,055</t>
  </si>
  <si>
    <t>16,9*0,065</t>
  </si>
  <si>
    <t>631571004R00</t>
  </si>
  <si>
    <t xml:space="preserve">Násyp ze štěrkopísku 0 - 32, tř. I </t>
  </si>
  <si>
    <t>HN-S1.01:(3,3+3,2+24,6+16,7+11,9)*0,15</t>
  </si>
  <si>
    <t>(2,6+5+22,7+3,5+9,4+6,8+2,5+13,6+7,2+5,8+4,8+3,5+29+8,1)*0,14</t>
  </si>
  <si>
    <t>632411904R00</t>
  </si>
  <si>
    <t>HN-S1.02:14,1+19,6+24</t>
  </si>
  <si>
    <t>632417104R00</t>
  </si>
  <si>
    <t>2.NP:</t>
  </si>
  <si>
    <t>5,7+8,5+2,7+2,8+1,7+4</t>
  </si>
  <si>
    <t>633811111U00</t>
  </si>
  <si>
    <t xml:space="preserve">Broušení podlah beton -2mm </t>
  </si>
  <si>
    <t>HO.S.04:7,8</t>
  </si>
  <si>
    <t>17*1,5*0,15</t>
  </si>
  <si>
    <t>HO-S.05:12,5</t>
  </si>
  <si>
    <t>HO-1.03:3+4,3</t>
  </si>
  <si>
    <t>HO-1.04:16,4</t>
  </si>
  <si>
    <t>64</t>
  </si>
  <si>
    <t>Výplně otvorů</t>
  </si>
  <si>
    <t>642944121RU3</t>
  </si>
  <si>
    <t>Osazení ocelových zárubní dodatečně do 2,5 m2. včetně dodávky zárubně CgH  70x197x16 cm</t>
  </si>
  <si>
    <t>1+1+1</t>
  </si>
  <si>
    <t>642944121RU4</t>
  </si>
  <si>
    <t>Osazení ocelových zárubní dodatečně do 2,5 m2. včetně dodávky zárubně CgH  80x197x16 cm</t>
  </si>
  <si>
    <t>1+1+1+1+1+1+1+1</t>
  </si>
  <si>
    <t>642944121RU5</t>
  </si>
  <si>
    <t>Osazení ocelových zárubní dodatečně do 2,5 m2. včetně dodávky zárubně CgH  90x197x16 cm</t>
  </si>
  <si>
    <t>1+1+1+1</t>
  </si>
  <si>
    <t>642944121RU6</t>
  </si>
  <si>
    <t>Osazení ocelových zárubní dodatečně do 2,5 m2. včetně dodávky zárubně atyp 1050/2050</t>
  </si>
  <si>
    <t>642944221R</t>
  </si>
  <si>
    <t>Osazení ocelových zárubní dodatečně nad 2,5 m2. včetně dodávky zárubně pro vrata 2300/2250</t>
  </si>
  <si>
    <t>94</t>
  </si>
  <si>
    <t>Lešení a stavební výtahy</t>
  </si>
  <si>
    <t>941941052R00</t>
  </si>
  <si>
    <t xml:space="preserve">Montáž lešení leh.řad.s podlahami,š.1,5 m, H 24 m </t>
  </si>
  <si>
    <t>(26+25)*2*13</t>
  </si>
  <si>
    <t>941941392R00</t>
  </si>
  <si>
    <t xml:space="preserve">Příplatek za každý měsíc použití lešení k pol.1052 </t>
  </si>
  <si>
    <t>1326*6</t>
  </si>
  <si>
    <t>941941852R00</t>
  </si>
  <si>
    <t xml:space="preserve">Demontáž lešení leh.řad.s podlahami,š.1,5 m,H 24 m </t>
  </si>
  <si>
    <t>1326</t>
  </si>
  <si>
    <t>941955001R00</t>
  </si>
  <si>
    <t xml:space="preserve">Lešení lehké pomocné, výška podlahy do 1,2 m </t>
  </si>
  <si>
    <t>SDK podhledy:149,05+628,2</t>
  </si>
  <si>
    <t>95</t>
  </si>
  <si>
    <t>Dokončovací konstrukce na pozemních stavbách</t>
  </si>
  <si>
    <t>952901111R00</t>
  </si>
  <si>
    <t xml:space="preserve">Vyčištění budov o výšce podlaží do 4 m </t>
  </si>
  <si>
    <t>158+316,5+204,4+206,4</t>
  </si>
  <si>
    <t>96</t>
  </si>
  <si>
    <t>Bourání konstrukcí</t>
  </si>
  <si>
    <t>962031132R00</t>
  </si>
  <si>
    <t xml:space="preserve">Bourání příček cihelných tl. 10 cm </t>
  </si>
  <si>
    <t>3,775*2,56</t>
  </si>
  <si>
    <t>4,05*2,06</t>
  </si>
  <si>
    <t>2,825*1,8</t>
  </si>
  <si>
    <t>3*2,8*2</t>
  </si>
  <si>
    <t>1,8*2,8</t>
  </si>
  <si>
    <t>962031133R00</t>
  </si>
  <si>
    <t xml:space="preserve">Bourání příček cihelných tl. 15 cm </t>
  </si>
  <si>
    <t>3,175*2,56</t>
  </si>
  <si>
    <t>962032231R00</t>
  </si>
  <si>
    <t xml:space="preserve">Bourání zdiva z cihel pálených na MVC </t>
  </si>
  <si>
    <t>3,975*2,06</t>
  </si>
  <si>
    <t>1,275*0,275*1,8</t>
  </si>
  <si>
    <t>0,3*0,3*1,8</t>
  </si>
  <si>
    <t>3,175*0,225*2,8</t>
  </si>
  <si>
    <t>962036112R00</t>
  </si>
  <si>
    <t xml:space="preserve">DMTZ SDK příčky, 1x kov.kce., 1x opláštěné 12,5 mm </t>
  </si>
  <si>
    <t>2,55*2,8</t>
  </si>
  <si>
    <t>0,5*2,8*2</t>
  </si>
  <si>
    <t>962036112R01</t>
  </si>
  <si>
    <t xml:space="preserve">DMTZ SDK předstěny </t>
  </si>
  <si>
    <t>1*2,9*2</t>
  </si>
  <si>
    <t>3.NP:(0,875+0,675+0,55*2+1+0,8+1+0,75*2)*2,65</t>
  </si>
  <si>
    <t>965042141RT1</t>
  </si>
  <si>
    <t>Bourání mazanin betonových tl. 10 cm, nad 4 m2 ručně tl. mazaniny 5 - 8 cm</t>
  </si>
  <si>
    <t>HO-S.01:(8,6+7,4+7,4)*0,06</t>
  </si>
  <si>
    <t>HO-S.02:(22,1+5,8)*0,06</t>
  </si>
  <si>
    <t>HO-S.03:7,2*0,06</t>
  </si>
  <si>
    <t>965042141RT2</t>
  </si>
  <si>
    <t>Bourání mazanin betonových tl. 10 cm, nad 4 m2 ručně tl. mazaniny 8 - 10 cm</t>
  </si>
  <si>
    <t>HO-1.01:(47,8+30,6+78+16,9)*0,09</t>
  </si>
  <si>
    <t>0</t>
  </si>
  <si>
    <t>965081223U00</t>
  </si>
  <si>
    <t xml:space="preserve">Bour dlažd keram tl 10 mm- &gt;1m2 </t>
  </si>
  <si>
    <t>1.NP:5</t>
  </si>
  <si>
    <t>2,4</t>
  </si>
  <si>
    <t>47,8</t>
  </si>
  <si>
    <t>3,5</t>
  </si>
  <si>
    <t>5</t>
  </si>
  <si>
    <t>4,3</t>
  </si>
  <si>
    <t>2.NP:3,3+2,3+2,4+4+5,6</t>
  </si>
  <si>
    <t>3.NP:2,5+2,4+4,1+5,9</t>
  </si>
  <si>
    <t>965082923R00</t>
  </si>
  <si>
    <t xml:space="preserve">Odstranění násypu tl. do 10 cm, plocha nad 2 m2 </t>
  </si>
  <si>
    <t>HO-S1.01:(8,6+7,4+7,4)*0,1</t>
  </si>
  <si>
    <t>HO-S1.02:(22,1+5,8)*0,1</t>
  </si>
  <si>
    <t>HO-S1.03:7,2*0,1</t>
  </si>
  <si>
    <t>1.NP:(16,9+78+30,6+47,8)*0,09</t>
  </si>
  <si>
    <t>968061125R00</t>
  </si>
  <si>
    <t xml:space="preserve">Vyvěšení dřevěných dveřních křídel pl. do 2 m2 </t>
  </si>
  <si>
    <t>12</t>
  </si>
  <si>
    <t>23</t>
  </si>
  <si>
    <t>2.NP:20</t>
  </si>
  <si>
    <t>3.NP:20</t>
  </si>
  <si>
    <t>968061126R00</t>
  </si>
  <si>
    <t xml:space="preserve">Vyvěšení dřevěných dveřních křídel pl. nad 2 m2 </t>
  </si>
  <si>
    <t>968061137R00</t>
  </si>
  <si>
    <t xml:space="preserve">Vyvěšení dřevěných křídel vrat plochy nad 4 m2 </t>
  </si>
  <si>
    <t>1.PP:2</t>
  </si>
  <si>
    <t>968062354R00</t>
  </si>
  <si>
    <t xml:space="preserve">Vybourání dřevěných rámů oken dvojitých pl. 1 m2 </t>
  </si>
  <si>
    <t>1,55*1,25*2</t>
  </si>
  <si>
    <t>0,7*1,3*2</t>
  </si>
  <si>
    <t>0,9*1,3</t>
  </si>
  <si>
    <t>0,6*0,6*2</t>
  </si>
  <si>
    <t>0,9*1,8</t>
  </si>
  <si>
    <t>0,5*0,775*2</t>
  </si>
  <si>
    <t>1*1,6*3</t>
  </si>
  <si>
    <t>2,12*1,6</t>
  </si>
  <si>
    <t>2,05*1,63</t>
  </si>
  <si>
    <t>2,125*1,63*5</t>
  </si>
  <si>
    <t>1*1,63*4</t>
  </si>
  <si>
    <t>0,975*1,63*2</t>
  </si>
  <si>
    <t>0,95*1,93*4</t>
  </si>
  <si>
    <t>1*1,6</t>
  </si>
  <si>
    <t>0,95*0,9</t>
  </si>
  <si>
    <t>0,75*0,4</t>
  </si>
  <si>
    <t>0,95*1,6*2</t>
  </si>
  <si>
    <t>0,9*0,9</t>
  </si>
  <si>
    <t>0,55*0,8*2</t>
  </si>
  <si>
    <t>0,95*1,6</t>
  </si>
  <si>
    <t>1,15*1,6*4</t>
  </si>
  <si>
    <t>1,55*1,75</t>
  </si>
  <si>
    <t>1,55*2,7</t>
  </si>
  <si>
    <t>2.NP:0,95*1,44*18</t>
  </si>
  <si>
    <t>0,85*1,44*6</t>
  </si>
  <si>
    <t>0,435*0,5*2</t>
  </si>
  <si>
    <t>3.NP:0,85*1,38*4</t>
  </si>
  <si>
    <t>0,55*0,86*2</t>
  </si>
  <si>
    <t>1,65*0,86*2</t>
  </si>
  <si>
    <t>0,676*1*7</t>
  </si>
  <si>
    <t>0,85*1,3</t>
  </si>
  <si>
    <t>0,675*1,3</t>
  </si>
  <si>
    <t>1,25*0,85*2</t>
  </si>
  <si>
    <t>0,95*1,8</t>
  </si>
  <si>
    <t>968062455R00</t>
  </si>
  <si>
    <t xml:space="preserve">Vybourání dřevěných dveřních zárubní pl. do 2 m2 </t>
  </si>
  <si>
    <t>1.NP:23*1*2</t>
  </si>
  <si>
    <t>2.NP:20*2*1</t>
  </si>
  <si>
    <t>3.NP:20*2*1</t>
  </si>
  <si>
    <t>968062456R00</t>
  </si>
  <si>
    <t xml:space="preserve">Vybourání dřevěných dveřních zárubní pl. nad 2 m2 </t>
  </si>
  <si>
    <t>1,5*2*2</t>
  </si>
  <si>
    <t>968062558R00</t>
  </si>
  <si>
    <t xml:space="preserve">Vybourání dřevěných rámů vrat pl. do 5 m2 </t>
  </si>
  <si>
    <t>1.PP:2,48*2,34</t>
  </si>
  <si>
    <t>968072455R00</t>
  </si>
  <si>
    <t xml:space="preserve">Vybourání kovových dveřních zárubní pl. do 2 m2 </t>
  </si>
  <si>
    <t>1,2*2,2</t>
  </si>
  <si>
    <t>0,88*2,2*2</t>
  </si>
  <si>
    <t>0,9*2*10</t>
  </si>
  <si>
    <t>931</t>
  </si>
  <si>
    <t>932</t>
  </si>
  <si>
    <t>933</t>
  </si>
  <si>
    <t>934</t>
  </si>
  <si>
    <t>971024451R00</t>
  </si>
  <si>
    <t xml:space="preserve">Vybourání otv. zeď kam. pl. 0,25 m2, tl. 45cm, MVC </t>
  </si>
  <si>
    <t>1.PP:1+1+1+1</t>
  </si>
  <si>
    <t>971024461R00</t>
  </si>
  <si>
    <t xml:space="preserve">Vybourání otv. zeď kam. pl. 0,25 m2, tl. 60cm, MVC </t>
  </si>
  <si>
    <t>1.PP:1+1</t>
  </si>
  <si>
    <t>971024481R00</t>
  </si>
  <si>
    <t xml:space="preserve">Vybourání otv. zeď kam. pl. 0,25 m2, tl. 90cm, MVC </t>
  </si>
  <si>
    <t>971024651R00</t>
  </si>
  <si>
    <t xml:space="preserve">Vybourání otv. zeď kam. pl. 4 m2, tl. 60 cm, MVC </t>
  </si>
  <si>
    <t>1*2,02*0,55</t>
  </si>
  <si>
    <t>1*2,02*0,6</t>
  </si>
  <si>
    <t>0,9*2,02*0,225</t>
  </si>
  <si>
    <t>971033341R00</t>
  </si>
  <si>
    <t xml:space="preserve">Vybourání otv. zeď cihel. pl.0,09 m2, tl.30cm, MVC </t>
  </si>
  <si>
    <t>971033541R00</t>
  </si>
  <si>
    <t xml:space="preserve">Vybourání otv. zeď cihel. pl.1 m2, tl.30 cm, MVC </t>
  </si>
  <si>
    <t>1.NP:0,68*0,475*0,275*2</t>
  </si>
  <si>
    <t>971033561R00</t>
  </si>
  <si>
    <t xml:space="preserve">Vybourání otv. zeď cihel. pl.1 m2, tl.60 cm, MVC </t>
  </si>
  <si>
    <t>1.NP:0,93*0,475*0,45</t>
  </si>
  <si>
    <t>0,68*0,475*0,45</t>
  </si>
  <si>
    <t>972054241R00</t>
  </si>
  <si>
    <t xml:space="preserve">Vybourání otv. stropy ŽB pl. 0,09 m2, tl. 15 cm </t>
  </si>
  <si>
    <t>974029187R00</t>
  </si>
  <si>
    <t xml:space="preserve">Vysekání rýh ve zdi kamenné 30 x 30cm </t>
  </si>
  <si>
    <t>1.PP:2,56*2</t>
  </si>
  <si>
    <t>974029668R00</t>
  </si>
  <si>
    <t xml:space="preserve">Vysekání rýh zeď kamenná vtah. nosníků 15 x 35 cm </t>
  </si>
  <si>
    <t>PR1-S1.02:1,4*2</t>
  </si>
  <si>
    <t>PR1-S1.03:1,4*2</t>
  </si>
  <si>
    <t>974031666R00</t>
  </si>
  <si>
    <t xml:space="preserve">Vysekání rýh zeď cihelná vtah. nosníků 15 x 25 cm </t>
  </si>
  <si>
    <t>PR1-S1.01:1,3</t>
  </si>
  <si>
    <t>978013191R00</t>
  </si>
  <si>
    <t xml:space="preserve">Otlučení omítek vnitřních stěn v rozsahu do 100 % </t>
  </si>
  <si>
    <t>1.PP:(0,9*2+0,5)*2,36</t>
  </si>
  <si>
    <t>1-S1.07:(3,9+3,775+1,4)*2,36</t>
  </si>
  <si>
    <t>1-S1.06:(3,3+1,5)*2,36</t>
  </si>
  <si>
    <t>(3,775+2,635)*2*2</t>
  </si>
  <si>
    <t>(1,175+3,375)*2*2</t>
  </si>
  <si>
    <t>(1,525+2)*2*2</t>
  </si>
  <si>
    <t>(1,875+3,1)*2*1,8</t>
  </si>
  <si>
    <t>(2,15+2,8758)*2*1,8</t>
  </si>
  <si>
    <t>(4,1+3,875)*2*1,8</t>
  </si>
  <si>
    <t>(0,925+0,3*2)*1,8</t>
  </si>
  <si>
    <t>(4,15+2,05)*2*2,06</t>
  </si>
  <si>
    <t>(4,15+1,825)*2*2,06</t>
  </si>
  <si>
    <t>(4,15+2,075)*2*2,06</t>
  </si>
  <si>
    <t>(2,7+2,6*2+0,45+0,675)*2,56</t>
  </si>
  <si>
    <t>(4,225+7,15)*2*2,56</t>
  </si>
  <si>
    <t>(4,775+2,7)*2*2,56</t>
  </si>
  <si>
    <t>(2,675*2+3,625+3,1+1,7)*2,56</t>
  </si>
  <si>
    <t>(1,8+1,2+2,3+0,8)*2,56</t>
  </si>
  <si>
    <t>(0,7*2+1,175+0,175+1,575)*2,8</t>
  </si>
  <si>
    <t>(3,05*2+4,325+0,6+0,65)*2,8</t>
  </si>
  <si>
    <t>(0,7*2+0,85+0,3*3+0,775*3+0,175*2+2+1,525*2)*2,8</t>
  </si>
  <si>
    <t>(2,025*2+2,1)*2,8</t>
  </si>
  <si>
    <t>(5,25+2,775)*2*2,8</t>
  </si>
  <si>
    <t>2.NP:(1+1+0,6+0,5+0,5+91+0,5+1)*2,965</t>
  </si>
  <si>
    <t>(1+1+0,6+0,5+0,5+91+0,5+1)*2,65</t>
  </si>
  <si>
    <t>978023411R00</t>
  </si>
  <si>
    <t>978036391R00</t>
  </si>
  <si>
    <t>978059511R00</t>
  </si>
  <si>
    <t xml:space="preserve">Odsekání vnitřních obkladů stěn do 1 m2 </t>
  </si>
  <si>
    <t>(0,95+2,55)*2*2,8</t>
  </si>
  <si>
    <t>(0,975+1,8)*2*2,8</t>
  </si>
  <si>
    <t>(0,85+1,8)*2*2,8*2</t>
  </si>
  <si>
    <t>(1,5+1,225)*2*2,8*2</t>
  </si>
  <si>
    <t>2.NP:(1,4+2,325)*2*2,4</t>
  </si>
  <si>
    <t>(1,55+1,5)*2*2,4</t>
  </si>
  <si>
    <t>(1,575+1,5)*2*2,4</t>
  </si>
  <si>
    <t>(2,925+2,075)*2*2,4</t>
  </si>
  <si>
    <t>(1,05+0,825)*2*2,4</t>
  </si>
  <si>
    <t>(0,95+1,05)*2*2,4</t>
  </si>
  <si>
    <t>(0,8+1,8)*2*2,4</t>
  </si>
  <si>
    <t>(1,8+1,35)*2*2,4</t>
  </si>
  <si>
    <t>3.NP:(1,625+1,525)*2*2,28</t>
  </si>
  <si>
    <t>(1,6+1,525)*2*2,28</t>
  </si>
  <si>
    <t>(1,9+2,75)*2*2,28</t>
  </si>
  <si>
    <t>(0,9+1,05)*2*2,28</t>
  </si>
  <si>
    <t>(0,85+1,05)*2*2,28</t>
  </si>
  <si>
    <t>(1,85+1,35)*2*2,28</t>
  </si>
  <si>
    <t>(1,225+1,8)*2*2,28</t>
  </si>
  <si>
    <t>99</t>
  </si>
  <si>
    <t>999281111R00</t>
  </si>
  <si>
    <t xml:space="preserve">Přesun hmot pro opravy a údržbu do výšky 25 m </t>
  </si>
  <si>
    <t>711</t>
  </si>
  <si>
    <t>Izolace proti vodě</t>
  </si>
  <si>
    <t>711212002R00</t>
  </si>
  <si>
    <t xml:space="preserve">Stěrka hydroizolační těsnicí hmotou </t>
  </si>
  <si>
    <t>1.PP:205,3</t>
  </si>
  <si>
    <t>1.NP:47,4</t>
  </si>
  <si>
    <t>2,6+5+6,8+4,8+3,5</t>
  </si>
  <si>
    <t>1,1+7,1+5,6</t>
  </si>
  <si>
    <t>998711203R00</t>
  </si>
  <si>
    <t xml:space="preserve">Přesun hmot pro izolace proti vodě, výšky do 60 m </t>
  </si>
  <si>
    <t>711140022RAA</t>
  </si>
  <si>
    <t>Izolace proti vodě vodorovná přitavená, 2x 2x ALP, 2x Bitagit 40 mineral V 60 S 40</t>
  </si>
  <si>
    <t>1,88*3,23</t>
  </si>
  <si>
    <t>1,735*1,64</t>
  </si>
  <si>
    <t>HN-S1.01:(3,3+3,2+24,6+16,7+11,9)</t>
  </si>
  <si>
    <t>2,6+5+22,7+3,5+9,4+6,8+2,5+13,6+7,2+5,8+4,8+3,5+29+8,1</t>
  </si>
  <si>
    <t>711150022RAA</t>
  </si>
  <si>
    <t>(3,09+1,6+1,8+1,875+4)*2,9</t>
  </si>
  <si>
    <t>713</t>
  </si>
  <si>
    <t>Izolace tepelné</t>
  </si>
  <si>
    <t>713111111RV3</t>
  </si>
  <si>
    <t>HN4.1:4,2*16</t>
  </si>
  <si>
    <t>4*15,7</t>
  </si>
  <si>
    <t>713111121RU1</t>
  </si>
  <si>
    <t>713111121RU2</t>
  </si>
  <si>
    <t>HN-4.02:4*20</t>
  </si>
  <si>
    <t>8,2*1</t>
  </si>
  <si>
    <t>4,5*1</t>
  </si>
  <si>
    <t>2*1,8</t>
  </si>
  <si>
    <t>5,7*3,5</t>
  </si>
  <si>
    <t>7*1,5</t>
  </si>
  <si>
    <t>2,4*2</t>
  </si>
  <si>
    <t>15,775*5,425</t>
  </si>
  <si>
    <t>8,2*11,55</t>
  </si>
  <si>
    <t>5,525*12,3</t>
  </si>
  <si>
    <t>2,025*4,2</t>
  </si>
  <si>
    <t>713111221RK2</t>
  </si>
  <si>
    <t>HN-4.02, 4.01:388,30</t>
  </si>
  <si>
    <t>713121111RV4</t>
  </si>
  <si>
    <t>Izolace tepelná podlah na sucho, jednovrstvá včetně dodávky polystyren tl. 80 mm</t>
  </si>
  <si>
    <t>1.NP:47,4+87,4+16,9+4,4+5,6+7,1</t>
  </si>
  <si>
    <t>713121111RV5</t>
  </si>
  <si>
    <t>Izolace tepelná podlah na sucho, jednovrstvá včetně dodávky polystyren tl. 120 mm</t>
  </si>
  <si>
    <t>1.NP:8,1+29+5,8+7,2+9,4+22,7+2,5+5+2,6+6,8+13,6+4,8+3,5</t>
  </si>
  <si>
    <t>713191131R00</t>
  </si>
  <si>
    <t xml:space="preserve">Tkanina separační geotextilie </t>
  </si>
  <si>
    <t>998713203R00</t>
  </si>
  <si>
    <t xml:space="preserve">Přesun hmot pro izolace tepelné, výšky do 24 m </t>
  </si>
  <si>
    <t>725</t>
  </si>
  <si>
    <t>725110814R00</t>
  </si>
  <si>
    <t xml:space="preserve">Demontáž klozetů kombinovaných </t>
  </si>
  <si>
    <t>soubor</t>
  </si>
  <si>
    <t>1.NP:3</t>
  </si>
  <si>
    <t>2.NP:6</t>
  </si>
  <si>
    <t>725122817R00</t>
  </si>
  <si>
    <t xml:space="preserve">Demontáž pisoárů bez nádrže + 1 záchodkem </t>
  </si>
  <si>
    <t>725210821R00</t>
  </si>
  <si>
    <t xml:space="preserve">Demontáž umyvadel bez výtokových armatur </t>
  </si>
  <si>
    <t>2.NP:11</t>
  </si>
  <si>
    <t>3.NP:14</t>
  </si>
  <si>
    <t>725240811R00</t>
  </si>
  <si>
    <t xml:space="preserve">Demontáž sprchových kabin bez výtokových armatur </t>
  </si>
  <si>
    <t>3.NP:4</t>
  </si>
  <si>
    <t>998725203R00</t>
  </si>
  <si>
    <t xml:space="preserve">Přesun hmot pro zařizovací předměty, výšky do 24 m </t>
  </si>
  <si>
    <t>736</t>
  </si>
  <si>
    <t>736312122R00</t>
  </si>
  <si>
    <t>998736203R00</t>
  </si>
  <si>
    <t xml:space="preserve">Přesun hmot pro podlahové vytápění, výšky do 24 m </t>
  </si>
  <si>
    <t>762</t>
  </si>
  <si>
    <t>Konstrukce tesařské</t>
  </si>
  <si>
    <t>762102911R00</t>
  </si>
  <si>
    <t xml:space="preserve">Vyřezání otvorů stěn s bedněním, 2stranně do 1 m2 </t>
  </si>
  <si>
    <t>1.NP:0,25*0,25*2</t>
  </si>
  <si>
    <t>762111811R</t>
  </si>
  <si>
    <t>Demontáž stěn z hranolků, fošen nebo latí roubené konstrukce</t>
  </si>
  <si>
    <t>0,9*2,8</t>
  </si>
  <si>
    <t>1*2,8*2</t>
  </si>
  <si>
    <t>0,865*2,8</t>
  </si>
  <si>
    <t>3,315*2,8</t>
  </si>
  <si>
    <t>762111811R00</t>
  </si>
  <si>
    <t>Demontáž stěn z hranolků, fošen nebo latí hrázděné konstrukce</t>
  </si>
  <si>
    <t>1.NP:0,6*2,82</t>
  </si>
  <si>
    <t>1,35*2,82</t>
  </si>
  <si>
    <t>1,05*2,82</t>
  </si>
  <si>
    <t>3,3*2,82</t>
  </si>
  <si>
    <t>4,55*2,82</t>
  </si>
  <si>
    <t>(0,4+0,6)*2,82</t>
  </si>
  <si>
    <t>0,9*2,82</t>
  </si>
  <si>
    <t>3,025*2,82</t>
  </si>
  <si>
    <t>0,5*2,82</t>
  </si>
  <si>
    <t>2,9*2,82</t>
  </si>
  <si>
    <t>2,3*2,82</t>
  </si>
  <si>
    <t>3,775*2,82</t>
  </si>
  <si>
    <t>2.NP:3,2*2,965</t>
  </si>
  <si>
    <t>0,9*2,965</t>
  </si>
  <si>
    <t>1,975*2,965</t>
  </si>
  <si>
    <t>(0,8+0,9)*2,965</t>
  </si>
  <si>
    <t>(0,9+0,8+1,375+0,795)*2,965</t>
  </si>
  <si>
    <t>2,325*2,965</t>
  </si>
  <si>
    <t>3.NP:(0,8+0,9*3+3,45+1,025+2,8)*2,65</t>
  </si>
  <si>
    <t>762211240R00</t>
  </si>
  <si>
    <t xml:space="preserve">Montáž schodiště přímočarého s podst. š. do 1,5 m </t>
  </si>
  <si>
    <t>762214811R00</t>
  </si>
  <si>
    <t xml:space="preserve">Demontáž schodiště s podstupnicemi š. do 1,5 m </t>
  </si>
  <si>
    <t>762511237U00</t>
  </si>
  <si>
    <t xml:space="preserve">Podlaha OSB brus 25 P+D lepená </t>
  </si>
  <si>
    <t>2.NP:204,4</t>
  </si>
  <si>
    <t>3.NP:206,4</t>
  </si>
  <si>
    <t>762521811R00</t>
  </si>
  <si>
    <t xml:space="preserve">Demontáž podlah bez polštářů z prken tl. do 3,2 cm </t>
  </si>
  <si>
    <t>1.NP:(16,9+78+30,6+47,8)</t>
  </si>
  <si>
    <t>HO-1.01:</t>
  </si>
  <si>
    <t>2NP:</t>
  </si>
  <si>
    <t>HO-2.01, 2.02:203,1</t>
  </si>
  <si>
    <t>HO-3.01,3.02:207,8</t>
  </si>
  <si>
    <t>762522812R00</t>
  </si>
  <si>
    <t xml:space="preserve">Demontáž podlah s polštáři z prken tl. do 50 mm </t>
  </si>
  <si>
    <t>HO-1.02:(17,8+8,1+8,1+7,5+12,4+9,4+24,9+9,8+47,8+5+2,4+13,3+5+3,5)</t>
  </si>
  <si>
    <t>998762203R00</t>
  </si>
  <si>
    <t xml:space="preserve">Přesun hmot pro tesařské konstrukce, výšky do 24 m </t>
  </si>
  <si>
    <t>60510R</t>
  </si>
  <si>
    <t>Schodiště dřevěné vnitřní vč. nosné konstrukce</t>
  </si>
  <si>
    <t>kpl</t>
  </si>
  <si>
    <t>764</t>
  </si>
  <si>
    <t>Konstrukce klempířské</t>
  </si>
  <si>
    <t>764211912R00</t>
  </si>
  <si>
    <t xml:space="preserve">Oprava krytiny hladké Cu 2 x 1m, nad 25 m2, do 30° </t>
  </si>
  <si>
    <t>764410850R00</t>
  </si>
  <si>
    <t xml:space="preserve">Demontáž oplechování parapetů,rš od 100 do 330 mm </t>
  </si>
  <si>
    <t>1,555*2</t>
  </si>
  <si>
    <t>0,7*2</t>
  </si>
  <si>
    <t>0,95*2</t>
  </si>
  <si>
    <t>0,9</t>
  </si>
  <si>
    <t>0,55*2</t>
  </si>
  <si>
    <t>0,95</t>
  </si>
  <si>
    <t>1,15*4</t>
  </si>
  <si>
    <t>1,55</t>
  </si>
  <si>
    <t>2.NP:0,95*18</t>
  </si>
  <si>
    <t>0,85*6</t>
  </si>
  <si>
    <t>0,435*2</t>
  </si>
  <si>
    <t>3.NP:0,85*4</t>
  </si>
  <si>
    <t>1,65*2</t>
  </si>
  <si>
    <t>0,676</t>
  </si>
  <si>
    <t>0,85</t>
  </si>
  <si>
    <t>0,675</t>
  </si>
  <si>
    <t>1,25*2</t>
  </si>
  <si>
    <t>764510250RT2</t>
  </si>
  <si>
    <t>998764203R00</t>
  </si>
  <si>
    <t xml:space="preserve">Přesun hmot pro klempířské konstr., výšky do 24 m </t>
  </si>
  <si>
    <t>766</t>
  </si>
  <si>
    <t>Konstrukce truhlářské</t>
  </si>
  <si>
    <t>766111820R00</t>
  </si>
  <si>
    <t>Demontáž dřevěných stěn plných hrázděné příčky</t>
  </si>
  <si>
    <t>(4,7+1,8*2+0,05+0,2+1,6*2+1,55+1,575+3,05+1,4+0,55*3+0,575*3)*2,965</t>
  </si>
  <si>
    <t>(2,3+1,075+4,825+0,575*3+1,05+1,85*2+0,4)*2,65</t>
  </si>
  <si>
    <t>(1,05+0,9+1,7+1,525*2+1,725+0,8+0,475*2+1,09+0,525)*2,65</t>
  </si>
  <si>
    <t>(3,625+4,75+0,65*3)*2,65</t>
  </si>
  <si>
    <t>766412123R00</t>
  </si>
  <si>
    <t xml:space="preserve">Obložení stěn nad 1 m2 palubkami MD, š. do 10 cm </t>
  </si>
  <si>
    <t>(3,525+03+1+0,175+0,95+0,2+0,9+13,425+3,375)*2,82</t>
  </si>
  <si>
    <t>-1*2,05</t>
  </si>
  <si>
    <t>-2,05*1,63</t>
  </si>
  <si>
    <t>-2,125*1,63*5</t>
  </si>
  <si>
    <t>-1*1,63*3</t>
  </si>
  <si>
    <t>766421223R00</t>
  </si>
  <si>
    <t xml:space="preserve">Obložení podhledů jednod. palubkami MD š. do 10 cm </t>
  </si>
  <si>
    <t>jídelna:11,05*3,525</t>
  </si>
  <si>
    <t>766421821R00</t>
  </si>
  <si>
    <t>Demontáž obložení stropů palubkami a sololitem</t>
  </si>
  <si>
    <t>1.NP:24,9</t>
  </si>
  <si>
    <t>13,3</t>
  </si>
  <si>
    <t>30,6</t>
  </si>
  <si>
    <t>9,8</t>
  </si>
  <si>
    <t>78</t>
  </si>
  <si>
    <t>16,9</t>
  </si>
  <si>
    <t>8,1</t>
  </si>
  <si>
    <t>17,8</t>
  </si>
  <si>
    <t>9,4</t>
  </si>
  <si>
    <t>12,4</t>
  </si>
  <si>
    <t>7,5</t>
  </si>
  <si>
    <t>2.NP:30,1+15,4+8,8+9,1+14,9+17,1+3,3+18</t>
  </si>
  <si>
    <t>12,8+14,6+2,3+14,3+2,4+5,65+16,9+7,9+4,0+9,6</t>
  </si>
  <si>
    <t>3.NP:41+14,9+8,1+7,9+15,3+7,4+8+9,7+10,4+11,2+13,4+2,5+15,7+2,4+4,3+17,3+8,3+4,1+5,9</t>
  </si>
  <si>
    <t>766421822R00</t>
  </si>
  <si>
    <t xml:space="preserve">Demontáž podkladových roštů obložení podhledů </t>
  </si>
  <si>
    <t>706,95</t>
  </si>
  <si>
    <t>998766203R00</t>
  </si>
  <si>
    <t xml:space="preserve">Přesun hmot pro truhlářské konstr., výšky do 24 m </t>
  </si>
  <si>
    <t>61191741</t>
  </si>
  <si>
    <t>Palubka obkladová MD tloušťka 20 šíře do 80 mm</t>
  </si>
  <si>
    <t>jídelna:47,27*1,15</t>
  </si>
  <si>
    <t>39*1,15</t>
  </si>
  <si>
    <t>767</t>
  </si>
  <si>
    <t>Konstrukce zámečnické</t>
  </si>
  <si>
    <t>7679901</t>
  </si>
  <si>
    <t>kg</t>
  </si>
  <si>
    <t>3465*1,08</t>
  </si>
  <si>
    <t>767995105R00</t>
  </si>
  <si>
    <t xml:space="preserve">Montáž kovových atypických konstrukcí do 100 kg </t>
  </si>
  <si>
    <t>Rámy 1.NP:2303</t>
  </si>
  <si>
    <t>Rámy 2.NP:737</t>
  </si>
  <si>
    <t>Rámy 3.NP:425</t>
  </si>
  <si>
    <t>998767203R00</t>
  </si>
  <si>
    <t xml:space="preserve">Přesun hmot pro zámečnické konstr., výšky do 24 m </t>
  </si>
  <si>
    <t>771</t>
  </si>
  <si>
    <t>Podlahy z dlaždic a obklady</t>
  </si>
  <si>
    <t>771101115R00</t>
  </si>
  <si>
    <t>Vyrovnání podkladů samonivel. hmotou tl. do 10 mm vč. materiálu</t>
  </si>
  <si>
    <t>HN-S1.05:10,9+3,9+12,5</t>
  </si>
  <si>
    <t>1.NP:1,1</t>
  </si>
  <si>
    <t>14,8+4,3+3</t>
  </si>
  <si>
    <t>771275105R00</t>
  </si>
  <si>
    <t xml:space="preserve">Obklad keram.schod.stupňů hladkých do tmele 15x15 </t>
  </si>
  <si>
    <t>(0,15+0,3)*1*18</t>
  </si>
  <si>
    <t>(0,15+0,3)*1,2*16</t>
  </si>
  <si>
    <t>771473112U00</t>
  </si>
  <si>
    <t xml:space="preserve">Mtž sokl keram rovný lepidlo -90 </t>
  </si>
  <si>
    <t>4,775*2+2,7*2+0,25*4+6</t>
  </si>
  <si>
    <t>(2,7+1,31)*2</t>
  </si>
  <si>
    <t>(3,775+3,165)*2</t>
  </si>
  <si>
    <t>(3,375+1,175)*2</t>
  </si>
  <si>
    <t>(2,75+1,525)*2</t>
  </si>
  <si>
    <t>(0,15+0,3)*2*18</t>
  </si>
  <si>
    <t>1,95*2</t>
  </si>
  <si>
    <t>(0,15+0,3)*2*16</t>
  </si>
  <si>
    <t>771575109R00</t>
  </si>
  <si>
    <t xml:space="preserve">Montáž podlah keram.,hladké, tmel, 30x30 cm </t>
  </si>
  <si>
    <t>12,5+3,3+24,6+16,7+11,8+3,9+10,9+7,7</t>
  </si>
  <si>
    <t>6,8+5+2,6+5,6+7,1+4,3+3+1,1+14,8+47,4+3,5+4,4+3,5+4,8</t>
  </si>
  <si>
    <t>998771203R00</t>
  </si>
  <si>
    <t xml:space="preserve">Přesun hmot pro podlahy z dlaždic, výšky do 24 m </t>
  </si>
  <si>
    <t>59764203</t>
  </si>
  <si>
    <t>Dlažba keramická</t>
  </si>
  <si>
    <t>205,3*1,15</t>
  </si>
  <si>
    <t>96*0,1*1,15</t>
  </si>
  <si>
    <t>16,74*1,15</t>
  </si>
  <si>
    <t>775</t>
  </si>
  <si>
    <t>Podlahy vlysové a parketové</t>
  </si>
  <si>
    <t>775540001R00</t>
  </si>
  <si>
    <t>1.NP:87,4</t>
  </si>
  <si>
    <t>998775203R00</t>
  </si>
  <si>
    <t xml:space="preserve">Přesun hmot pro podlahy vlysové, výšky do 24 m </t>
  </si>
  <si>
    <t>61192001</t>
  </si>
  <si>
    <t>87,4*1,15</t>
  </si>
  <si>
    <t>776</t>
  </si>
  <si>
    <t>Podlahy povlakové</t>
  </si>
  <si>
    <t>776200820RT2</t>
  </si>
  <si>
    <t>Odstranění  podlah textil. lepených  ze schodišť z ploch 5-10 m2</t>
  </si>
  <si>
    <t>HO-S.04:1,5*16*2</t>
  </si>
  <si>
    <t>776422110R00</t>
  </si>
  <si>
    <t>(1,80+3,4)*2</t>
  </si>
  <si>
    <t>-0,7</t>
  </si>
  <si>
    <t>(2,75+3,175)*2</t>
  </si>
  <si>
    <t>-08</t>
  </si>
  <si>
    <t>(1,55+1,725)*2</t>
  </si>
  <si>
    <t>(1,575+1,775)*2</t>
  </si>
  <si>
    <t>(0,95+1,778)*2</t>
  </si>
  <si>
    <t>-0,8</t>
  </si>
  <si>
    <t>(1,875+2,4+0,375)*2</t>
  </si>
  <si>
    <t>3.NP:(1,825+3,4)*2</t>
  </si>
  <si>
    <t>(2,65+2,7)*2</t>
  </si>
  <si>
    <t>0,8</t>
  </si>
  <si>
    <t>(1,625+1,825)*2</t>
  </si>
  <si>
    <t>(1,6+1,825)*2</t>
  </si>
  <si>
    <t>(1,075+1,825)*2</t>
  </si>
  <si>
    <t>(1,9+2,6+0,2)*2</t>
  </si>
  <si>
    <t>776431010R00</t>
  </si>
  <si>
    <t xml:space="preserve">Montáž podlahových soklíků z koberc. pásů na lištu </t>
  </si>
  <si>
    <t>2.NP:(10,65+1,50)*2</t>
  </si>
  <si>
    <t>-2,4-09*5-1</t>
  </si>
  <si>
    <t>(4,772+3,225)*2</t>
  </si>
  <si>
    <t>(1,575+1,375)*2</t>
  </si>
  <si>
    <t>-1,575*2-07+0,8*2</t>
  </si>
  <si>
    <t>(2,75+3,225)*2</t>
  </si>
  <si>
    <t>(4,7+4,55)*2</t>
  </si>
  <si>
    <t>-0,8*3</t>
  </si>
  <si>
    <t>(3,25+4,7)*2</t>
  </si>
  <si>
    <t>(4,7+6,725)*2</t>
  </si>
  <si>
    <t>(0,95+5,99)*2</t>
  </si>
  <si>
    <t>(2,95+6)*2</t>
  </si>
  <si>
    <t>-0,7-0,8</t>
  </si>
  <si>
    <t>(4+6,075)*2</t>
  </si>
  <si>
    <t>-08-0,825</t>
  </si>
  <si>
    <t>(2,7+2,925)*2</t>
  </si>
  <si>
    <t>-0,8*2-0,7</t>
  </si>
  <si>
    <t>(4,775+3,575)*2</t>
  </si>
  <si>
    <t>3.NP:(10,8+1,575)*2</t>
  </si>
  <si>
    <t>-2,4-0,9-0,7-0,8*3</t>
  </si>
  <si>
    <t>(4,825+3,2)*2</t>
  </si>
  <si>
    <t>(2,8+3,17)*2</t>
  </si>
  <si>
    <t>(1,95+4,625)*2</t>
  </si>
  <si>
    <t>-0,8*3-0,9</t>
  </si>
  <si>
    <t>(4,75+3,3)*2</t>
  </si>
  <si>
    <t>(2,625+4,625)*2</t>
  </si>
  <si>
    <t>(0,9+3,7)*2</t>
  </si>
  <si>
    <t>-0,9*2-0,8</t>
  </si>
  <si>
    <t>(4,7+2,25)*2</t>
  </si>
  <si>
    <t>(4,7+4,6)*2</t>
  </si>
  <si>
    <t>-0,8-0,9</t>
  </si>
  <si>
    <t>(0,95+4,05)*2</t>
  </si>
  <si>
    <t>-0,9</t>
  </si>
  <si>
    <t>(2,7+6)*2</t>
  </si>
  <si>
    <t>-0,7*2</t>
  </si>
  <si>
    <t>(4,425+6)*2</t>
  </si>
  <si>
    <t>-0,8-0,7-0,825</t>
  </si>
  <si>
    <t>(1,075+2,825)*2</t>
  </si>
  <si>
    <t>-0,85</t>
  </si>
  <si>
    <t>(2,8+2,975)*2</t>
  </si>
  <si>
    <t>(4,8+3,6)*2</t>
  </si>
  <si>
    <t>776511820R00</t>
  </si>
  <si>
    <t xml:space="preserve">Odstranění PVC podlah lepených s podložkou </t>
  </si>
  <si>
    <t>776511820RT3</t>
  </si>
  <si>
    <t>Odstranění  podlah textilních z ploch do 10 m2</t>
  </si>
  <si>
    <t>HO-S.04:2*1,5</t>
  </si>
  <si>
    <t>30,1+15,4+8,8+14,9+17,1+18+12,8+14,6+14,3+5,6+16,9+7,9</t>
  </si>
  <si>
    <t>3.NP:41+14,9+8,1+7,9+15,3+7,4+8+9,7+10,4+11,2+13,4+15,7+4,3+17,3+8,3</t>
  </si>
  <si>
    <t>776521100R00</t>
  </si>
  <si>
    <t>1.NP:8,1+9,4</t>
  </si>
  <si>
    <t>776572100R00</t>
  </si>
  <si>
    <t xml:space="preserve">Lepení povlakových podlah z pásů textilních </t>
  </si>
  <si>
    <t>1.NP:22,7+13,6+2,5+16,9+29+5,8+7,2</t>
  </si>
  <si>
    <t>776990111U00</t>
  </si>
  <si>
    <t xml:space="preserve">Vyrovnání samoniv stěrkou tl3 15MPa </t>
  </si>
  <si>
    <t>998776203R00</t>
  </si>
  <si>
    <t xml:space="preserve">Přesun hmot pro podlahy povlakové, výšky do 24 m </t>
  </si>
  <si>
    <t>28341110.A</t>
  </si>
  <si>
    <t>Lišta - soklík kobercový</t>
  </si>
  <si>
    <t>311,41</t>
  </si>
  <si>
    <t>28410101</t>
  </si>
  <si>
    <t>Přírodní linoleum</t>
  </si>
  <si>
    <t>67,6*1,15</t>
  </si>
  <si>
    <t>86,06*0,5*1,15</t>
  </si>
  <si>
    <t>69741040.A</t>
  </si>
  <si>
    <t>Koberec zátěžový</t>
  </si>
  <si>
    <t>458,4*1,15</t>
  </si>
  <si>
    <t>781</t>
  </si>
  <si>
    <t>Obklady keramické</t>
  </si>
  <si>
    <t>781101210R00</t>
  </si>
  <si>
    <t xml:space="preserve">Penetrace podkladu pod obklady </t>
  </si>
  <si>
    <t>521,20</t>
  </si>
  <si>
    <t>781230121R00</t>
  </si>
  <si>
    <t xml:space="preserve">Obkládání stěn vnitř.keram. do tmele do 300x300 mm </t>
  </si>
  <si>
    <t>(1,19+2,7)*2*2,56</t>
  </si>
  <si>
    <t>(4,15+6,225)*2*2,56</t>
  </si>
  <si>
    <t>-0,9*1,9*2</t>
  </si>
  <si>
    <t>(3,875+4,25)*2*2,56</t>
  </si>
  <si>
    <t>(0,625*2+0,3*2)*2</t>
  </si>
  <si>
    <t>(3,1+4,105)*2*2,56</t>
  </si>
  <si>
    <t>+0,8*1,97</t>
  </si>
  <si>
    <t>(2,4+2,85)*2*2,5</t>
  </si>
  <si>
    <t>-1*2,02</t>
  </si>
  <si>
    <t>-0,95*1,6</t>
  </si>
  <si>
    <t>1,9*2,2</t>
  </si>
  <si>
    <t>(0,895+0,88+4,45*2+0,15)*1,4</t>
  </si>
  <si>
    <t>(0,895+4,3)*0,15</t>
  </si>
  <si>
    <t>(11,575+4,6)*2*2,2</t>
  </si>
  <si>
    <t>(0,5*2+0,78*2+0,15+0,6*2)*2,2</t>
  </si>
  <si>
    <t>-0,9*2,02*4</t>
  </si>
  <si>
    <t>(1,5+1)*2*2,5</t>
  </si>
  <si>
    <t>-0,55*0,8</t>
  </si>
  <si>
    <t>(1,4+1,4)*2*2,5</t>
  </si>
  <si>
    <t>(0,9+1,65)*2*2,5</t>
  </si>
  <si>
    <t>(0,925+1,65)*2*2,5</t>
  </si>
  <si>
    <t>(1,55+1,225)*2*2,5</t>
  </si>
  <si>
    <t>-0,7*2,02*2</t>
  </si>
  <si>
    <t>-0,6*2,02</t>
  </si>
  <si>
    <t>2.NP:(1,65+3,4)*2*2,1</t>
  </si>
  <si>
    <t>-0,45*0,435*2</t>
  </si>
  <si>
    <t>-0,95*1,2</t>
  </si>
  <si>
    <t>(1,55+1,725)*2*2,6</t>
  </si>
  <si>
    <t>(2,75+3,175)*2*2,1</t>
  </si>
  <si>
    <t>(1,575+1,775)*2*2,6</t>
  </si>
  <si>
    <t>(0,95+1,778)*2*2,1</t>
  </si>
  <si>
    <t>(2,4+1,875+0,375)*2*2,6</t>
  </si>
  <si>
    <t>3.NP:(1,825+3,4)*2*2,1</t>
  </si>
  <si>
    <t>-0,675*1</t>
  </si>
  <si>
    <t>-0,435*0,5*2</t>
  </si>
  <si>
    <t>(1,9+2,6+0,2)*2*2,1</t>
  </si>
  <si>
    <t>(1,075+1,825)*2*2,1</t>
  </si>
  <si>
    <t>(1,6+1,825)*2*2,1</t>
  </si>
  <si>
    <t>(1,625+1,825)*2*2,1</t>
  </si>
  <si>
    <t>(2,65+2,7)*2*2,1</t>
  </si>
  <si>
    <t>-1,25*0,85</t>
  </si>
  <si>
    <t>998781203R00</t>
  </si>
  <si>
    <t xml:space="preserve">Přesun hmot pro obklady keramické, výšky do 24 m </t>
  </si>
  <si>
    <t>59781345</t>
  </si>
  <si>
    <t>Dodávka obkladů</t>
  </si>
  <si>
    <t>521,196*1,15</t>
  </si>
  <si>
    <t>782</t>
  </si>
  <si>
    <t>Konstrukce z přírodního kamene</t>
  </si>
  <si>
    <t>782131130RV3</t>
  </si>
  <si>
    <t>Obklad stěn kamenem tvrdým, rovným tl. 1 a 2 cm včetně dodávky, žula výměna za břidlici</t>
  </si>
  <si>
    <t>124,6/2</t>
  </si>
  <si>
    <t>998782203R00</t>
  </si>
  <si>
    <t xml:space="preserve">Přesun hmot pro obklady z kamene, výšky do 60 m </t>
  </si>
  <si>
    <t>783</t>
  </si>
  <si>
    <t>Nátěry</t>
  </si>
  <si>
    <t>783222100R00</t>
  </si>
  <si>
    <t xml:space="preserve">Nátěr syntetický kovových konstrukcí dvojnásobný </t>
  </si>
  <si>
    <t>Zárubně:1,5*3+1,55*8+1,6*4+2+5</t>
  </si>
  <si>
    <t>783782209R00</t>
  </si>
  <si>
    <t>784</t>
  </si>
  <si>
    <t>Malby</t>
  </si>
  <si>
    <t>784191101R00</t>
  </si>
  <si>
    <t>784195212R00</t>
  </si>
  <si>
    <t>M21</t>
  </si>
  <si>
    <t>Elektromontáže</t>
  </si>
  <si>
    <t>210200006R00</t>
  </si>
  <si>
    <t>M24</t>
  </si>
  <si>
    <t>Montáže vzduchotechnických zařízení</t>
  </si>
  <si>
    <t>240071</t>
  </si>
  <si>
    <t xml:space="preserve">VZT zařízení </t>
  </si>
  <si>
    <t>M42</t>
  </si>
  <si>
    <t>4200</t>
  </si>
  <si>
    <t xml:space="preserve">Gastro zařízení </t>
  </si>
  <si>
    <t>D96</t>
  </si>
  <si>
    <t>Přesuny suti a vybouraných hmot</t>
  </si>
  <si>
    <t>979019100U00</t>
  </si>
  <si>
    <t xml:space="preserve">Svislá doprava suti za 1.podlaží </t>
  </si>
  <si>
    <t>979019210U00</t>
  </si>
  <si>
    <t xml:space="preserve">Přípl za další podlaží svis dopravy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</si>
  <si>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</si>
  <si>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</si>
  <si>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</si>
  <si>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</si>
  <si>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</si>
  <si>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</si>
  <si>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</si>
  <si>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</si>
  <si>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</si>
  <si>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</si>
  <si>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</si>
  <si>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</si>
  <si>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</si>
  <si>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</si>
  <si>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Přesun hmot</t>
  </si>
  <si>
    <t xml:space="preserve"> 01-1-01</t>
  </si>
  <si>
    <t>Dodávka Okno dělené neotvíravé 1550x2/700</t>
  </si>
  <si>
    <t xml:space="preserve"> 01-1-01a</t>
  </si>
  <si>
    <t xml:space="preserve"> 01-1-02</t>
  </si>
  <si>
    <t>Dodávka Okno dělené neotvíravé 1550/750</t>
  </si>
  <si>
    <t xml:space="preserve"> 01-1-02a</t>
  </si>
  <si>
    <t>Montáž Okno dělené neotvíravé 1550/750</t>
  </si>
  <si>
    <t xml:space="preserve"> 01-1-03</t>
  </si>
  <si>
    <t>Dodávka okno dvoukřídlé špaletové s nadsvětlíkem otevíravé 1150/1600</t>
  </si>
  <si>
    <t xml:space="preserve"> 01-1-03a</t>
  </si>
  <si>
    <t>Montáž okno dvoukřídlé špaletové s nadsvětlíkem otevíravé 1150/1600</t>
  </si>
  <si>
    <t xml:space="preserve"> 01-1-04</t>
  </si>
  <si>
    <t xml:space="preserve"> 01-1-04a</t>
  </si>
  <si>
    <t xml:space="preserve"> 01-1-05</t>
  </si>
  <si>
    <t xml:space="preserve"> 01-1-05a</t>
  </si>
  <si>
    <t xml:space="preserve"> 01-1-06</t>
  </si>
  <si>
    <t xml:space="preserve"> 01-1-06a</t>
  </si>
  <si>
    <t xml:space="preserve"> 01-1-07</t>
  </si>
  <si>
    <t>Dodávka jednokř. Špaletové okno 550/800 pískované sklo</t>
  </si>
  <si>
    <t xml:space="preserve"> 01-1-07a</t>
  </si>
  <si>
    <t>Montáž jednokř. Špaletové okno 550/800</t>
  </si>
  <si>
    <t xml:space="preserve"> 01-1-08</t>
  </si>
  <si>
    <t xml:space="preserve"> 01-1-08a</t>
  </si>
  <si>
    <t>Montáž jednokř. Špaletové okno 550/800 pískované sklo</t>
  </si>
  <si>
    <t xml:space="preserve"> 01-1-09</t>
  </si>
  <si>
    <t>Dodávka okno dvoukřídlé špaletové  otevíravé 900/900</t>
  </si>
  <si>
    <t xml:space="preserve"> 01-1-09a</t>
  </si>
  <si>
    <t>Montáž okno dvoukřídlé špaletové  otevíravé 900/900</t>
  </si>
  <si>
    <t xml:space="preserve"> 01-1-10</t>
  </si>
  <si>
    <t>Dodávka okno dvoukřídlé špaletové s nadsvětlíkem otevíravé 950/1600</t>
  </si>
  <si>
    <t xml:space="preserve"> 01-1-10a</t>
  </si>
  <si>
    <t>Montáž okno dvoukřídlé špaletové s nadsvětlíkem otevíravé 950/1600</t>
  </si>
  <si>
    <t xml:space="preserve"> 01-1-11</t>
  </si>
  <si>
    <t>Dodávka okno dvoukřídlé špaletové s nadsvětlíkem otevíravé 950/1600 pískované sklo</t>
  </si>
  <si>
    <t xml:space="preserve"> 01-1-11a</t>
  </si>
  <si>
    <t>Montáž okno dvoukřídlé špaletové s nadsvětlíkem otevíravé 950/1600 pískované sklo</t>
  </si>
  <si>
    <t xml:space="preserve"> 01-1-12</t>
  </si>
  <si>
    <t>Dodávka jednokř. okno sklopné 750/400</t>
  </si>
  <si>
    <t xml:space="preserve"> 01-1-12a</t>
  </si>
  <si>
    <t>Montáž jednokř. okno sklopné 750/400</t>
  </si>
  <si>
    <t xml:space="preserve"> 01-1-13</t>
  </si>
  <si>
    <t>Dodávka jednokř. oknootrvíravé a  sklopné 950/900 pískované sklo</t>
  </si>
  <si>
    <t xml:space="preserve"> 01-1-13a</t>
  </si>
  <si>
    <t>Montáž jednokř. oknootrvíravé a  sklopné 950/900 pískované sklo</t>
  </si>
  <si>
    <t xml:space="preserve"> 01-1-14</t>
  </si>
  <si>
    <t>Dodávka okno dvoukřídlé špaletové s nadsvětlíkem otevíravé 950/1630</t>
  </si>
  <si>
    <t xml:space="preserve"> 01-1-14a</t>
  </si>
  <si>
    <t>Montáž okno dvoukřídlé špaletové s nadsvětlíkem otevíravé 950/1630</t>
  </si>
  <si>
    <t xml:space="preserve"> 01-1-15</t>
  </si>
  <si>
    <t xml:space="preserve"> 01-1-15a</t>
  </si>
  <si>
    <t xml:space="preserve"> 01-1-16</t>
  </si>
  <si>
    <t xml:space="preserve"> 01-1-16a</t>
  </si>
  <si>
    <t xml:space="preserve"> 01-1-17</t>
  </si>
  <si>
    <t xml:space="preserve"> 01-1-17a</t>
  </si>
  <si>
    <t xml:space="preserve"> 01-1-18</t>
  </si>
  <si>
    <t>Dodávka okno dvoukřídlé špaletové s nadsvětlíkem otevíravé 975/1630</t>
  </si>
  <si>
    <t xml:space="preserve"> 01-1-18a</t>
  </si>
  <si>
    <t>Montáž okno dvoukřídlé špaletové s nadsvětlíkem otevíravé 975/1630</t>
  </si>
  <si>
    <t xml:space="preserve"> 01-1-19</t>
  </si>
  <si>
    <t xml:space="preserve"> 01-1-19a</t>
  </si>
  <si>
    <t xml:space="preserve"> 01-1-20</t>
  </si>
  <si>
    <t>Dodávka okno dvoukřídlé špaletové s nadsvětlíkem otevíravé 1000/1630</t>
  </si>
  <si>
    <t xml:space="preserve"> 01-1-20a</t>
  </si>
  <si>
    <t>Montáž okno dvoukřídlé špaletové s nadsvětlíkem otevíravé1000/1630</t>
  </si>
  <si>
    <t xml:space="preserve"> 01-1-21</t>
  </si>
  <si>
    <t>Dodávka okno dvoukřídlé špaletové s nadsvětlíkem otevíravé 925/1630</t>
  </si>
  <si>
    <t xml:space="preserve"> 01-1-21a</t>
  </si>
  <si>
    <t>Montáž okno dvoukřídlé špaletové s nadsvětlíkem otevíravé925/1630</t>
  </si>
  <si>
    <t xml:space="preserve"> 01-1-22</t>
  </si>
  <si>
    <t>Dodávka okno dvoukřídlé špaletové s nadsvětlíkem otevíravé 900/1630</t>
  </si>
  <si>
    <t xml:space="preserve"> 01-1-22a</t>
  </si>
  <si>
    <t>Montáž okno dvoukřídlé špaletové s nadsvětlíkem otevíravé900/1630</t>
  </si>
  <si>
    <t xml:space="preserve"> 01-1-23</t>
  </si>
  <si>
    <t>Dodávka okno jednokřídlé špaletové s nadsvětlíkem otevíravé 1000/1630</t>
  </si>
  <si>
    <t xml:space="preserve"> 01-1-23a</t>
  </si>
  <si>
    <t>Montáž okno jednokřídlé špaletové s nadsvětlíkem otevíravé1000/1630</t>
  </si>
  <si>
    <t xml:space="preserve"> 01-1-24</t>
  </si>
  <si>
    <t xml:space="preserve"> 01-1-24a</t>
  </si>
  <si>
    <t xml:space="preserve"> 01-1-25</t>
  </si>
  <si>
    <t xml:space="preserve"> 01-1-25a</t>
  </si>
  <si>
    <t xml:space="preserve"> 01-1-26</t>
  </si>
  <si>
    <t>Dodávka okno trojkřídlé špaletové s nadsvětlíkem otevíravé 2125/1630</t>
  </si>
  <si>
    <t xml:space="preserve"> 01-1-26a</t>
  </si>
  <si>
    <t>Montáž okno trojkřídlé špaletové s nadsvětlíkem otevíravé2125/1630</t>
  </si>
  <si>
    <t xml:space="preserve"> 01-1-27</t>
  </si>
  <si>
    <t xml:space="preserve"> 01-1-27a</t>
  </si>
  <si>
    <t xml:space="preserve"> 01-1-28</t>
  </si>
  <si>
    <t xml:space="preserve"> 01-1-28a</t>
  </si>
  <si>
    <t xml:space="preserve"> 01-1-29</t>
  </si>
  <si>
    <t xml:space="preserve"> 01-1-29a</t>
  </si>
  <si>
    <t xml:space="preserve"> 01-1-30</t>
  </si>
  <si>
    <t xml:space="preserve"> 01-1-30a</t>
  </si>
  <si>
    <t xml:space="preserve"> 01-1-31</t>
  </si>
  <si>
    <t>Dodávka okno trojkřídlé špaletové s nadsvětlíkem otevíravé 2050/1630</t>
  </si>
  <si>
    <t xml:space="preserve"> 01-1-31a</t>
  </si>
  <si>
    <t>Montáž okno trojkřídlé špaletové s nadsvětlíkem otevíravé2050/1630</t>
  </si>
  <si>
    <t xml:space="preserve"> 01-1-32</t>
  </si>
  <si>
    <t>Dodávka okno dvoukřídlé špaletové s nadsvětlíkem otevíravé 1000/1600</t>
  </si>
  <si>
    <t xml:space="preserve"> 01-1-32a</t>
  </si>
  <si>
    <t>Montáž okno dvoukřídlé špaletové s nadsvětlíkem otevíravé1000/1600</t>
  </si>
  <si>
    <t xml:space="preserve"> 01-1-33</t>
  </si>
  <si>
    <t>Dodávka okno trojkřídlé špaletové s nadsvětlíkem otevíravé 2120/1600</t>
  </si>
  <si>
    <t xml:space="preserve"> 01-1-33a</t>
  </si>
  <si>
    <t>Montáž okno trojkřídlé špaletové s nadsvětlíkem otevíravé2120/1600</t>
  </si>
  <si>
    <t xml:space="preserve"> 01-1-34</t>
  </si>
  <si>
    <t xml:space="preserve"> 01-1-34a</t>
  </si>
  <si>
    <t xml:space="preserve"> 01-1-35</t>
  </si>
  <si>
    <t xml:space="preserve"> 01-1-35a</t>
  </si>
  <si>
    <t xml:space="preserve"> 01-1-36</t>
  </si>
  <si>
    <t xml:space="preserve"> 01-1-36a</t>
  </si>
  <si>
    <t xml:space="preserve"> 01-2-01</t>
  </si>
  <si>
    <t>Dodávka okno dvoukřídlé špaletové s nadsvětlíkem otevíravé 950/1440</t>
  </si>
  <si>
    <t xml:space="preserve"> 01-2-01a</t>
  </si>
  <si>
    <t>Montáž okno dvoukřídlé špaletové s nadsvětlíkem otevíravé950/1440</t>
  </si>
  <si>
    <t xml:space="preserve"> 01-2-02</t>
  </si>
  <si>
    <t>Dodávka okno dvoukřídlé špaletové s nadsvětlíkem otevíravé 925/1440</t>
  </si>
  <si>
    <t xml:space="preserve"> 01-2-02a</t>
  </si>
  <si>
    <t>Montáž okno dvoukřídlé špaletové s nadsvětlíkem otevíravé 925/1440</t>
  </si>
  <si>
    <t xml:space="preserve"> 01-2-03</t>
  </si>
  <si>
    <t>Dodávka okno dvoukřídlé špaletové s nadsvětlíkem otevíravé 950/1440 pískované sklo</t>
  </si>
  <si>
    <t xml:space="preserve"> 01-2-03a</t>
  </si>
  <si>
    <t>Montáž okno dvoukřídlé špaletové s nadsvětlíkem otevíravé 950/1440 pískované sklo</t>
  </si>
  <si>
    <t xml:space="preserve"> 01-2-04</t>
  </si>
  <si>
    <t>Dodávka jednokř. Špaletové okno 435/500 pískované sklo</t>
  </si>
  <si>
    <t xml:space="preserve"> 01-2-04a</t>
  </si>
  <si>
    <t>Montáž jednokř. Špaletové okno 435/500 pískované sklo</t>
  </si>
  <si>
    <t xml:space="preserve"> 01-2-05</t>
  </si>
  <si>
    <t xml:space="preserve"> 01-2-05a</t>
  </si>
  <si>
    <t xml:space="preserve"> 01-2-06</t>
  </si>
  <si>
    <t>Dodávka okno dvoukřídlé špaletové s nadsvětlíkem otevíravé 875/1440</t>
  </si>
  <si>
    <t xml:space="preserve"> 01-2-06a</t>
  </si>
  <si>
    <t>Montáž okno dvoukřídlé špaletové s nadsvětlíkem otevíravé 875/1440</t>
  </si>
  <si>
    <t xml:space="preserve"> 01-2-07</t>
  </si>
  <si>
    <t xml:space="preserve"> 01-2-07a</t>
  </si>
  <si>
    <t>Montáž okno dvoukřídlé špaletové s nadsvětlíkem otevíravé 950/1440</t>
  </si>
  <si>
    <t xml:space="preserve"> 01-2-08</t>
  </si>
  <si>
    <t xml:space="preserve"> 01-2-08a</t>
  </si>
  <si>
    <t xml:space="preserve"> 01-2-09</t>
  </si>
  <si>
    <t xml:space="preserve"> 01-2-09a</t>
  </si>
  <si>
    <t xml:space="preserve"> 01-2-10</t>
  </si>
  <si>
    <t xml:space="preserve"> 01-2-10a</t>
  </si>
  <si>
    <t xml:space="preserve"> 01-2-11</t>
  </si>
  <si>
    <t xml:space="preserve"> 01-2-11a</t>
  </si>
  <si>
    <t xml:space="preserve"> 01-2-12</t>
  </si>
  <si>
    <t xml:space="preserve"> 01-2-12a</t>
  </si>
  <si>
    <t xml:space="preserve"> 01-2-13</t>
  </si>
  <si>
    <t xml:space="preserve"> 01-2-13a</t>
  </si>
  <si>
    <t xml:space="preserve"> 01-2-14</t>
  </si>
  <si>
    <t xml:space="preserve"> 01-2-14a</t>
  </si>
  <si>
    <t xml:space="preserve"> 01-2-15</t>
  </si>
  <si>
    <t xml:space="preserve"> 01-2-15a</t>
  </si>
  <si>
    <t xml:space="preserve"> 01-2-16</t>
  </si>
  <si>
    <t xml:space="preserve"> 01-2-16a</t>
  </si>
  <si>
    <t xml:space="preserve"> 01-2-17</t>
  </si>
  <si>
    <t xml:space="preserve"> 01-2-17a</t>
  </si>
  <si>
    <t xml:space="preserve"> 01-2-18</t>
  </si>
  <si>
    <t xml:space="preserve"> 01-2-18a</t>
  </si>
  <si>
    <t xml:space="preserve"> 01-2-19</t>
  </si>
  <si>
    <t>Dodávka okno dvoukřídlé špaletové s nadsvětlíkem otevíravé 775/1440</t>
  </si>
  <si>
    <t xml:space="preserve"> 01-2-19a</t>
  </si>
  <si>
    <t>Montáž okno dvoukřídlé špaletové s nadsvětlíkem otevíravé 775/1440</t>
  </si>
  <si>
    <t xml:space="preserve"> 01-2-20</t>
  </si>
  <si>
    <t>Dodávka okno dvoukřídlé špaletové s nadsvětlíkem otevíravé 825/1440</t>
  </si>
  <si>
    <t xml:space="preserve"> 01-2-20a</t>
  </si>
  <si>
    <t>Montáž okno dvoukřídlé špaletové s nadsvětlíkem otevíravé 825/1440</t>
  </si>
  <si>
    <t xml:space="preserve"> 01-2-21</t>
  </si>
  <si>
    <t xml:space="preserve"> 01-2-21a</t>
  </si>
  <si>
    <t xml:space="preserve"> 01-2-22</t>
  </si>
  <si>
    <t xml:space="preserve"> 01-2-22a</t>
  </si>
  <si>
    <t xml:space="preserve"> 01-2-23</t>
  </si>
  <si>
    <t xml:space="preserve"> 01-2-23a</t>
  </si>
  <si>
    <t xml:space="preserve"> 01-2-24</t>
  </si>
  <si>
    <t xml:space="preserve"> 01-2-24a</t>
  </si>
  <si>
    <t xml:space="preserve"> 01-2-25</t>
  </si>
  <si>
    <t xml:space="preserve"> 01-2-25a</t>
  </si>
  <si>
    <t xml:space="preserve"> 01-2-26</t>
  </si>
  <si>
    <t xml:space="preserve"> 01-2-26a</t>
  </si>
  <si>
    <t xml:space="preserve"> 01-3-01</t>
  </si>
  <si>
    <t>Dodávka jednokř. Špaletové okno 675/1000</t>
  </si>
  <si>
    <t xml:space="preserve"> 01-3-01a</t>
  </si>
  <si>
    <t>Montáž jednokř. Špaletové okno 675/1000</t>
  </si>
  <si>
    <t xml:space="preserve"> 01-3-02</t>
  </si>
  <si>
    <t xml:space="preserve"> 01-3-02a</t>
  </si>
  <si>
    <t xml:space="preserve"> 01-3-03</t>
  </si>
  <si>
    <t>Dodávka jednokř. Špaletové okno 675/1000  pískované sklo</t>
  </si>
  <si>
    <t xml:space="preserve"> 01-3-03a</t>
  </si>
  <si>
    <t>Montáž jednokř. Špaletové okno 675/1000 pískované sklo</t>
  </si>
  <si>
    <t xml:space="preserve"> 01-3-04</t>
  </si>
  <si>
    <t>Dodávka jednokř. Špaletové okno 435/550  pískované sklo</t>
  </si>
  <si>
    <t xml:space="preserve"> 01-3-04a</t>
  </si>
  <si>
    <t>Montáž jednokř. Špaletové okno 435/550   pískované sklo</t>
  </si>
  <si>
    <t xml:space="preserve"> 01-3-05</t>
  </si>
  <si>
    <t xml:space="preserve"> 01-3-05a</t>
  </si>
  <si>
    <t xml:space="preserve"> 01-3-06</t>
  </si>
  <si>
    <t xml:space="preserve"> 01-3-06a</t>
  </si>
  <si>
    <t xml:space="preserve"> 01-3-07</t>
  </si>
  <si>
    <t>Dodávka okno dvoukřídlé špaletové s nadsvětlíkem otevíravé 850/1300</t>
  </si>
  <si>
    <t xml:space="preserve"> 01-3-07a</t>
  </si>
  <si>
    <t>Montáž okno dvoukřídlé špaletové s nadsvětlíkem otevíravé  850/1300</t>
  </si>
  <si>
    <t xml:space="preserve"> 01-3-08</t>
  </si>
  <si>
    <t>Dodávka okno dvoukřídlé špaletové otevíravé 1250/850</t>
  </si>
  <si>
    <t xml:space="preserve"> 01-3-08a</t>
  </si>
  <si>
    <t>Montáž okno dvoukřídlé špaletové  otevíravé 1250/850</t>
  </si>
  <si>
    <t xml:space="preserve"> 01-3-09</t>
  </si>
  <si>
    <t>Dodávka okno dvoukřídlé špaletové otevíravé 950/1800</t>
  </si>
  <si>
    <t xml:space="preserve"> 01-3-09a</t>
  </si>
  <si>
    <t>Montáž okno dvoukřídlé špaletové  otevíravé 950/1800</t>
  </si>
  <si>
    <t xml:space="preserve"> 01-3-10</t>
  </si>
  <si>
    <t>Dodávka okno dvoukřídlé špaletové otevíravé 1250/850 pískované sklo</t>
  </si>
  <si>
    <t xml:space="preserve"> 01-3-10a</t>
  </si>
  <si>
    <t>Montáž okno dvoukřídlé špaletové  otevíravé 1250/850 pískované sklo</t>
  </si>
  <si>
    <t xml:space="preserve"> 01-3-11</t>
  </si>
  <si>
    <t>Dodávka jednokř. Špaletové okno 675/1300</t>
  </si>
  <si>
    <t xml:space="preserve"> 01-3-11a</t>
  </si>
  <si>
    <t>Montáž jednokř. Špaletové okno 675/1300</t>
  </si>
  <si>
    <t xml:space="preserve"> 01-3-12</t>
  </si>
  <si>
    <t xml:space="preserve"> 01-3-12a</t>
  </si>
  <si>
    <t xml:space="preserve"> 01-3-13</t>
  </si>
  <si>
    <t xml:space="preserve"> 01-3-13a</t>
  </si>
  <si>
    <t xml:space="preserve"> 01-3-14</t>
  </si>
  <si>
    <t xml:space="preserve"> 01-3-14a</t>
  </si>
  <si>
    <t xml:space="preserve"> 01-3-15</t>
  </si>
  <si>
    <t xml:space="preserve"> 01-3-15a</t>
  </si>
  <si>
    <t xml:space="preserve"> 01-3-16</t>
  </si>
  <si>
    <t xml:space="preserve"> 01-3-16a</t>
  </si>
  <si>
    <t xml:space="preserve"> 01-3-17</t>
  </si>
  <si>
    <t xml:space="preserve"> 01-3-17a</t>
  </si>
  <si>
    <t xml:space="preserve"> 01-3-18</t>
  </si>
  <si>
    <t xml:space="preserve"> 01-3-18a</t>
  </si>
  <si>
    <t xml:space="preserve"> 01-3-19</t>
  </si>
  <si>
    <t>Dodávka okno dvoukřídlé špaletové s nadsvětlíkem otevíravé 850/1380</t>
  </si>
  <si>
    <t xml:space="preserve"> 01-3-19a</t>
  </si>
  <si>
    <t>Montáž okno dvoukřídlé špaletové s nadsvětlíkem otevíravé 850/1380</t>
  </si>
  <si>
    <t xml:space="preserve"> 01-3-20</t>
  </si>
  <si>
    <t xml:space="preserve"> 01-3-20a</t>
  </si>
  <si>
    <t xml:space="preserve"> 01-3-21</t>
  </si>
  <si>
    <t>Dodávka jednokř. Špaletové okno 550/860</t>
  </si>
  <si>
    <t xml:space="preserve"> 01-3-21a</t>
  </si>
  <si>
    <t>Montáž jednokř. Špaletové okno 550/860</t>
  </si>
  <si>
    <t xml:space="preserve"> 01-3-22</t>
  </si>
  <si>
    <t>Dodávka okno dvoukřídlé špaletové otevíravé 1650/860</t>
  </si>
  <si>
    <t xml:space="preserve"> 01-3-22a</t>
  </si>
  <si>
    <t>Montáž okno dvoukřídlé špaletové  otevíravé 1650/860</t>
  </si>
  <si>
    <t xml:space="preserve"> 01-3-23</t>
  </si>
  <si>
    <t xml:space="preserve"> 01-3-23a</t>
  </si>
  <si>
    <t xml:space="preserve"> 01-3-24</t>
  </si>
  <si>
    <t xml:space="preserve"> 01-3-24a</t>
  </si>
  <si>
    <t xml:space="preserve"> 01-3-25</t>
  </si>
  <si>
    <t xml:space="preserve"> 01-3-25a</t>
  </si>
  <si>
    <t xml:space="preserve"> 01-3-26</t>
  </si>
  <si>
    <t xml:space="preserve"> 01-3-26a</t>
  </si>
  <si>
    <t xml:space="preserve"> 01-S1-01</t>
  </si>
  <si>
    <t>Dodávka jednokř. Špaletové okno 700/1300</t>
  </si>
  <si>
    <t xml:space="preserve"> 01-S1-01a</t>
  </si>
  <si>
    <t>Montáž jednokř. Špaletové okno 700/1300</t>
  </si>
  <si>
    <t xml:space="preserve"> 01-S1-02</t>
  </si>
  <si>
    <t>Dodávka okno dvoukřídlé špaletové otevíravé 900/1300</t>
  </si>
  <si>
    <t xml:space="preserve"> 01-S1-02a</t>
  </si>
  <si>
    <t>Montáž okno dvoukřídlé špaletové  otevíravé 900/1300</t>
  </si>
  <si>
    <t xml:space="preserve"> 01-S1-03</t>
  </si>
  <si>
    <t>Dodávka jednokř. špaletové okno 700/1300</t>
  </si>
  <si>
    <t xml:space="preserve"> 01-S1-03a</t>
  </si>
  <si>
    <t>Montáž jednokř. špaletové okno 700/1300</t>
  </si>
  <si>
    <t xml:space="preserve"> 01-S1-04</t>
  </si>
  <si>
    <t>Dodávka jednokř.  okno 600/600</t>
  </si>
  <si>
    <t xml:space="preserve"> 01-S1-04a</t>
  </si>
  <si>
    <t>Montáž jednokř.  okno 600/600</t>
  </si>
  <si>
    <t xml:space="preserve"> 01-S1-05</t>
  </si>
  <si>
    <t>Dodávka jednokř.  okno 500/775</t>
  </si>
  <si>
    <t xml:space="preserve"> 01-S1-05a</t>
  </si>
  <si>
    <t>Montáž jednokř.  okno 500/775</t>
  </si>
  <si>
    <t xml:space="preserve"> 01-S1-06</t>
  </si>
  <si>
    <t xml:space="preserve"> 01-S1-06a</t>
  </si>
  <si>
    <t xml:space="preserve"> 01-S1-07</t>
  </si>
  <si>
    <t xml:space="preserve"> 01-S1-07a</t>
  </si>
  <si>
    <t xml:space="preserve"> 01-S1-08</t>
  </si>
  <si>
    <t>Dodávka dělené  okno neotvíravé 1550/1250</t>
  </si>
  <si>
    <t xml:space="preserve"> 01-S1-08a</t>
  </si>
  <si>
    <t>Montáž dělené  okno neotvíravé 1550/1250</t>
  </si>
  <si>
    <t xml:space="preserve"> 01-S1-09</t>
  </si>
  <si>
    <t xml:space="preserve"> 01-S1-09a</t>
  </si>
  <si>
    <t>Masivní parapet 0,225/1,35</t>
  </si>
  <si>
    <t>Masivní parapet 0,225/1,05</t>
  </si>
  <si>
    <t>Oprava stávající dřevěné mřížky, přebroušení a nový nátěr - 1.PP 900/1800</t>
  </si>
  <si>
    <t>D1-1.01</t>
  </si>
  <si>
    <t>Jednokřídlé dveře interiové + obložk. zárubeň D+M</t>
  </si>
  <si>
    <t>D1-1.02</t>
  </si>
  <si>
    <t>D1-1.03</t>
  </si>
  <si>
    <t>D1-1.04</t>
  </si>
  <si>
    <t>Dvoukřídlé dveře exteriérové D+M</t>
  </si>
  <si>
    <t>D1-1.05</t>
  </si>
  <si>
    <t>D1-1.06</t>
  </si>
  <si>
    <t>D1-1.07</t>
  </si>
  <si>
    <t>D1-1.08</t>
  </si>
  <si>
    <t>D1-1.09</t>
  </si>
  <si>
    <t>D1-1.10</t>
  </si>
  <si>
    <t>D1-1.11</t>
  </si>
  <si>
    <t>D1-1.12</t>
  </si>
  <si>
    <t>D1-1.13</t>
  </si>
  <si>
    <t>D1-1.14</t>
  </si>
  <si>
    <t>D1-1.15</t>
  </si>
  <si>
    <t>Dvoukřídlé dveře interiérové  + obložk. zárubeň D+M</t>
  </si>
  <si>
    <t>D1-1.16</t>
  </si>
  <si>
    <t>D1-1.17</t>
  </si>
  <si>
    <t>D1-1.18</t>
  </si>
  <si>
    <t>D1-1.19</t>
  </si>
  <si>
    <t>D1-1.20</t>
  </si>
  <si>
    <t>D1-1.21</t>
  </si>
  <si>
    <t>Jednokřídlé dveře interiové, kyvné s obložkovou zárubní D+M</t>
  </si>
  <si>
    <t>D1-1.22</t>
  </si>
  <si>
    <t>D1-1.23</t>
  </si>
  <si>
    <t>D1-1.24</t>
  </si>
  <si>
    <t>D1-1.25</t>
  </si>
  <si>
    <t>D1-1.26</t>
  </si>
  <si>
    <t>jednokřídlé dveře exteriérové s nadsvětlíkem D+M</t>
  </si>
  <si>
    <t>D1-1.27</t>
  </si>
  <si>
    <t>D1-1.28</t>
  </si>
  <si>
    <t>D1-1.29</t>
  </si>
  <si>
    <t>Jednokřídlé dveře interiové D+M</t>
  </si>
  <si>
    <t>D1-2.01</t>
  </si>
  <si>
    <t>D1-2.02</t>
  </si>
  <si>
    <t>D1-2.03</t>
  </si>
  <si>
    <t>D1-2.04</t>
  </si>
  <si>
    <t>D1-2.05</t>
  </si>
  <si>
    <t>D1-2.06</t>
  </si>
  <si>
    <t>D1-2.07</t>
  </si>
  <si>
    <t>D1-2.08</t>
  </si>
  <si>
    <t>D1-2.09</t>
  </si>
  <si>
    <t>D1-2.10</t>
  </si>
  <si>
    <t>D1-2.11</t>
  </si>
  <si>
    <t>D1-2.12</t>
  </si>
  <si>
    <t>D1-2.13</t>
  </si>
  <si>
    <t>D1-2.14</t>
  </si>
  <si>
    <t>D1-2.15</t>
  </si>
  <si>
    <t>D1-2.16</t>
  </si>
  <si>
    <t>D1-2.17</t>
  </si>
  <si>
    <t>D1-2.18</t>
  </si>
  <si>
    <t>D1-3.01</t>
  </si>
  <si>
    <t>D1-3.02</t>
  </si>
  <si>
    <t>D1-3.03</t>
  </si>
  <si>
    <t>D1-3.04</t>
  </si>
  <si>
    <t>D1-3.05</t>
  </si>
  <si>
    <t>D1-3.06</t>
  </si>
  <si>
    <t>D1-3.07</t>
  </si>
  <si>
    <t>D1-3.08</t>
  </si>
  <si>
    <t>D1-3.09</t>
  </si>
  <si>
    <t>D1-3.10</t>
  </si>
  <si>
    <t>D1-3.11</t>
  </si>
  <si>
    <t>D1-3.12</t>
  </si>
  <si>
    <t>D1-3.13</t>
  </si>
  <si>
    <t>D1-3.14</t>
  </si>
  <si>
    <t>D1-3.15</t>
  </si>
  <si>
    <t>D1-3.16</t>
  </si>
  <si>
    <t>D1-3.17</t>
  </si>
  <si>
    <t>D1-S1.01</t>
  </si>
  <si>
    <t>D1-S1.02</t>
  </si>
  <si>
    <t>D1-S1.03</t>
  </si>
  <si>
    <t>D1-S1.04</t>
  </si>
  <si>
    <t>D1-S1.05</t>
  </si>
  <si>
    <t>D1-S1.06</t>
  </si>
  <si>
    <t>D1-S1.07</t>
  </si>
  <si>
    <t>Dvoukřídlá vrata exterierová D+M</t>
  </si>
  <si>
    <t>D1-S1.08</t>
  </si>
  <si>
    <t>D1-S1.09</t>
  </si>
  <si>
    <t>D1-S1.10</t>
  </si>
  <si>
    <t>D1-S1.11</t>
  </si>
  <si>
    <t>D1-S1.12</t>
  </si>
  <si>
    <t>D1-S1.13</t>
  </si>
  <si>
    <t>X1-1.05</t>
  </si>
  <si>
    <t>Skříň rozdělovače 554/500 D+M</t>
  </si>
  <si>
    <t>X1-1.06</t>
  </si>
  <si>
    <t>Skříň rozdělovače 835/500 D+M</t>
  </si>
  <si>
    <t>X1-1.07</t>
  </si>
  <si>
    <t>Skříň rozdělovače 868/500 D+M</t>
  </si>
  <si>
    <t>X1-1.08</t>
  </si>
  <si>
    <t>Zastřešení vstupu 1000/2000 D+M</t>
  </si>
  <si>
    <t>X1-1.09</t>
  </si>
  <si>
    <t>Kovová čistící rohož 1200/600 D+M</t>
  </si>
  <si>
    <t>X1-1.11</t>
  </si>
  <si>
    <t>Ocelové schodiště exterierové š. 1000, 9 stupňů D+M</t>
  </si>
  <si>
    <t>GASTRONOMICKÝ PROVOZ_PENZION SLÁVIE ŠPINDLERŮV MLÝN</t>
  </si>
  <si>
    <t>Datum: 5_2019</t>
  </si>
  <si>
    <t>Číslo pozice</t>
  </si>
  <si>
    <t>Název</t>
  </si>
  <si>
    <r>
      <t xml:space="preserve">Množství </t>
    </r>
    <r>
      <rPr>
        <b/>
        <sz val="10"/>
        <color theme="1"/>
        <rFont val="Calibri"/>
        <family val="2"/>
      </rPr>
      <t>[ks]</t>
    </r>
  </si>
  <si>
    <t>Šířka [mm]</t>
  </si>
  <si>
    <t>Hloubka [mm]</t>
  </si>
  <si>
    <t>Výška [mm]</t>
  </si>
  <si>
    <t>Poznámka</t>
  </si>
  <si>
    <r>
      <t xml:space="preserve">Instalovaný PLYNOVÝ příkon </t>
    </r>
    <r>
      <rPr>
        <b/>
        <sz val="8"/>
        <color theme="1"/>
        <rFont val="Calibri"/>
        <family val="2"/>
      </rPr>
      <t>[kW]</t>
    </r>
  </si>
  <si>
    <t>Instalovaný ELEKTRICKÝ příkon [kW]</t>
  </si>
  <si>
    <t>Médium</t>
  </si>
  <si>
    <t>SV</t>
  </si>
  <si>
    <t>TV</t>
  </si>
  <si>
    <t>ZSV</t>
  </si>
  <si>
    <t>ODPAD</t>
  </si>
  <si>
    <t>jedn. cena</t>
  </si>
  <si>
    <t>cena</t>
  </si>
  <si>
    <t>Příruční sklad potravin</t>
  </si>
  <si>
    <t>001</t>
  </si>
  <si>
    <t>Chladící skříň</t>
  </si>
  <si>
    <t>bílé provedení, -2 až +8°C, objem 340l, digitální termostat, automatické odtávání, stavitelné rošty, zadní kolečka, chladivo R600a, chladící systém při teplotě okolí až +32°C</t>
  </si>
  <si>
    <t>230 V</t>
  </si>
  <si>
    <t>002</t>
  </si>
  <si>
    <t>Mrazící skříň</t>
  </si>
  <si>
    <t>bílé provedení, -10°C až -25°C, čistý objem 340 litrů, na GN 2/1, statické chlazení, digitální termostat, automatické odtávání, 6 výparníkových roštů, zámek, R600a, chladící systém při teplotě +32°C</t>
  </si>
  <si>
    <t>003</t>
  </si>
  <si>
    <t>Regál pětipolicový</t>
  </si>
  <si>
    <t xml:space="preserve">nerez, police nerezový plech s podélnými výztuhami, nosnost police 100 kg, nohy jekl 40x40 mm, výšková stavitelnost noh +30 mm, zemnící šrouby na zadních nohách
</t>
  </si>
  <si>
    <t/>
  </si>
  <si>
    <t>004</t>
  </si>
  <si>
    <t>Varný blok</t>
  </si>
  <si>
    <t>005</t>
  </si>
  <si>
    <t>Police nástěnná jednoetážová na kořenky</t>
  </si>
  <si>
    <t xml:space="preserve">nerezový ohýbaný plech, konzoly jekl 40x20 mm, kořenky 8x GN 1/9 - doměrek
</t>
  </si>
  <si>
    <t>005a</t>
  </si>
  <si>
    <t xml:space="preserve">nerezový ohýbaný plech, konzoly jekl 40x20 mm, kořenky 8x GN 1/9 - doměrek - v levém předním rohu úkos
</t>
  </si>
  <si>
    <t>006</t>
  </si>
  <si>
    <t>Stůl jednoduchý</t>
  </si>
  <si>
    <t xml:space="preserve">nerez, pracovní deska tl. 40 mm, nerezový plech celoplošně podlepený laminem, zadní lem 40 mm, nohy jekl 40x40 mm, výšková stavitelnost noh +30 mm, zemnící šrouby na zadních nohách
</t>
  </si>
  <si>
    <t>006a</t>
  </si>
  <si>
    <t>bílé provedení, -10°C až -25°C, čistý objem 130 litrů, 2 výparníkové rošty, statické chlazení, digitální termostat, automatické odtávání,  zámek, R600a, chladící systém při teplotě +32°C</t>
  </si>
  <si>
    <t>007</t>
  </si>
  <si>
    <t>Fritéza elektrická</t>
  </si>
  <si>
    <t>objem 1x12 l, 1/2 modul, bez podestavby, teplotní rozsah 105°C - 185°C, tělesa ve vaně, v ceně 1 koš</t>
  </si>
  <si>
    <t>400 V</t>
  </si>
  <si>
    <t>008</t>
  </si>
  <si>
    <t>Opékací deska elektrická</t>
  </si>
  <si>
    <t>2/3 hladká + 1/3 vroubkovaná ocelolitinová deska o rozměru 73x54 cm, 1/1 modul, termostatem řízená teplota v rozsahu 110°C až 300°C, bez podestavby, výkonný ohřev pomocí INFRA červených topných článků, umístěné přímo pod deskou, 2 grilovací zóny, sběrná zásuvka na tuk zakomponována do předního ovládacího panelu, horní deska lisovaná z jednoho kusu nerezu AISI304 o síle 1,5 mm, tvar zadní strany uzpůsoben pro snadný rozvod médií při instalaci u stěny nebo v bloku záda-na-záda, v ceně nerezový rám proti ostřiku, zařízení určeno pro umístění na podestavbu, přemostění nebo cantil</t>
  </si>
  <si>
    <t>009</t>
  </si>
  <si>
    <t>Podstavec pod spotřebiče s policí</t>
  </si>
  <si>
    <t xml:space="preserve">nerez, police s podélnými výztuhami,  jekl 40 x 40 mm, výšková stavitelnost noh +30 mm, zemnící šrouby na zadních nohách
</t>
  </si>
  <si>
    <t>010</t>
  </si>
  <si>
    <t>Sporák plynový na el.troubě</t>
  </si>
  <si>
    <t xml:space="preserve">4 hořáky (4x 5.5 kW) na elektrické troubě, 1/1 modul 800mm, v ceně rošt GN 2/1 chromovaný, vnější konstrukce kompletně vyrobena z vysoce kvalitního nerezu AISI 304 a AISI430 s povrchovou úpravou leštěním Scotch Brite, síla plechů horní desky 1,5 mm, vyrobeno lisováním z jednoho kusu, litinové sporákové mřížky, výkonné hořáky využívají technolgii Flower flame, která zajišťuje přizpůsobení plamene průměru ohřívané nádoby (od průměru 10 cm do 40 cm). Trouba: nerezová komora, 3 polohy vsuvů pro GN 2/1, nastavení teploty 140°C až 300°C, ovládání na hlavním panelu, izolovaná dvířka, nezávislé nastavení ohřevu horních a spodních topnic, výškově stavitelné nerezové nohy, ochrana proti průniku vody IPX4
</t>
  </si>
  <si>
    <t>plyn/  400 V</t>
  </si>
  <si>
    <t>010a</t>
  </si>
  <si>
    <t>Napouštěcí rameno 1/2"- stolní 700 mm</t>
  </si>
  <si>
    <t>model s otočným ramenem a otočným napouštěcím ramínkem, bezpečné připevnění do desky o síle až 45 mm</t>
  </si>
  <si>
    <t>1/2"</t>
  </si>
  <si>
    <t>011</t>
  </si>
  <si>
    <t>Digestoř nástěnná zkosená s osvětlením</t>
  </si>
  <si>
    <t xml:space="preserve">vč. tukových filtrů, celonerezový plášť s lištami pro založení filtrů, po obvodě pláště sběrný kanálek, filtry labyrintové nerez 495x495x30. Teplotně odolné osvětlení (60°C). Vč. výpustný kohout.
</t>
  </si>
  <si>
    <t>Výdej jídel</t>
  </si>
  <si>
    <t>012</t>
  </si>
  <si>
    <t>Vodní lázeň BM 1/1</t>
  </si>
  <si>
    <t>nerezová, regulace 65 - 90°C, rozměr vany GN 1/1-150 (bez GN nádob)</t>
  </si>
  <si>
    <t>013</t>
  </si>
  <si>
    <t>Stůl s policí a skříňkou s křídlovými dveřmi</t>
  </si>
  <si>
    <t xml:space="preserve">nerez, pracovní deska tl. 40 mm, nerezový plech celoplošně podlepený laminem, zadní lem 40 mm, vpravo opláštěná skříňka s 1x křídlovými dvířky - dvouplášťové na nerez pantech, aretace uzavřených dveří, vlevo volný prostor s policí, nohy jekl 40x40 mm, výšková stavitelnost noh +30 mm, zemnící šrouby na zadních nohách. Vlevo police (800x700mm) s prostorem pro holdmaker, vpravo skříňka (700x700mm) s otevíráním dvířek na pravém boku stolu. Vč. otvor pro napouštěcí ramínko (pozice 010a).
</t>
  </si>
  <si>
    <t>013a</t>
  </si>
  <si>
    <t>HoldMaker</t>
  </si>
  <si>
    <t xml:space="preserve">kapacita 5x GN1/1, vaření pomocí 3 režimů: manuální / přednastavené programy / vlastní varotéka, ovládání prostřednictvím 5" dotykového displeje, intuitivní varné procesy rozděleny do 6 skupin, jednotlivé varné procesy označeny piktogramy s  odkazem na typ úpravy suroviny, nápověda k jednotlivým varným procesům obsahující  popis postupu a vhodného příslušenství, manuální režim s řízením času vsunů, možnost uložení vlastního programu vč. pojmenování, vytápění pomocí odporového topného drátu, ventilátor chlazení elektroniky, dvířka s regulací vlhkosti 100% / 50% / 0%, vstup USB pro aktualizaci SW, 4x madlo pro lepší manipulaci, vnitřní zaoblená komora ve standartu H3, vnitřní a vnější plášť: nerez CrNi 18/10, jemný brus, indikace otevřených dveří, signalizace přehřátí komory, zadní doraz pro zabezpečení proudění vzduchu
</t>
  </si>
  <si>
    <t>014</t>
  </si>
  <si>
    <t>Stůl ohřívací-režon s posuvnými dveřmi prokládací</t>
  </si>
  <si>
    <t>celonerezová konstrukce uzavřena dvouplášťovými posuvnými prokládacími dveřmi, na přední straně ovládací panel, děrovaná police, vyhřívání pomocí topných těles a ventilátoru, regulace teploty do 90°C, zadní lem, výšková stavitelnost +30 mm, zemnící šrouby na zadních nohách</t>
  </si>
  <si>
    <t>015</t>
  </si>
  <si>
    <t>Nádstavec stolový jednoetážový</t>
  </si>
  <si>
    <t xml:space="preserve">ohýbaná police, nohy jekl 40x40 mm, s plastovými záslepkami
</t>
  </si>
  <si>
    <t>016</t>
  </si>
  <si>
    <t>Deska sklopná</t>
  </si>
  <si>
    <t>nerez, včetně kotvících prvků, aretace v otevřené pozici</t>
  </si>
  <si>
    <t>017</t>
  </si>
  <si>
    <t>NEOBSAZENO</t>
  </si>
  <si>
    <t>Mytí stolního nádobí</t>
  </si>
  <si>
    <t>018</t>
  </si>
  <si>
    <t>Stůl s policí</t>
  </si>
  <si>
    <t xml:space="preserve">nerez, pracovní deska tl. 40 mm, nerezový plech celoplošně podlepený laminem, zadní lem 40 mm, police s podélnými výztuhami, nohy jekl 40x40 mm, výšková stavitelnost noh +30 mm, zemnící šrouby na zadních nohách, vč. levý lem
</t>
  </si>
  <si>
    <t>019</t>
  </si>
  <si>
    <t>Stůl s dřezem 400x500x250 jednoduchý</t>
  </si>
  <si>
    <t>nerez, pracovní deska tl. 40 mm, nerezový plech celoplošně podlepený laminem, zadní lem 40 mm, nohy jekl 40x40 mm, výšková stavitelnost noh +30 mm, zemnící šrouby na zadních nohách, dřez výlisek, vč. otvor pro TS</t>
  </si>
  <si>
    <t>019a</t>
  </si>
  <si>
    <t>Sprcha tlaková</t>
  </si>
  <si>
    <t>stolní, s napouštěcím ramínkem ze sprchy s úchytem na zeď, páková baterie pro studenou a teplou vodu, délka hadice 1200 mm</t>
  </si>
  <si>
    <t>JS 50</t>
  </si>
  <si>
    <t>020</t>
  </si>
  <si>
    <t>Myčka podpultová</t>
  </si>
  <si>
    <t>kap. 540 talířů/hod., 2 mycí programy (120/180 vt.), spotřeba vody 3 l/cyklus, elektronické ovládání s digitálním displejem, bojler 5,8 l, koš 500x500 mm, zásuvná výška 330 mm, vč. odpadního čerpadla a dávkovače oplachového prostředku, jednoplášťová, TV, Soft start, plně automatický samočistící cyklus, hladké a zaoblené povrchy a rohy pro snadné čištění, garantovaná teplota oplachové vody min. 82,5°C, IPX4, čelní, boční panely a mycí komora s nádrží vyrobeny z ušlechtilé nerez oceli AISI 304. Příslušenství: 1x koš pro 18 talířů, 1x košíček pro příbory</t>
  </si>
  <si>
    <t>3/4"</t>
  </si>
  <si>
    <t>021</t>
  </si>
  <si>
    <t>Změkčovač vody automatický</t>
  </si>
  <si>
    <t>jednoduché manuální nastavení, kapacita změkčené vody při změkčování o 10°dH 1350 l, průtok min/max 0-20/60 l/min, provozní tlak vody 1.5-8.0 bar, maximální teplota upravované vody 40°C, obsah zásobníku regeneračních tablet 20 kg, obsah vody v zásobníku 4,5 l, vč. filtru a vložky do filtru</t>
  </si>
  <si>
    <t>JS 40</t>
  </si>
  <si>
    <t>022</t>
  </si>
  <si>
    <t>Dělící hygienická přepážka</t>
  </si>
  <si>
    <t>Mytí provozního nádobí</t>
  </si>
  <si>
    <t>023</t>
  </si>
  <si>
    <t>Stůl s dřezem 800x600x450 a policí</t>
  </si>
  <si>
    <t xml:space="preserve">nerez, pracovní deska tl. 40 mm, nerezový plech celoplošně podlepený laminem, zadní lem 40 mm, police s podélnými výztuhami, nohy jekl 40x40 mm, výšková stavitelnost noh +30 mm, zemnící šrouby na zadních nohách, dřez výlisek, vč. otvor pro TS
</t>
  </si>
  <si>
    <t>023a</t>
  </si>
  <si>
    <t>023b</t>
  </si>
  <si>
    <t>Podlahový rošt protiskluzový s vanou</t>
  </si>
  <si>
    <t xml:space="preserve">včetně zápachové uzávěry, vana ohýbaný nerezový plech 1,2 mm, doplněný úchyty do betonu, zápachový uzávěr se spodním vývodem průměr 75 nebo 110 mm čistitelný z vany, zemnící šroub, protiskluzový rošt o výšce 30 mm a velikosti ok 25x25 mm (montáž vždy zajišťuje stavba)
</t>
  </si>
  <si>
    <t>JS 70</t>
  </si>
  <si>
    <t>Regály provozního nádobí</t>
  </si>
  <si>
    <t>024</t>
  </si>
  <si>
    <t>Regál čtyřpolicový</t>
  </si>
  <si>
    <t xml:space="preserve">nerez, police nerezový plech s podélnými výztuhami, nosnost police 100 kg, nohy jekl 40x40 mm,  výšková stavitelnost noh +30 mm, zemnící šrouby na zadních nohách
</t>
  </si>
  <si>
    <t>025</t>
  </si>
  <si>
    <t>026</t>
  </si>
  <si>
    <t>027</t>
  </si>
  <si>
    <t>Stůl chlazený</t>
  </si>
  <si>
    <t xml:space="preserve">dvousekcový na GN, 1x křídlové dveře včetně zásuvu na GN + 2x zásuvka, nerez s T-PUR izolací, teplotní rozsah +2 až +6°C, digitální termostat, nohy jekl 40x40 mm, výšková stavitelnost noh +30 mm, zemnící šrouby na zadních nohách, zadní lem, chladivo R404A. (Výrobek obsahuje plyny HFC)
</t>
  </si>
  <si>
    <t>Příprava studené kuchyně</t>
  </si>
  <si>
    <t>027a</t>
  </si>
  <si>
    <t>Umyvadlo nerez</t>
  </si>
  <si>
    <t>027b</t>
  </si>
  <si>
    <t>Baterie páková stojánková</t>
  </si>
  <si>
    <t>Čistá příprava zeleniny</t>
  </si>
  <si>
    <t>028</t>
  </si>
  <si>
    <t>Stůl jednoduchý se zásuvkovým blokem</t>
  </si>
  <si>
    <t xml:space="preserve">nerez, 6 noh, pracovní deska tl. 40 mm, nerezový plech celoplošně podlepený laminem, zadní lem 40 mm, zásuvky s celovýsuvnými pojezdy, nohy jekl 40x40 mm, výšková stavitelnost noh +30 mm, zemnící šrouby na zadních nohách. Vpravo prostor na výsuvný koš na odpadky a chladící skříň podstolovou, dřez vlevo a zásuvkový blok. Vč. dřez (290x400x200mm), prolis PD, otvor pro SB, LL.
</t>
  </si>
  <si>
    <t>028a</t>
  </si>
  <si>
    <t>028b</t>
  </si>
  <si>
    <t>Koš výsuvný na odpadky</t>
  </si>
  <si>
    <t>nerezové provedení</t>
  </si>
  <si>
    <t>029</t>
  </si>
  <si>
    <t>bílé provedení, -2 až +8°C, objem 130 litrů, ventilované chlazení, digitální termostat, automatické odtávání, 2 stavitelné rošty, chladivo R600a, chladící systém při teplotě okolí až +32°C</t>
  </si>
  <si>
    <t>Příprava masa</t>
  </si>
  <si>
    <t>030</t>
  </si>
  <si>
    <t>Stůl se dvěma policemi</t>
  </si>
  <si>
    <t xml:space="preserve">nerez, pracovní deska tl. 40 mm, nerezový plech celoplošně podlepený laminem, zadní lem 40 mm, nohy jekl 40x40 mm, výšková stavitelnost noh +30 mm, police s podélnými výztuhami, zemnící šrouby na zadních nohách, bez zadního lemu
</t>
  </si>
  <si>
    <t>031</t>
  </si>
  <si>
    <t xml:space="preserve">nerez, 6 noh, pracovní deska tl. 40 mm, nerezový plech celoplošně podlepený laminem, zadní lem 40 mm, zásuvky s celovýsuvnými pojezdy, nohy jekl 40x40 mm, výšková stavitelnost noh +30 mm, zemnící šrouby na zadních nohách. Vpravo prostor pro chladící skříň podstolovou, vlevo dřez, vedle něj zásuvkový blok. Vč. dřez (290x400x200mm), prolis PD, otvor pro SB.
</t>
  </si>
  <si>
    <t>031a</t>
  </si>
  <si>
    <t>032</t>
  </si>
  <si>
    <t>033</t>
  </si>
  <si>
    <t>Skříňka nástěnná s posuvnými dvířky</t>
  </si>
  <si>
    <t xml:space="preserve">celonerezová konstrukce, uprostřed stavitelná police, dvířka s madlem dvouplášťová, zavěšená na pojezdech
</t>
  </si>
  <si>
    <t>034</t>
  </si>
  <si>
    <t xml:space="preserve">nerez, pracovní deska tl. 40 mm, nerezový plech celoplošně podlepený laminem, zadní lem 40 mm, police s podélnými výztuhami, nohy jekl 40x40 mm, výšková stavitelnost noh +30 mm, zemnící šrouby na zadních nohách, vč. pravý lem
</t>
  </si>
  <si>
    <t>Konvektomat</t>
  </si>
  <si>
    <t>035</t>
  </si>
  <si>
    <t>Konvektomat 6x GN1/1</t>
  </si>
  <si>
    <t xml:space="preserve">Systém iCookingControl se 7 provozními režimy – maso, drůbež, ryby, přílohy, pokrmy z vajec, pečivo a Finishing®. Režim konvektomatu s provozními režimy: Steam 30–130 °C, Hot Air 30–300 °C, kombinace páry a horkého vzduchu 30–300 °C, Finishing®. Uložení až 9 uživatelských profilů pro individuální konfiguraci přístroje a jeho obsluhy. 6bodová sonda teploty jádra. 
Možnost uložení 1 200 vlastních programů až o 12 krocích. Zámky programů. iCC-Cockpit – grafické zobrazení aktuálního klimatu ve varné komoře,  iCC-Messenger – informace o aktuálních automaticky provedených úpravách nastavení procesu vaření a pečení, iCC-Monitor – přehledné zobrazení aktuálních automaticky provedených úprav nastavení procesu vaření a pečení, automatické chlazení pro inteligentní úpravu klimatu varného prostoru, iLevelControl iLC – kombinovaná příprava pokrmů se samostatným dohledem na každý zásuv, HiDensityControl® – patentované, vysoce účinné dynamické proudění vzduchu, ClimaPlus® – měření vlhkosti s přesností na procenta, 5stupňové nastavení a regulace, vaření s nízkými teplotami a vaření přes noc, Efficient CareControl – systém automatického čištění a péče o varný prostor a generátor páry, vestavěná ruční sprcha s navíjecím mechanismem, hygienický varný prostor ve tvaru vany beze spár, zaoblené rohy, pojistka proti přetečení, LED osvětlení varného prostoru a zásuvu, halogenové osvětlení varného prostoru se sklem Ceran, odolné vůči otřesům, rozhraní USB pro export dat HACCP, servisních dat a varných programů na paměťovou jednotku USB a pro snadnou aktualizaci softwaru. Ochrana proti stříkající a tryskající vodě IPX 5. 
</t>
  </si>
  <si>
    <t>3/4" Celková tvrdost: 5-50ppm Tlak 1.5-4.5bar</t>
  </si>
  <si>
    <t>POZOR! Rozvod odpadního potrubí JS 70 s redukovaným napojením spotřebiče JS 50 včetně odvětrání do zdi</t>
  </si>
  <si>
    <t>036</t>
  </si>
  <si>
    <t>Podstavec pod konvektomat jednoduchý se vsuny na GN</t>
  </si>
  <si>
    <t xml:space="preserve">nerez, ohýbané zásuvy na GN, jekl 40 x 40 mm, výšková stavitelnost noh +30 mm, zemnící šrouby na zadních nohách
</t>
  </si>
  <si>
    <t>037</t>
  </si>
  <si>
    <t>jednoduché manuální nastavení, kapacita změkčené vody při změkčování o 10°dH 1350 l, průtok min/max 0-20/60 l/min, provozní tlak vody 1.5-8.0 bar, maximální teplota upravované vody 40°C, obsah zásobníku regeneračních tablet 20 kg, obsah vody v zásobníku 4,5 l</t>
  </si>
  <si>
    <t>038</t>
  </si>
  <si>
    <t>Digestoř nástěnná</t>
  </si>
  <si>
    <t xml:space="preserve">vč. tukových filtrů, celonerezový plášť s lištami pro založení filtrů, po obvodě pláště sběrný kanálek, filtry labyrintové nerez 495x495x30, vč. výpustný kohout
</t>
  </si>
  <si>
    <t>Porcování</t>
  </si>
  <si>
    <t>039</t>
  </si>
  <si>
    <t>040</t>
  </si>
  <si>
    <t>Police nástěnná jednoetážová</t>
  </si>
  <si>
    <t xml:space="preserve">nerezový ohýbaný plech, konzoly jekl 40x20 mm
</t>
  </si>
  <si>
    <t>Hrubá příprava zeleniny</t>
  </si>
  <si>
    <t>041</t>
  </si>
  <si>
    <t>042</t>
  </si>
  <si>
    <t>Stůl s dřezem 500x500x300 jednoduchý</t>
  </si>
  <si>
    <t>nerez, 6 noh, pracovní deska tl. 40 mm, nerezový plech celoplošně podlepený laminem, zadní lem 40 mm, nohy jekl 40x40 mm, výšková stavitelnost noh +30 mm, zemnící šrouby na zadních nohách, dřez výlisek. Dřez vpravo, vlevo prostor pro chladící a mrazící skříň. Vč. prolis PD, otvor pro SB.</t>
  </si>
  <si>
    <t>042a</t>
  </si>
  <si>
    <t>043</t>
  </si>
  <si>
    <t>044</t>
  </si>
  <si>
    <t>045</t>
  </si>
  <si>
    <t>Skříňka s umyvadlem a košem</t>
  </si>
  <si>
    <t xml:space="preserve">nerez, pracovní deska tl. 40 mm, nerezový plech celoplošně podlepený laminem, zadní lem 40 mm, 1x dveře dvouplášťové na nerez pantech, aretace uzavřených dveří, nohy jekl 40x40 mm, výšková stavitelnost noh +30 mm, zemnící šrouby na zadních nohách, 1x kulaté umyvadlo ø 330x150 mm s přepadem, celoobvodový prolis PD, otvor pro SB, pod PD čelní kryt shozu na odpadky, ve skříňce plastový koš
</t>
  </si>
  <si>
    <t>045a</t>
  </si>
  <si>
    <t>046</t>
  </si>
  <si>
    <t>Dřevěný rošt</t>
  </si>
  <si>
    <t>Sklad - mix potravin</t>
  </si>
  <si>
    <t>047</t>
  </si>
  <si>
    <t>Chladící box s chladící blokovou jednotkou</t>
  </si>
  <si>
    <t>048</t>
  </si>
  <si>
    <t>Skladování bioodpadu</t>
  </si>
  <si>
    <t>049</t>
  </si>
  <si>
    <t>Sklad suchých potravin</t>
  </si>
  <si>
    <t>050</t>
  </si>
  <si>
    <t>051</t>
  </si>
  <si>
    <t>052</t>
  </si>
  <si>
    <t>053</t>
  </si>
  <si>
    <t>054</t>
  </si>
  <si>
    <t>Bar</t>
  </si>
  <si>
    <t>101</t>
  </si>
  <si>
    <t>101a</t>
  </si>
  <si>
    <t>102</t>
  </si>
  <si>
    <t xml:space="preserve">nerez, pracovní deska tl. 40 mm, nerezový plech celoplošně podlepený laminem, zadní lem 40 mm, nohy jekl 40x40 mm, výšková stavitelnost noh +30 mm, zemnící šrouby na zadních nohách. Vlevo prostor pro výsuvný koš na odpadky, vpravo prostor pro výrobník ledu. 
</t>
  </si>
  <si>
    <t>102a</t>
  </si>
  <si>
    <t>103</t>
  </si>
  <si>
    <t>Kávovar - dodavatel kávy</t>
  </si>
  <si>
    <t>104</t>
  </si>
  <si>
    <t>Výrobník ledu</t>
  </si>
  <si>
    <t>nerez, dvířka plast ABS, výkon cca 26 kg/24 h, zásobník 6 kg, chlazení vzduchem, teplota okolí +10°C/+43°C, tvar ledu-kalíšky 31x35mm/17g, chladivo R404A</t>
  </si>
  <si>
    <t>105</t>
  </si>
  <si>
    <t xml:space="preserve">nerez, pracovní deska tl. 40 mm, nerezový plech celoplošně podlepený laminem, zadní lem 40 mm, police s podélnými výztuhami, nohy jekl 40x40 mm, výšková stavitelnost noh +30 mm, zemnící šrouby na zadních nohách
</t>
  </si>
  <si>
    <t>106</t>
  </si>
  <si>
    <t>Ohřívač vody</t>
  </si>
  <si>
    <t>Provedení nerez/černá, s připojením na vodu, výkon 31 l/hod., kapacita 205 šálků, teplotní rozsah 70°C - 98°C, výkon ohřevu 0,52 l/hod., čas ohřátí 26 min., kohout na horkou vodu, vnitřní čidla detekují množství vody v bojleru, automatické plnění, automatické spouštění ohřevu, zabudovaná filtrační kazeta, nekapající výpustný ventil, elektronický kontrolní systém teploty vody, regulace teploty vody, LCD panel. Standardně dodáváno s odkapní miskou, 1 ks filtrační kazety, hadicí k připojení na přívod vody.</t>
  </si>
  <si>
    <t>107</t>
  </si>
  <si>
    <t>108</t>
  </si>
  <si>
    <t>Kasa - není předmětem dodávky</t>
  </si>
  <si>
    <t>109</t>
  </si>
  <si>
    <t>Stůl výčepní jednoduchý</t>
  </si>
  <si>
    <t xml:space="preserve">nerez, 6 noh, pracovní deska tl. 40 mm s prolisem, nerezový plech celoplošně podlepený laminem, zadní lem 40 mm, 1x vevařený dřez 400x400x250, 1x dřez 300x500x300, vevařená okapnice nerez - ohýbaná nádobka doplněná perforovaným krytem, součást okapnice ostřik sklenic, nohy jekl 40x40 mm, výšková stavitelnost noh +30 mm, zemnící šrouby na zadních nohách. Vpravo prostor pro KEG sudy. Vč. prolis PD, otvor pro SB.
</t>
  </si>
  <si>
    <t>109a</t>
  </si>
  <si>
    <t>110</t>
  </si>
  <si>
    <t>Chlazení pro výčep - dodávka pivovaru</t>
  </si>
  <si>
    <t>110a</t>
  </si>
  <si>
    <t>Výčepní hlavice - dodávka pivovaru</t>
  </si>
  <si>
    <t>Doprava, montáž, zaškolení obsluhy</t>
  </si>
  <si>
    <t>Gastro zařízení celkem bez DPH</t>
  </si>
  <si>
    <t>POPIS PROVEDENÍ:</t>
  </si>
  <si>
    <t xml:space="preserve">• Provedení nerez nábytku gastrozařízení - pokud je v textu u jednotlivých výrobků uvedeno "nerez", rozumí se tím provedení z nerezové oceli </t>
  </si>
  <si>
    <t>pro potravinářské použití označované např. CrNi 18/10, ČSN 17 241 nebo DIN 1.4301.  (nemagnetická nerez ocel), tloušťka nerez plechu nábytku min. 1 mm,</t>
  </si>
  <si>
    <t xml:space="preserve">konstrukce nerez nábytku z uzavřeného čtvercového profilu 40x40 mm, kolem všech dřezů budou provedeny prolisy pracovní desky. Každá pracovní </t>
  </si>
  <si>
    <t>deska (stoly, chladící stoly)  bude ukončena spodní přední hygienickou okapovou hranou "okapničkou" proti případnému zatékání vody do konstrukce stolu.</t>
  </si>
  <si>
    <r>
      <rPr>
        <sz val="7"/>
        <color theme="1"/>
        <rFont val="Times New Roman"/>
        <family val="1"/>
      </rPr>
      <t xml:space="preserve">  </t>
    </r>
    <r>
      <rPr>
        <sz val="10"/>
        <rFont val="Arial CE"/>
        <family val="2"/>
      </rPr>
      <t>VŠECHNY VÝROBKY A TECHNOLOGIE  BUDOU PŘED REALIZACÍ PŘEDLOŽENY K ODSOUHLASENÍ FORMOU TECHNICKÝCH LISTŮ PROJEKTANTOVI STAVBY.</t>
    </r>
  </si>
  <si>
    <t>POZICE</t>
  </si>
  <si>
    <t>NÁZEV</t>
  </si>
  <si>
    <t>POČET</t>
  </si>
  <si>
    <t xml:space="preserve">jedn.cena </t>
  </si>
  <si>
    <t>CENA</t>
  </si>
  <si>
    <t>Rekonstrukce objektu rekreační chaty Slavie Špindlerův Mlýn</t>
  </si>
  <si>
    <t>Objemový průtok - přívod/odtah: min 350/350 m3/h.
2xEC ventilátor s plynulou regulací výkonu, výkon přívod/odvod 0,345/0,345 kW, 230V/50
Elektrický ohřívač s výkonem 1,5 kW
filtr třídy M5 – přívod vzduchu
filtr třídy M5 – odvod vzduchu
 rekuperační výměník - deskový
pružné napojení manžetou na potrubí
včetně regulace, osazení čidel a zprovoznění</t>
  </si>
  <si>
    <t>Tlumič hluku d 225/1000</t>
  </si>
  <si>
    <t>Vyústka VK-2.0-R1 400x75, 150m3/hod</t>
  </si>
  <si>
    <t>Vyústka VK-1.0-R1 400x100, 50-200 m3/hod</t>
  </si>
  <si>
    <t>Protidešťová stříška d250</t>
  </si>
  <si>
    <t>Potrubí pozink. sk.I d225</t>
  </si>
  <si>
    <t>bm</t>
  </si>
  <si>
    <t>Tepelná izolace</t>
  </si>
  <si>
    <t>Zař.č.2 - Větrání kuchyně</t>
  </si>
  <si>
    <t>2.1</t>
  </si>
  <si>
    <t>VZT jednotka podstropní
Objemový průtok - přívod/odtah: 3500 / 3500 m3/h.
2xEC ventilátor s plynulou regulací výkonu, výkon přívod/odvod 2,2/2,2 kW, 400/3f
teplovodní ohřívač se spádem 55/40 a výkonem  kW
filtr třídy F7 – přívod vzduchu
filtr třídy M5 – odvod vzduchu
protiproudý deskový výměník ZZT
pružné napojení ventilátorů manžetou na potrubí
včetně regulace, osazení čidel a zprovoznění</t>
  </si>
  <si>
    <t>2.2</t>
  </si>
  <si>
    <t>digestoř 1000x1500x500 mm
525 m3/hod, slapači tuku a osvětlením</t>
  </si>
  <si>
    <t>2.3</t>
  </si>
  <si>
    <t>digestoř 3200x1150x500 mm
2550 m3/hod, s lapači tuku a osvětlením</t>
  </si>
  <si>
    <t>2.4</t>
  </si>
  <si>
    <t>Tlumič hluku G 600x500/2000</t>
  </si>
  <si>
    <t>2.5</t>
  </si>
  <si>
    <t>Vyústka VK-2.0-R1 400x200, 340 m3/hod</t>
  </si>
  <si>
    <t>2.6</t>
  </si>
  <si>
    <t>lapač tuku na  potrubí 200x100</t>
  </si>
  <si>
    <t>2.7</t>
  </si>
  <si>
    <t>výfuková hlavice 600x500</t>
  </si>
  <si>
    <t>2.8</t>
  </si>
  <si>
    <t>Potrubí pozink. sk.I do rozměru 600x500</t>
  </si>
  <si>
    <t>2.9</t>
  </si>
  <si>
    <t>Potrubí pozink. sk.I do rozměru 600x355</t>
  </si>
  <si>
    <t>2.10</t>
  </si>
  <si>
    <t>Potrubí pozink. sk.I do rozměru d315</t>
  </si>
  <si>
    <t>2.11</t>
  </si>
  <si>
    <t>Zař.č.3 - Větrání skladů</t>
  </si>
  <si>
    <t>3.1</t>
  </si>
  <si>
    <t>potrubní ventilátor 250 m3/hod  / 230 Pa</t>
  </si>
  <si>
    <t>3.2</t>
  </si>
  <si>
    <t>Tlumič hluku d160/1000</t>
  </si>
  <si>
    <t>3.3</t>
  </si>
  <si>
    <t>talířový ventil odvodní d160</t>
  </si>
  <si>
    <t>3.4</t>
  </si>
  <si>
    <t>Potrubí pozink. sk.I d160</t>
  </si>
  <si>
    <t>3.5</t>
  </si>
  <si>
    <t>protidešťová žaluzie d250</t>
  </si>
  <si>
    <t>Zař.č.4 - Větrání sosiálního zázemí pokojů</t>
  </si>
  <si>
    <t>nástěnný ventilátor 80 m3/hod/ 100 Pa</t>
  </si>
  <si>
    <t xml:space="preserve"> 4.1</t>
  </si>
  <si>
    <t>Potrubí pozink. sk.I d 200</t>
  </si>
  <si>
    <t xml:space="preserve"> 4.2</t>
  </si>
  <si>
    <t>protidešťová stříška d200</t>
  </si>
  <si>
    <t>Zař.č.5 - Větrání úklidových místností</t>
  </si>
  <si>
    <t>5.1</t>
  </si>
  <si>
    <t>nástěnný ventilátor 50 m3/hod/ 100 Pa</t>
  </si>
  <si>
    <t>5.2</t>
  </si>
  <si>
    <t>Potrubí pozink. sk.I d125</t>
  </si>
  <si>
    <t>Doplňující položky</t>
  </si>
  <si>
    <t>Montáž zařízení</t>
  </si>
  <si>
    <t>Montážní, spojovací a těsnící materiál</t>
  </si>
  <si>
    <t>DOPRAVA</t>
  </si>
  <si>
    <t>Zaregulování, měření mn. vzduchu</t>
  </si>
  <si>
    <t>Výrobní dokumentace, skutečné provedení</t>
  </si>
  <si>
    <t>Autorizované měření hluku (1x interiér, 1x exteriér)</t>
  </si>
  <si>
    <t>CELKEM VZT (bez DPH)</t>
  </si>
  <si>
    <r>
      <t>Stavba</t>
    </r>
    <r>
      <rPr>
        <sz val="11"/>
        <color indexed="12"/>
        <rFont val="Times New Roman"/>
        <family val="1"/>
      </rPr>
      <t xml:space="preserve"> provede vybourání, začištění a utěsnění otvorů ve všech stavebních konstrukcích, zajistí kontrolní otvory, </t>
    </r>
  </si>
  <si>
    <t>zajistí  dodávku a montáž požárních ucpávek</t>
  </si>
  <si>
    <r>
      <t>ZTI</t>
    </r>
    <r>
      <rPr>
        <sz val="11"/>
        <color indexed="12"/>
        <rFont val="Times New Roman"/>
        <family val="1"/>
      </rPr>
      <t xml:space="preserve"> zajistí odvod kondenzátu od VZT jednotek  přes zápachové uzávěry do kanalizace.</t>
    </r>
  </si>
  <si>
    <r>
      <t>ÚT</t>
    </r>
    <r>
      <rPr>
        <sz val="11"/>
        <color indexed="12"/>
        <rFont val="Times New Roman"/>
        <family val="1"/>
      </rPr>
      <t xml:space="preserve"> zajistí připojení ohřívače VZT jednotky; dodávku a montáž směšovacích uzlů</t>
    </r>
  </si>
  <si>
    <r>
      <t>Elektro</t>
    </r>
    <r>
      <rPr>
        <sz val="11"/>
        <color indexed="12"/>
        <rFont val="Times New Roman"/>
        <family val="1"/>
      </rPr>
      <t xml:space="preserve"> zajistí silové napojení a ovládání ventilátorů včetně jejich zprovoznění a veškerých prvků VZT</t>
    </r>
  </si>
  <si>
    <t xml:space="preserve">zajistí u samostatných ventilátorků zapojení kabelu do svorkovnice ventilátoru </t>
  </si>
  <si>
    <t>zajistí silový přívod pro rozvaděč MaR, a zajistí uzemnění všech VZT elementů, potrubí a přísl.</t>
  </si>
  <si>
    <t>Hrázděné vnitřní odstrojení, kontrola</t>
  </si>
  <si>
    <t>ZTI</t>
  </si>
  <si>
    <t>721</t>
  </si>
  <si>
    <t>735</t>
  </si>
  <si>
    <t>ÚT</t>
  </si>
  <si>
    <t>Vnější hrázděné, odstrojení, kontrola</t>
  </si>
  <si>
    <t>Vnitřní roubené , sejmutí opláštění, kontrola</t>
  </si>
  <si>
    <t>Vnější roubené , odsatranění nehomogenního tmelu, odstranění opláštění</t>
  </si>
  <si>
    <t>Dodávka ocelových nosníků pro rámy  vč. povrchové úpravy</t>
  </si>
  <si>
    <t>X1-1.10</t>
  </si>
  <si>
    <t>Dřevěné schodiště interiérové D+M</t>
  </si>
  <si>
    <t>pod obklady</t>
  </si>
  <si>
    <t>Výztuž základových desek, ocel 10425 (BSt 500 S)</t>
  </si>
  <si>
    <t>273361721R00</t>
  </si>
  <si>
    <t>1,88*3,23*3,083*1,2*0,001</t>
  </si>
  <si>
    <t>1,735*1,64*3,083*1,2*0,001</t>
  </si>
  <si>
    <t>Zakončení krytiny vytahovaným soklem</t>
  </si>
  <si>
    <t xml:space="preserve">Otlučení omítek vnějších v rozsahu 100 % </t>
  </si>
  <si>
    <t xml:space="preserve">Vysekání a úprava spár zdiva cihelného </t>
  </si>
  <si>
    <t xml:space="preserve">Potěr  samonivelační ručně tl. 4 mm </t>
  </si>
  <si>
    <t>Penetrace savých podkladů</t>
  </si>
  <si>
    <t>631361821R00</t>
  </si>
  <si>
    <t>Výztuž mazanin z betonářské oceli 10 505</t>
  </si>
  <si>
    <t>HN-S1.01:(3,3+3,2+24,6+16,7+11,9)*3,083*1,2*0,001</t>
  </si>
  <si>
    <t>1.NP:47,4*3,083*1,2*0,001</t>
  </si>
  <si>
    <t>87,4*3,083*1,2*0,001</t>
  </si>
  <si>
    <t>16,9*3,083*1,2*0,001</t>
  </si>
  <si>
    <t>29*3,083*1,2*0,001</t>
  </si>
  <si>
    <t>(5,8+7,2)*3,083*0,001*1,2</t>
  </si>
  <si>
    <t>22,7*3,083*0,001*1,2</t>
  </si>
  <si>
    <t>(5+2,6+6,8+4,8+3,5)*3,083*0,001*1,2</t>
  </si>
  <si>
    <t>3,5*3,083*0,001*1,2</t>
  </si>
  <si>
    <t>(9,4+8,1)*3,083*0,001*1,2</t>
  </si>
  <si>
    <t>13,6*3,083*0,001*1,2</t>
  </si>
  <si>
    <t>(5,6+7,1)*3,083*0,001*1,2</t>
  </si>
  <si>
    <t>HN-S1.01:(3,3+3,2+24,6+16,7+11,9)*3,083*0,001*1,2</t>
  </si>
  <si>
    <t>0,9*1,1*3,083*0,001*1,2</t>
  </si>
  <si>
    <t>(2,6+5+22,7+3,5+9,4+6,8+2,5+13,6+7,2+5,8+4,8+3,5+29+8,1)*3,083*0,001*1,2</t>
  </si>
  <si>
    <t xml:space="preserve">901      </t>
  </si>
  <si>
    <t>902</t>
  </si>
  <si>
    <t>903</t>
  </si>
  <si>
    <t>D+M hasicí přístroj práškový 6kg 34A. 183B</t>
  </si>
  <si>
    <t>D+M hasicí přístroj CO2 5kg 55B</t>
  </si>
  <si>
    <t>D+M hasicí přístroj pěnový třídy F na tuky 6l 43A, 233B,75FCO2 5kg 55B</t>
  </si>
  <si>
    <t>Poř.</t>
  </si>
  <si>
    <t>Kód</t>
  </si>
  <si>
    <t>Popis</t>
  </si>
  <si>
    <t>Výměra</t>
  </si>
  <si>
    <t>Jedn. cena
dodávka</t>
  </si>
  <si>
    <t>Jedn. cena
montáž</t>
  </si>
  <si>
    <t>Cena</t>
  </si>
  <si>
    <t>Zdravotní instalace</t>
  </si>
  <si>
    <t>721.01</t>
  </si>
  <si>
    <t>Kanalizace</t>
  </si>
  <si>
    <t>721.01.01</t>
  </si>
  <si>
    <t>Odpadní trubky z polypropylenu HT systém připojovací d32 (vč. závěsů, objímek a kotv. materiálu)</t>
  </si>
  <si>
    <t>721.01.02</t>
  </si>
  <si>
    <t>Odpadní trubky z polypropylenu HT  systém připojovací d40(vč. závěsů, objímek a kotv. materiálu)</t>
  </si>
  <si>
    <t>721.01.03</t>
  </si>
  <si>
    <t>Odpadní trubky z polypropylenu HT  systém připojovací d50(vč. závěsů, objímek a kotv. materiálu)</t>
  </si>
  <si>
    <t>721.01.04</t>
  </si>
  <si>
    <t>Odpadní trubky z polypropylenu HT  systém připojovací d75(vč. závěsů, objímek a kotv. materiálu)</t>
  </si>
  <si>
    <t>721.01.06</t>
  </si>
  <si>
    <t>Odpadní trubky z polypropylenu HT  systém připojovací d110(vč. závěsů, objímek a kotv. materiálu)</t>
  </si>
  <si>
    <t>721.01.05</t>
  </si>
  <si>
    <t>Odpadní trubky z polypropylenu HT  systém odpadní d110(vč. závěsů, objímek a kotv. materiálu)</t>
  </si>
  <si>
    <t>721.01.10</t>
  </si>
  <si>
    <t xml:space="preserve">Kanalizační systém z neměkčeného polyvinylchloridu, kruhové tuhosti SN 4 -  svodné (ležaté) v zemi DN 100 </t>
  </si>
  <si>
    <t>721.01.11</t>
  </si>
  <si>
    <t>Kanalizační systém z neměkčeného polyvinylchloridu, kruhové tuhosti SN 4 -  svodné (ležaté) v zemi DN 125</t>
  </si>
  <si>
    <t>721.01.14</t>
  </si>
  <si>
    <t>Kanalizační systém z neměkčeného polyvinylchloridu, kruhové tuhosti SN 4 -  svodné (ležaté) v zemi DN 160</t>
  </si>
  <si>
    <t>721.01.12</t>
  </si>
  <si>
    <t>čisticí tvarovka PP HT systémN 100</t>
  </si>
  <si>
    <t>721.01.13</t>
  </si>
  <si>
    <t>čisticí tvarovka PP HT systém DN 125</t>
  </si>
  <si>
    <t>721.01.15</t>
  </si>
  <si>
    <t xml:space="preserve">podlahový vtok  s integrovanou PVC manžetou svislý  DN 110, nástavec pro lepenou nebo jinak uloženou dlažbou, mechanická zápachová klapkase zvýšenou odtokovou kapacitou a samočisticí schopností. </t>
  </si>
  <si>
    <t>721.01.16</t>
  </si>
  <si>
    <t>Sifon pro odkapávající kondenzát, sifon se suchou klapkou proti zápachu</t>
  </si>
  <si>
    <t>721.01.17</t>
  </si>
  <si>
    <t>Sifon umyvadlový Ø40 s převlečnou maticí 5/4"</t>
  </si>
  <si>
    <t>721.01.18</t>
  </si>
  <si>
    <t>Sifon pračkový Ø40 s převlečnou maticí 5/4"</t>
  </si>
  <si>
    <t>721.01.19</t>
  </si>
  <si>
    <t>Sifon dřezový Ø40 s převlečnou maticí 5/4"</t>
  </si>
  <si>
    <t>721.01.20</t>
  </si>
  <si>
    <t>Sifon výlevka, pisoár, bidet Ø40 s převlečnou maticí 5/4"</t>
  </si>
  <si>
    <t>721.01.28</t>
  </si>
  <si>
    <t>Přivzdušňovací ventil DN50/75/110 s dvojitou izolační stěnou, s masivní pryžovou membránou, s odnímatelnou mřížkou jak proti hmyzu, tak i pro čištění. Průtok vzduchu 37 l/s</t>
  </si>
  <si>
    <t>721.01.29</t>
  </si>
  <si>
    <t>Automatická zpětná armatura proti vzduté vodě DN125 s klapkou z nerezové oceli s přídavným ručním zajištěním klapky a krytem k čištění DN 125</t>
  </si>
  <si>
    <t>721.01.30</t>
  </si>
  <si>
    <t>Střešní větrací hlavice DN110</t>
  </si>
  <si>
    <t>721.01.21</t>
  </si>
  <si>
    <t>protipožární manžeta na potrubí DN 100</t>
  </si>
  <si>
    <t>721.01.22</t>
  </si>
  <si>
    <t>protipožární manžeta na potrubí DN 125</t>
  </si>
  <si>
    <t>721.01.23</t>
  </si>
  <si>
    <t xml:space="preserve">protipožární gel </t>
  </si>
  <si>
    <t>721.01.24</t>
  </si>
  <si>
    <t>demontáž stáv. potrubí připojovacího DN40-100, odpadního DN 100-125</t>
  </si>
  <si>
    <t>721.01.25</t>
  </si>
  <si>
    <t>Zkouška těsnosti kanalizace vodou</t>
  </si>
  <si>
    <t>721.01.26</t>
  </si>
  <si>
    <t>Přesun hmot pro vnitřní kanalizaci</t>
  </si>
  <si>
    <t>721.01.27</t>
  </si>
  <si>
    <t>stavební přípomoce (drážky, výkopy, prostupy, začištění drážek a prostupů)</t>
  </si>
  <si>
    <t>721.02</t>
  </si>
  <si>
    <t>Vodovod</t>
  </si>
  <si>
    <t>721.02.00</t>
  </si>
  <si>
    <t>Potrubí z PP-RCT S4 16x2,2 mm (vč. závěsů, objímek a kotv. materiálu)</t>
  </si>
  <si>
    <t>721.02.01</t>
  </si>
  <si>
    <t>Potrubí z PP-RCT S4 20x2,3 mm (vč. závěsů, objímek a kotv. materiálu)</t>
  </si>
  <si>
    <t>721.02.02</t>
  </si>
  <si>
    <t>Potrubí z PP-RCT S4, 25x2,8 mm (vč. závěsů, objímek a kotv. materiálu)</t>
  </si>
  <si>
    <t>721.02.03</t>
  </si>
  <si>
    <t>Potrubí z PP-RCT S4, 32x3,6 mm (vč. závěsů, objímek a kotv. materiálu)</t>
  </si>
  <si>
    <t>721.02.04</t>
  </si>
  <si>
    <t>Potrubí z PP-RCT S4, 40x4,5 mm (vč. závěsů, objímek a kotv. materiálu)</t>
  </si>
  <si>
    <t>721.02.05</t>
  </si>
  <si>
    <t>Potrubí z PP-RCT S4, 50x5,6 mm (vč. závěsů, objímek a kotv. materiálu)</t>
  </si>
  <si>
    <t>721.02.06</t>
  </si>
  <si>
    <t>Potrubí z PP-RCT S4, 63x7,1 mm (vč. závěsů, objímek a kotv. materiálu)</t>
  </si>
  <si>
    <t>721.02.07</t>
  </si>
  <si>
    <t>Potrubí z PP-RCT S4, 90x10,1 mm (vč. závěsů, objímek a kotv. materiálu)</t>
  </si>
  <si>
    <t>721.02.12</t>
  </si>
  <si>
    <t>Potrubí ocel. pozinkované DN 50 (vč. závěsů, objímek a kotv. materiálu)</t>
  </si>
  <si>
    <t>721.02.13</t>
  </si>
  <si>
    <t>Potrubí ocel. pozinkované DN 25 (vč. závěsů, objímek a kotv. materiálu)</t>
  </si>
  <si>
    <t>721.02.14</t>
  </si>
  <si>
    <t>Izolace návleková  l =0,4 W/mK, tl. stěny 13 mm (potrubí d20)</t>
  </si>
  <si>
    <t>721.02.15</t>
  </si>
  <si>
    <t>Izolace návleková  l =0,4 W/mK, tl. stěny 13 mm (potrubí d25)</t>
  </si>
  <si>
    <t>721.02.16</t>
  </si>
  <si>
    <t>Izolace návleková l =0,4 W/mK, tl. stěny 13 mm (potrubí d32)</t>
  </si>
  <si>
    <t>721.02.17</t>
  </si>
  <si>
    <t>Izolace návleková l =0,4 W/mK, tl. stěny 13 mm (potrubí d40)</t>
  </si>
  <si>
    <t>721.02.18</t>
  </si>
  <si>
    <t>Izolace návleková l =0,4 W/mK, tl. stěny 13 mm (potrubí d16)</t>
  </si>
  <si>
    <t>721.02.19</t>
  </si>
  <si>
    <t>Izolace návleková l =0,4 W/mK, tl. stěny 20 mm (potrubí d50)</t>
  </si>
  <si>
    <t>721.02.20</t>
  </si>
  <si>
    <t>Izolace návleková   l =0,4 W/mK, tl. stěny 20 mm (potrubí d20)</t>
  </si>
  <si>
    <t>721.02.21</t>
  </si>
  <si>
    <t>Izolace návleková   l =0,4 W/mK, tl. stěny 20 mm (potrubí d25)</t>
  </si>
  <si>
    <t>721.02.22</t>
  </si>
  <si>
    <t>Izolace návleková   l =0,4 W/mK , tl. stěny 20 mm (potrubí d32)</t>
  </si>
  <si>
    <t>721.02.23</t>
  </si>
  <si>
    <t>Izolace návleková   l =0,4 W/mK , tl. stěny 20 mm (potrubí d40)</t>
  </si>
  <si>
    <t>721.02.24</t>
  </si>
  <si>
    <t>Izolace návleková   l =0,4 W/mK , tl. stěny 25 mm (potrubí d63)</t>
  </si>
  <si>
    <t>721.02.25</t>
  </si>
  <si>
    <t>Izolace návleková   l =0,4 W/mK , tl. stěny 25 mm (potrubí d90)</t>
  </si>
  <si>
    <t>721.02.26</t>
  </si>
  <si>
    <t>Kohout kulový  uz. DN 40</t>
  </si>
  <si>
    <t>721.02.27</t>
  </si>
  <si>
    <t>Kohout kulový  uz. DN 32</t>
  </si>
  <si>
    <t>721.02.28</t>
  </si>
  <si>
    <t>Kohout kulový  uz. DN 25</t>
  </si>
  <si>
    <t>721.02.29</t>
  </si>
  <si>
    <t>Kohout kulový  uz. DN 20</t>
  </si>
  <si>
    <t>721.02.30</t>
  </si>
  <si>
    <t>Kohout kulový  uz. DN 15</t>
  </si>
  <si>
    <t>721.02.31</t>
  </si>
  <si>
    <t>kk rohový DN 15, vč. panc. hadic</t>
  </si>
  <si>
    <t>721.02.32</t>
  </si>
  <si>
    <t>kk rohový DN 20, vč. panc. hadic</t>
  </si>
  <si>
    <t>721.02.33</t>
  </si>
  <si>
    <t>RV rohový ventil 1/2"</t>
  </si>
  <si>
    <t>721.02.34</t>
  </si>
  <si>
    <t>šikmý ventil dn 50</t>
  </si>
  <si>
    <t>721.02.35</t>
  </si>
  <si>
    <t>Kohout kulový  uz. s vyp. DN 15</t>
  </si>
  <si>
    <t>721.02.36</t>
  </si>
  <si>
    <t>Kohout kulový  uz. s vyp. DN 20</t>
  </si>
  <si>
    <t>721.02.37</t>
  </si>
  <si>
    <t>Kohout kulový  uz. s vyp. DN 25</t>
  </si>
  <si>
    <t>721.02.38</t>
  </si>
  <si>
    <t>Kohout kulový  uz. s vyp. DN 32</t>
  </si>
  <si>
    <t>721.02.39</t>
  </si>
  <si>
    <t>Kohout kulový  uz. s vyp. DN 50</t>
  </si>
  <si>
    <t>721.02.40</t>
  </si>
  <si>
    <t>Multifunkční vyvažovací cirkulační ventil DN 15</t>
  </si>
  <si>
    <t>721.02.41</t>
  </si>
  <si>
    <t>Multifunkční vyvažovací cirkulační ventil DN 20</t>
  </si>
  <si>
    <t>721.02.42</t>
  </si>
  <si>
    <t xml:space="preserve">podružný bytový vodoměr DN 15 na studenou vodu s možností připojení modulu pro rádio komunikaci RF 868 MHz </t>
  </si>
  <si>
    <t>721.02.43</t>
  </si>
  <si>
    <t xml:space="preserve">podružný bytový vodoměr DN 15 na teplou s možností připojení modulu pro rádio komunikaci RF 868 MHz </t>
  </si>
  <si>
    <t>721.02.44</t>
  </si>
  <si>
    <t xml:space="preserve">Potrubní oddělovač BA295  DN 50 je vhodný pro ochranu rozvodů pitné vody před kontaminací způsobenou zpětným tlakem, zpětným průtokem a nebo zpětným nasátím. </t>
  </si>
  <si>
    <t>721.02.45</t>
  </si>
  <si>
    <t>721.02.46</t>
  </si>
  <si>
    <t>demontáž. stáv. Potrubí</t>
  </si>
  <si>
    <t>721.02.47</t>
  </si>
  <si>
    <t>Přesun hmot pro vnitřní vodovod</t>
  </si>
  <si>
    <t>721.02.48</t>
  </si>
  <si>
    <t>stavební přípomoce (drážky, prostupy, začištění drážek a prostupů))</t>
  </si>
  <si>
    <t>721.02.49</t>
  </si>
  <si>
    <t xml:space="preserve">Tlaková zkouška vodovodního potrubí </t>
  </si>
  <si>
    <t>721.02.50</t>
  </si>
  <si>
    <t xml:space="preserve">Proplach a dezinfekce vodovod.potrubí </t>
  </si>
  <si>
    <t>721.04</t>
  </si>
  <si>
    <t>Zařizovací předměty</t>
  </si>
  <si>
    <t>721.04.01</t>
  </si>
  <si>
    <t>WC Z01 – Nádrž splachovací vestavěná ovlád.zepředu pro zazdění, vč. roh ventilu pro osazení WC, Mísa klozet. závěsná bílá  540x350x360,vč. sedátka</t>
  </si>
  <si>
    <t>721.04.02</t>
  </si>
  <si>
    <t>721.04.04</t>
  </si>
  <si>
    <t>U02 – Umyvadlo bílé 600x450, s otvorem pro baterii uprostřed</t>
  </si>
  <si>
    <t>721.04.06</t>
  </si>
  <si>
    <t>U01 - Umyvadlo bílé 550x440,, s otvorem pro baterii uprostřed</t>
  </si>
  <si>
    <t>721.04.07</t>
  </si>
  <si>
    <t>U 1 - Umyvadlo bílé 500x420, , s otvorem pro baterii uprostřed</t>
  </si>
  <si>
    <t>721.04.09</t>
  </si>
  <si>
    <t>VÝL – Výlevka keramická bílá, závěsná s plast. mřížkou</t>
  </si>
  <si>
    <t>721.04.10</t>
  </si>
  <si>
    <t>721.04.11</t>
  </si>
  <si>
    <t>721.04.12</t>
  </si>
  <si>
    <t>S01 – Litá sprchová vanička  z rozemletého dolomitu a polyesterové pryskyřicese speciální protiskluzovou povrchovou úpravu 1000x900, vysoká 30 mm</t>
  </si>
  <si>
    <t>721.04.13</t>
  </si>
  <si>
    <t>S02 - Sprchový podlahový žlab, délka 1250mm, šířka 60mm</t>
  </si>
  <si>
    <t>721.04.14</t>
  </si>
  <si>
    <t>721.04.15</t>
  </si>
  <si>
    <t>S04 –Litá sprchová vanička  z rozemletého dolomitu a polyesterové pryskyřicese speciální protiskluzovou povrchovou úpravu čtvercová 900x900, vysoká 30 mm, Sprchové dveře dvoudílné</t>
  </si>
  <si>
    <t>721.04.16</t>
  </si>
  <si>
    <t>PIS – keramický pisoár s automatickým inteligentním (IQ) splachovacím 12V, 50 Hz zařízením a poklopem</t>
  </si>
  <si>
    <t>721.04.17</t>
  </si>
  <si>
    <t>Závěsný bidet, s otvorem pro baterii</t>
  </si>
  <si>
    <t>721.04.18</t>
  </si>
  <si>
    <t>Sifon umyvadlový Ø40 s nerezovou mřížkou Ø63, mřížka výpusti z leštěného nerezového plechu, umyvadlový přepad chrom</t>
  </si>
  <si>
    <t>721.04.19</t>
  </si>
  <si>
    <t>Sifon vaničkový chrom Ø90</t>
  </si>
  <si>
    <t>721.04.20</t>
  </si>
  <si>
    <t xml:space="preserve">Umyvadlová stojánková páková baterie, chrom - bez automatické zátky  </t>
  </si>
  <si>
    <t>721.04.21</t>
  </si>
  <si>
    <t xml:space="preserve">Umyvadlová páková nástěnná baterie s dolním ramínkem 210 mm, bez automatické zátky, chrom </t>
  </si>
  <si>
    <t>721.04.22</t>
  </si>
  <si>
    <t xml:space="preserve">Sprchový termostatický sloup (sprchová baterie, hlavová sprcha Ø 200 mm, ruční sprcha Ø 100mm, 3 funkce, sprchová hadice 1,7 m) </t>
  </si>
  <si>
    <t>721.04.23</t>
  </si>
  <si>
    <t>721.04.24</t>
  </si>
  <si>
    <t>721.04.25</t>
  </si>
  <si>
    <t>magnetická dvířka 150/300</t>
  </si>
  <si>
    <t>721.04.26</t>
  </si>
  <si>
    <t>magnetická dvířka 300/300</t>
  </si>
  <si>
    <t>721.04.27</t>
  </si>
  <si>
    <t>vnitřní nást. hydr skříň s tvarově stálou hadicí D25, 30m</t>
  </si>
  <si>
    <t>721.04.28</t>
  </si>
  <si>
    <t>demontáž stávajících zař. předmětů, baterií a sifonů – umyvadla</t>
  </si>
  <si>
    <t>721.04.29</t>
  </si>
  <si>
    <t>demontáž stávajících zař. předmětů, baterií a sifonů – dřezy</t>
  </si>
  <si>
    <t>721.04.30</t>
  </si>
  <si>
    <t>demontáž stávajících zař. předmětů, baterií a sifonů – klozet</t>
  </si>
  <si>
    <t>721.04.31</t>
  </si>
  <si>
    <t>demontáž stávajících zař. předmětů, baterií a sifonů – výlevka</t>
  </si>
  <si>
    <t>721.04.32</t>
  </si>
  <si>
    <t>demontáž stávajících zař. předmětů, baterií a sifonů – sprch. kout</t>
  </si>
  <si>
    <t>721.04.33</t>
  </si>
  <si>
    <t>demontáž stávajících zař. předmětů, baterií a sifonů – pisoár</t>
  </si>
  <si>
    <t>721.04.34</t>
  </si>
  <si>
    <t>Přesun hmot pro zařizovací předměty</t>
  </si>
  <si>
    <t>721.04.35</t>
  </si>
  <si>
    <t>stavební přípomoce (zavěšení, začištění instalací)</t>
  </si>
  <si>
    <t>ZTI dle rozpočtu</t>
  </si>
  <si>
    <t>Vnější hrázděné, celková repase, nátěr, miner. izol. 180mm, SDK 2x12,5 pož. odol. dřevěné palubky na na dvojitém roštu s nátěrem + minerální izolace 2x50mm</t>
  </si>
  <si>
    <t>1.NP</t>
  </si>
  <si>
    <t>fasáda</t>
  </si>
  <si>
    <t>Zakrývání výplní vnitřních otvorů</t>
  </si>
  <si>
    <t>610991111R00</t>
  </si>
  <si>
    <t>Zakrývání výplní vnějších otvorů z lešení</t>
  </si>
  <si>
    <t>620991121R00</t>
  </si>
  <si>
    <t>Kladení podlah dřevěných vč. dř. soklu</t>
  </si>
  <si>
    <t>Podlaha dřevěná vč. dř. soklu,</t>
  </si>
  <si>
    <t>3 V Invest s.r.o.</t>
  </si>
  <si>
    <t>VYTÁPĚNÍ</t>
  </si>
  <si>
    <t>Položka</t>
  </si>
  <si>
    <t>počet
[ks]</t>
  </si>
  <si>
    <t>cena/MJ</t>
  </si>
  <si>
    <t>cena celkem</t>
  </si>
  <si>
    <t>Demontáže:</t>
  </si>
  <si>
    <t>Demontáže stávajícího potrubí, otopných těles atd.</t>
  </si>
  <si>
    <t>Demontáž stávající kotelny (rozdělovač) včetně potrubí</t>
  </si>
  <si>
    <t>Ekologická likvidace zdemontovaného materiálu</t>
  </si>
  <si>
    <t>Kotelna:</t>
  </si>
  <si>
    <t>Kondenzační kotel výkon 49,9kW, do kaskády, připojení internet</t>
  </si>
  <si>
    <t>Příslušenství pro kotle</t>
  </si>
  <si>
    <t>Hydraulický vyrovnávač dynamických tlaků, Q = max. 180 Kw, průměr 180 mm, výška 730 mm, hrdla d 65</t>
  </si>
  <si>
    <t>Zásobník TV o objemu 480 litrů</t>
  </si>
  <si>
    <t>Kompaktní rozdělovač a sběrač pro 4 okruhy 150x150 mm, délka 2100 mm, 8x hrdlo 6/4", 1x hrdlo 7/4", 2x vypouštění 7/4"</t>
  </si>
  <si>
    <t>Tepelná izolace PUR</t>
  </si>
  <si>
    <t>Kompaktní rozdělovač a sběrač pro 2 okruhy 150x150 mm, délka 950 mm,  2x hrdlo 5/4", 2x hrdlo 1", 1x vypouštění 6/4"</t>
  </si>
  <si>
    <t>Expanzomat vytápění o objemu 100 litrů</t>
  </si>
  <si>
    <t>Prostorový termostat, možnost připojení k internetu</t>
  </si>
  <si>
    <t>Podtlakový odplyňovací a doplňovací automat pro menší otopné soustavy</t>
  </si>
  <si>
    <t>Odlučovače vzduchu a kalu 5/4"</t>
  </si>
  <si>
    <t>Oddělovací člen s vodoměrem</t>
  </si>
  <si>
    <t>Neutralizační box vč. 12kg neutralizačního granulátu</t>
  </si>
  <si>
    <t>Elektronicky řízené oběhové čerpadlo 830 kg/h, 9,73kPa</t>
  </si>
  <si>
    <t>Elektronicky řízené oběhové čerpadlo 900 kg/h, 6,5kPa</t>
  </si>
  <si>
    <t>Elektronicky řízené oběhové čerpadlo 1325 kg/h, 6kPa</t>
  </si>
  <si>
    <t>Elektronicky řízené oběhové čerpadlo 1350 kg/h, 10kPa</t>
  </si>
  <si>
    <t>Směšovací uzel k VZT jednotce
- čtyřcestný ventil se servopohonem
- oběhové čerpadlo
- 2x KU 6/4"
- 1x Filtr 6/4"</t>
  </si>
  <si>
    <t>Zabezpečení technické místnosti dle ČSN 060310/Z1 vč. prováděcího projektu MaR</t>
  </si>
  <si>
    <t>Armatury kotelna</t>
  </si>
  <si>
    <t>Kulový úzávěr DN63</t>
  </si>
  <si>
    <t>Kulový úzávěr DN50</t>
  </si>
  <si>
    <t>Kulový úzávěr DN 32</t>
  </si>
  <si>
    <t>Kulový úzávěr DN40</t>
  </si>
  <si>
    <t>Kulový úzávěr DN25</t>
  </si>
  <si>
    <t>Kulový úzávěr s vypouštěním DN25</t>
  </si>
  <si>
    <t>Kulový úzávěr s vypouštěním DN32</t>
  </si>
  <si>
    <t>Vyvažovací ventil DN 50</t>
  </si>
  <si>
    <t>Vyvažovací ventil DN 40</t>
  </si>
  <si>
    <t>Vyvažovací ventil DN 25</t>
  </si>
  <si>
    <t>Zpětná klapka DN32</t>
  </si>
  <si>
    <t>Zpětná klapka DN25</t>
  </si>
  <si>
    <t>Zpětná klapka DN40</t>
  </si>
  <si>
    <t>Zpětná klapka DN63</t>
  </si>
  <si>
    <t>Filtr DN63</t>
  </si>
  <si>
    <t>Filtr DN40</t>
  </si>
  <si>
    <t>Filtr DN32</t>
  </si>
  <si>
    <t>Filtr DN25</t>
  </si>
  <si>
    <t>Teploměr 0-120°C</t>
  </si>
  <si>
    <t>Manometr 6bar</t>
  </si>
  <si>
    <t>Vypouštěcí kohout 1/2"</t>
  </si>
  <si>
    <t>Automatický odvzdušňovací ventil 3/8"</t>
  </si>
  <si>
    <t>Pojistný ventil 4bar</t>
  </si>
  <si>
    <t>3 cestný regulační ventil</t>
  </si>
  <si>
    <t>Ústřední vytápění - potrubí :</t>
  </si>
  <si>
    <t>PP-RCT/AL/PP-R PN 16 S3,2 16x2,2</t>
  </si>
  <si>
    <t>PP-RCT/AL/PP-R PN 16 S3,2 20x2,8</t>
  </si>
  <si>
    <t>PP-RCT/AL/PP-R PN 10 S5 25x3,5</t>
  </si>
  <si>
    <t>PP-RCT/AL/PP-R PN 10 S5 32x4,4</t>
  </si>
  <si>
    <t>PP-RCT/AL/PP-R PN 10 S5 40x5,5</t>
  </si>
  <si>
    <t>Rozdělovač RZ1</t>
  </si>
  <si>
    <t>Rozdělovač RZ2</t>
  </si>
  <si>
    <t>Kaučuková izolace tl. 30 mm na 15x1,0</t>
  </si>
  <si>
    <t>Kaučuková izolace tl. 40 mm na 18x1,0</t>
  </si>
  <si>
    <t>Kaučuková izolace tl. 40 mm na 22x1,0</t>
  </si>
  <si>
    <t>Kaučuková izolace tl. 50 mm na 28x1,0</t>
  </si>
  <si>
    <t>Kaučuková izolace tl. 60 mm na 35x1,5</t>
  </si>
  <si>
    <t>Podlahové vytápění :</t>
  </si>
  <si>
    <t>Potrubí Pex-Xa 20x2</t>
  </si>
  <si>
    <t>Rozdělovač RZp.3 (4 okruhy)</t>
  </si>
  <si>
    <t>Rozdělovač RZp.4 (2 okruhy)</t>
  </si>
  <si>
    <t xml:space="preserve">Podlahové vytápění  systémová deska </t>
  </si>
  <si>
    <t>Podlahové vytápění vodicí oblouk 90°</t>
  </si>
  <si>
    <t>Podlahové vytápění okrajová dilatační lišta</t>
  </si>
  <si>
    <t>Podlahové vytápění dilatační profil</t>
  </si>
  <si>
    <t>Podlahové vytápění ochranná trubka PE pro trubku 20 x 2,0 mm</t>
  </si>
  <si>
    <t>Plastifikátor</t>
  </si>
  <si>
    <t>Podlahové vytápění šroubení 17x2,0</t>
  </si>
  <si>
    <t>Podlahové vytápění rozvaděč pro napojení pohonů, termostatů a čerpadla, včetně prodrátování, propojení, revize, uvedení do provozu</t>
  </si>
  <si>
    <t>Podlahové vytápění servopohon vč. Adaptéru,230 V</t>
  </si>
  <si>
    <t>Podlahové vytápění termostat prostorový- manuální HT 230 V</t>
  </si>
  <si>
    <t xml:space="preserve">Propláchnutí systému </t>
  </si>
  <si>
    <t>Doplnění systému vodou, splňující podmínky výrobce kotlů a ČSN 07 7401</t>
  </si>
  <si>
    <t>Přesun hmot procentní pro otopná tělesa v objektech v do 12 m</t>
  </si>
  <si>
    <t>Žebříky (White RAL 9016):</t>
  </si>
  <si>
    <t>Uchycení na zeď</t>
  </si>
  <si>
    <t xml:space="preserve">Samostatně stojící OT </t>
  </si>
  <si>
    <t>Otopná tělesa desková:</t>
  </si>
  <si>
    <t>Armatury otpopná tělesa</t>
  </si>
  <si>
    <t>Termostatická hlavice pro veřejné prostory se zajištěním proti sejmutí</t>
  </si>
  <si>
    <t>Škrtící ventil rohový na zpátečku 3/8"</t>
  </si>
  <si>
    <t>Termostatický ventil rohový 3/8"</t>
  </si>
  <si>
    <t>Škrtící ventil přímý na zpátečku 3/8"</t>
  </si>
  <si>
    <t>Termostatický ventil přímý 3/8"</t>
  </si>
  <si>
    <t>Šroubení VK rohové 1/2" x 18</t>
  </si>
  <si>
    <t>Stojánková konzola na otopné těleso</t>
  </si>
  <si>
    <t>Termostatický ventil DN 15, dvoucestný, ruční hlava, s regulačním šroubením, včetně injektoru 45 cm</t>
  </si>
  <si>
    <t>Dveřní clona:</t>
  </si>
  <si>
    <t>Dveřní clona 1,5m</t>
  </si>
  <si>
    <t>Regulace</t>
  </si>
  <si>
    <t>Čerpadlo</t>
  </si>
  <si>
    <t>Odkouření:</t>
  </si>
  <si>
    <t>Odkouření DN110</t>
  </si>
  <si>
    <t>Revizní zpráva</t>
  </si>
  <si>
    <t>Práce:</t>
  </si>
  <si>
    <t>Montážní a těsnící materiál</t>
  </si>
  <si>
    <t>Topná zkouška</t>
  </si>
  <si>
    <t>hod</t>
  </si>
  <si>
    <t>Tlaková zkouška</t>
  </si>
  <si>
    <t>Zaregulování soustavy</t>
  </si>
  <si>
    <t>Stavební přípomoci - vysekání drážek, osazení potrubí, zahození a začištění drážek</t>
  </si>
  <si>
    <t>Přesun materiálu</t>
  </si>
  <si>
    <t>Popis kotelny</t>
  </si>
  <si>
    <t>Koordinační činnost</t>
  </si>
  <si>
    <t>CELKEM:</t>
  </si>
  <si>
    <t>Silnoproud</t>
  </si>
  <si>
    <t>Celkem v Kč bez DPH</t>
  </si>
  <si>
    <t>Jedn</t>
  </si>
  <si>
    <t xml:space="preserve">Počet </t>
  </si>
  <si>
    <t>mj/mater</t>
  </si>
  <si>
    <t>mater./celkem</t>
  </si>
  <si>
    <t>mj/montáž</t>
  </si>
  <si>
    <t>oživ.celkem</t>
  </si>
  <si>
    <t>Cena celkem</t>
  </si>
  <si>
    <t>Instalační přístroje</t>
  </si>
  <si>
    <t>Vypínač řazení 1, IP44</t>
  </si>
  <si>
    <t>Vypínač řazení 6, IP44</t>
  </si>
  <si>
    <t>Vypínač řazení 7, IP44</t>
  </si>
  <si>
    <t>Vypínač řazení 1 vč.klapky a rámečku</t>
  </si>
  <si>
    <t>Vypínač řazení 5 vč.klapky a rámečku</t>
  </si>
  <si>
    <t>Vypínač řazení 6 vč.klapky a rámečku</t>
  </si>
  <si>
    <t>Vypínač řazení 7 vč.klapky a rámečku</t>
  </si>
  <si>
    <t>Pohybové čidlo pro spínání osvětlení</t>
  </si>
  <si>
    <t>Zásuvka jednoduchá 230V/16A, IP44</t>
  </si>
  <si>
    <t>Zásuvka 400V/5P/16-32A, IP44</t>
  </si>
  <si>
    <t>Zásuvka 230V/16A vč.krytky a rámečku</t>
  </si>
  <si>
    <t>Vývod 3-5.pólový do 32A vč.šńůry a zapojení do spotřebiče</t>
  </si>
  <si>
    <t>Vypínač 3-fázový do 32A vč.zapojení, IP44</t>
  </si>
  <si>
    <t xml:space="preserve">SPD typ 3, pro CE zásuvky </t>
  </si>
  <si>
    <t>Krabice přístrojová</t>
  </si>
  <si>
    <t>Krabice rozbočná malá</t>
  </si>
  <si>
    <t>Krabice rozbočná velká</t>
  </si>
  <si>
    <t>Svorka ochran.pospojení (koupelny, kuchyně, kotelna)</t>
  </si>
  <si>
    <t>Ventilátor 230V D100 axiální s doběhem</t>
  </si>
  <si>
    <t>Tlačítko TOTAL-STOP / havarijní</t>
  </si>
  <si>
    <t>Materiál celkem</t>
  </si>
  <si>
    <t>Montáže celkem</t>
  </si>
  <si>
    <t>Podružný materiál</t>
  </si>
  <si>
    <t>PPV</t>
  </si>
  <si>
    <t>Instalační přístroje celkem</t>
  </si>
  <si>
    <t>mj/dodávka</t>
  </si>
  <si>
    <t>dod./celkem</t>
  </si>
  <si>
    <t>mont./celkem</t>
  </si>
  <si>
    <t>Rozvaděče</t>
  </si>
  <si>
    <t>vč.zakončení kabelů</t>
  </si>
  <si>
    <t xml:space="preserve">Rozvaděč RH vč.náplně, osazení a připojení vodičů </t>
  </si>
  <si>
    <t>Rozvaděč RG vč.náplně, osazení a připojení vodičů</t>
  </si>
  <si>
    <t>Rozvaděč RP1 vč.náplně, osazení a připojení vodičů</t>
  </si>
  <si>
    <t>Rozvaděč RP2 vč.náplně, osazení a připojení vodičů</t>
  </si>
  <si>
    <t>Rozvaděč RP2.1 vč.náplně, osazení a připojení vodičů</t>
  </si>
  <si>
    <t>Rozvaděč RP3 vč.náplně, osazení a připojení vodičů</t>
  </si>
  <si>
    <t>Rozvaděč RP3.1 vč.náplně, osazení a připojení vodičů</t>
  </si>
  <si>
    <t>Rozvaděč RS1 vč.náplně, osazení a připojení vodičů</t>
  </si>
  <si>
    <t>Rozvaděč RS2 vč.náplně, osazení a připojení vodičů</t>
  </si>
  <si>
    <t>Rozvaděč RK vč.náplně, osazení a připojení vodičů</t>
  </si>
  <si>
    <t>Rozvaděč/krabice se svorkami ochranného pospojení v kuchyni</t>
  </si>
  <si>
    <t>Rozvaděče celkem</t>
  </si>
  <si>
    <r>
      <t xml:space="preserve">Svítidla </t>
    </r>
    <r>
      <rPr>
        <i/>
        <sz val="8"/>
        <color rgb="FF0000FF"/>
        <rFont val="Arial"/>
        <family val="2"/>
      </rPr>
      <t>(typy dle knihy svítidel)</t>
    </r>
  </si>
  <si>
    <t>Svítidlo ozn.A - stropní  (chodby)</t>
  </si>
  <si>
    <t>Svítidlo ozn.B - stropní  (koupelny)</t>
  </si>
  <si>
    <t>Svítidlo ozn.C - koupelnové nástěnné nad zrcadlo</t>
  </si>
  <si>
    <t>Svítidlo ozn.D - stropní nástěnné</t>
  </si>
  <si>
    <t>Svítidlo ozn.E - stropní nástěnné</t>
  </si>
  <si>
    <t>Svítidlo ozn.F - stropní  (invalid.koupelna) nástěnné</t>
  </si>
  <si>
    <t>Svítidlo ozn.G - nástěnné na schodiště/chodby, svítící dolu</t>
  </si>
  <si>
    <t>Svítidlo ozn.H - nástěnné na schodiště, svítící dolu i nahoru</t>
  </si>
  <si>
    <t>Svítidlo ozn.I - stropní  (jídelna)</t>
  </si>
  <si>
    <t>Svítidlo ozn.K - stropní  závěsné (jídelna, salónek)</t>
  </si>
  <si>
    <t>Svítidlo ozn.L - nástěnné, venkovní, svítící dolu i nahoru</t>
  </si>
  <si>
    <t>Svítidlo ozn.M - nástěnné, svítící dolu i nahoru</t>
  </si>
  <si>
    <t>Svítidlo ozn.N1 - nouzové stropní</t>
  </si>
  <si>
    <t>Svítidlo ozn.N2 - nouzové přisazené s piktogramem</t>
  </si>
  <si>
    <t>Svítidlo ozn.N3 - nouzové stropní osv.PO</t>
  </si>
  <si>
    <t>Svítidlo ozn.P - stropní  (prostory odpočívárny)</t>
  </si>
  <si>
    <t>Svítidlo ozn.Q - zářivkové s krytím (sklady)</t>
  </si>
  <si>
    <t>Svítidlo ozn.R - zářivkové s krytím (kuchyň)</t>
  </si>
  <si>
    <t>Svítidlo ozn.RN - zářivkové s nouz.modulem, s krytím (kuchyň)</t>
  </si>
  <si>
    <t>Svítidlo ozn.S - stropní přisazené (tech.vstup)</t>
  </si>
  <si>
    <t>Ukončení kabelů lustrsvorkou (vývody pro svítidla) - bez dodávky a montáže svítidel</t>
  </si>
  <si>
    <t xml:space="preserve">Podružný materiál </t>
  </si>
  <si>
    <t>Svítidla celkem</t>
  </si>
  <si>
    <t>Kabelové instalace</t>
  </si>
  <si>
    <t>Vodič H07V-K 25zž CYA</t>
  </si>
  <si>
    <t>Vodič H07V-K 10zž CYA</t>
  </si>
  <si>
    <t>Vodič H07V-K 6zž CYA</t>
  </si>
  <si>
    <t>Vodič H07V-K 4zž CYA</t>
  </si>
  <si>
    <t>CYKY-J 4x35</t>
  </si>
  <si>
    <t>CYKY-J 4x10</t>
  </si>
  <si>
    <t>CYKY-J 2x1,5</t>
  </si>
  <si>
    <t>CYKY-J 3x1,5</t>
  </si>
  <si>
    <t>CYKY-J 5x1,5</t>
  </si>
  <si>
    <t>CYKY-J 3x2,5</t>
  </si>
  <si>
    <t>CYKY-J 5x2,5</t>
  </si>
  <si>
    <t>CYKY-J 5x4</t>
  </si>
  <si>
    <t>CYKY-J 5x6</t>
  </si>
  <si>
    <t>CYKY-J 5x10</t>
  </si>
  <si>
    <t>kabelové instalace</t>
  </si>
  <si>
    <t>Uzemnění a ochrana před úderem blesku</t>
  </si>
  <si>
    <t>Drát FeZn d.10mm</t>
  </si>
  <si>
    <t>Drát AlMgSi d.8mm</t>
  </si>
  <si>
    <t>Držák jím.vedení do omítky</t>
  </si>
  <si>
    <t>Zkušební svorka</t>
  </si>
  <si>
    <t>Ochranná trubka vč.držáku</t>
  </si>
  <si>
    <t>Okapní svorka</t>
  </si>
  <si>
    <t>Univerzální svorka</t>
  </si>
  <si>
    <t>Antikorozní úprava uzem.vedení (přechody, svorky v zemi apod.)</t>
  </si>
  <si>
    <t>Obj.Kód/Dodavatel</t>
  </si>
  <si>
    <t>Ostatní :</t>
  </si>
  <si>
    <t xml:space="preserve"> - dokumentace skutečného provedení</t>
  </si>
  <si>
    <t xml:space="preserve"> - manuály</t>
  </si>
  <si>
    <t xml:space="preserve"> - zaškolení</t>
  </si>
  <si>
    <t>Výchozí revize "vnitřní" elektroinstalace</t>
  </si>
  <si>
    <t>Výchozí revize uzemnění a ochrany před bleskem</t>
  </si>
  <si>
    <t>ostatní položky ESiL</t>
  </si>
  <si>
    <t>Slaboproud</t>
  </si>
  <si>
    <t>PZTS:</t>
  </si>
  <si>
    <t>Kabel VL 06-4x0,22</t>
  </si>
  <si>
    <t>Kabel VL 04-4x0,22</t>
  </si>
  <si>
    <t>Elektroinstalační trubka průměr 23</t>
  </si>
  <si>
    <t>Elektroinstalační trubka průměr 32</t>
  </si>
  <si>
    <t>Datové rozvody</t>
  </si>
  <si>
    <t>Datový rozvaděč stojanový 19" 22U Š600xH600 ,sklo</t>
  </si>
  <si>
    <t xml:space="preserve">Ventilační jednotka s termostatem 4 ventilátory     </t>
  </si>
  <si>
    <t>Montážní materiál RACK ( šroub, matka, podložka)</t>
  </si>
  <si>
    <t>Police 19" hl.350mm</t>
  </si>
  <si>
    <t>Napájecí panel 7x230V/16A s přep.ochranou</t>
  </si>
  <si>
    <t>Horizontální organizér 1U</t>
  </si>
  <si>
    <t>Vertikální organizér (oka sada 5ks)</t>
  </si>
  <si>
    <t>Patch panel FTP 24xRJ45 cat.6A</t>
  </si>
  <si>
    <t>Popisný štítek panelů</t>
  </si>
  <si>
    <t>Patch kabel FTP 2m kat.6</t>
  </si>
  <si>
    <t>Ukončení kabelu FTP</t>
  </si>
  <si>
    <t>Vyvázání kabelu FTP v rozvaděči</t>
  </si>
  <si>
    <t xml:space="preserve">Krabice přístrojová </t>
  </si>
  <si>
    <t>Krabice odbočná malá</t>
  </si>
  <si>
    <t>Krabice odbočná velká</t>
  </si>
  <si>
    <t>Síťová zásuvka 2xRJ45 Cat.6A vč.nos.masky, krytky a rámečku</t>
  </si>
  <si>
    <t>Vodič CYA 10 zelenožlutý</t>
  </si>
  <si>
    <t>Kabel FTP 4x2x0,5 cat.6A LSZH</t>
  </si>
  <si>
    <t>Popisný štítek datových zásuvek</t>
  </si>
  <si>
    <t>Měření FTP včetně protokolu</t>
  </si>
  <si>
    <t>Revize napájení DAT rozvodů</t>
  </si>
  <si>
    <t>Vystavení měřících protokolů</t>
  </si>
  <si>
    <t>Datové rozvody pro BD: ( bez aktivních prvků )</t>
  </si>
  <si>
    <t>TV rozvody - STA :</t>
  </si>
  <si>
    <t>Kotvení atypické</t>
  </si>
  <si>
    <t>Stožár jednodílný 4m, průměr 60mm, žárový zinek</t>
  </si>
  <si>
    <t xml:space="preserve">Parabola 80Al </t>
  </si>
  <si>
    <t>Držák paraboly</t>
  </si>
  <si>
    <t xml:space="preserve">LNB konvertor </t>
  </si>
  <si>
    <t>Soubor antén pro příjem terestriálního vysílání televize a rozhlasu vč.slučovačů a držáků</t>
  </si>
  <si>
    <t xml:space="preserve">Širokopásmový zesilovač </t>
  </si>
  <si>
    <t xml:space="preserve">Satelitní multipřepínač </t>
  </si>
  <si>
    <t xml:space="preserve">Kanálová propust </t>
  </si>
  <si>
    <t>Rozvodnice STA vč. montážního materiálu a příslušenství</t>
  </si>
  <si>
    <t xml:space="preserve">F konektory </t>
  </si>
  <si>
    <t xml:space="preserve">Koax kabel </t>
  </si>
  <si>
    <t>Elektroinstalační trubka dvouplášťová d.50</t>
  </si>
  <si>
    <t>Anténní zásuvka vč.krytky a rámečku</t>
  </si>
  <si>
    <t>Nastavení a seřízení signálů</t>
  </si>
  <si>
    <t>Ostatní</t>
  </si>
  <si>
    <t xml:space="preserve">Ostatní položky </t>
  </si>
  <si>
    <t>210200006R01</t>
  </si>
  <si>
    <t>M21 Elektromontáže silnoproud</t>
  </si>
  <si>
    <t>M21 Elektromontáže slaboprod</t>
  </si>
  <si>
    <t>Strojený zemnič (zemnící tyč vč.svorek)</t>
  </si>
  <si>
    <t xml:space="preserve"> - sekací a bourací práce, prostupy, stavební přípomoce</t>
  </si>
  <si>
    <t>Kontrola stávajícího hromosvodného vedení a drobné opravy (dotažení svorek, výměna svorek do 10% apod.)</t>
  </si>
  <si>
    <t xml:space="preserve"> - koordinace stavby</t>
  </si>
  <si>
    <t xml:space="preserve"> - zkoušky a testy provozní</t>
  </si>
  <si>
    <t>Montáž Okno dělené neotvíravé 1550x2/700</t>
  </si>
  <si>
    <t>2.NP:(1+1+0,6+0,5+0,5+0,91+0,5+1)*2,965</t>
  </si>
  <si>
    <t>(1+1+0,6+0,5+0,5+0,91+0,5+1)*2,65</t>
  </si>
  <si>
    <t>JA-107KRY</t>
  </si>
  <si>
    <t>Ústředna s LAN, GSM a rádiovým modulem</t>
  </si>
  <si>
    <t>JA-120Z</t>
  </si>
  <si>
    <t>Zálohovaný posilovač sběrnice pro JA-100</t>
  </si>
  <si>
    <t>SA214-18</t>
  </si>
  <si>
    <t>Bezúdržbový akumulátor - ústředna, 6x zdroj</t>
  </si>
  <si>
    <t>JA-114E</t>
  </si>
  <si>
    <t>Sběrnicový přístupový modul s displejem, klávesnicí a RFID</t>
  </si>
  <si>
    <t>JA-192E</t>
  </si>
  <si>
    <t>Ovládací segment přístupových modulů</t>
  </si>
  <si>
    <t>JA-111A-BASE-RB</t>
  </si>
  <si>
    <t>Sběrnicová siréna venkovní</t>
  </si>
  <si>
    <t>JA-1X1A-C-GR-B</t>
  </si>
  <si>
    <t>Plastový kryt sirény JA-111A, JA-151A - bílý, modrý blikač</t>
  </si>
  <si>
    <t>JA-110A ll</t>
  </si>
  <si>
    <t>Sběrnicová siréna vnitřní</t>
  </si>
  <si>
    <t>JA-123E</t>
  </si>
  <si>
    <t>Sběrnicová venkovní klávesnice se čtečkou RFID</t>
  </si>
  <si>
    <t>JA-112P G</t>
  </si>
  <si>
    <t>Sběrnicový PIR detektor pohybu</t>
  </si>
  <si>
    <t>JA-120PW</t>
  </si>
  <si>
    <t>Sběrnicový duální PIR a MW detektor pohybu</t>
  </si>
  <si>
    <t>JA-110Z-D</t>
  </si>
  <si>
    <t>Vicepoziční rozbočovač sběrnice</t>
  </si>
  <si>
    <t>JA-112M</t>
  </si>
  <si>
    <t>Sběrnicový modul připojení magnetického detektoru dvouvstupový</t>
  </si>
  <si>
    <t>JA-151TH</t>
  </si>
  <si>
    <t>JA-151TH Bezdrátový detektor teploty</t>
  </si>
  <si>
    <t>JA110-F</t>
  </si>
  <si>
    <t>Sběrnicový záplavový detektor</t>
  </si>
  <si>
    <t>JA-150M</t>
  </si>
  <si>
    <t>Bezdrátový magnetický detektor se dvěma univerzálními vstupy</t>
  </si>
  <si>
    <t>BAT-1VS-AA</t>
  </si>
  <si>
    <t>Alkalická baterie</t>
  </si>
  <si>
    <t>BAT-3VO-CR2032</t>
  </si>
  <si>
    <t>Lithiová baterie</t>
  </si>
  <si>
    <t>PZTS :</t>
  </si>
  <si>
    <t>paré</t>
  </si>
  <si>
    <t>Nastavení systému, programování, otestování.</t>
  </si>
  <si>
    <t xml:space="preserve">Revizní zpáva </t>
  </si>
  <si>
    <t>v ceně konvektomatu</t>
  </si>
  <si>
    <t>hzs</t>
  </si>
  <si>
    <r>
      <t>Zařízení č.1 - Větrání</t>
    </r>
    <r>
      <rPr>
        <b/>
        <i/>
        <sz val="11"/>
        <color rgb="FFFF0000"/>
        <rFont val="Times New Roman"/>
        <family val="1"/>
      </rPr>
      <t xml:space="preserve"> prostor vany s masáží</t>
    </r>
  </si>
  <si>
    <t>POŽADAVKY - NENÍ OBSAHEM CENY</t>
  </si>
  <si>
    <t>nevyplňuje se</t>
  </si>
  <si>
    <t>Stěna z tvárnic ztraceného bednění tl. 20 cm zalití tvárnic betonem C 20/25</t>
  </si>
  <si>
    <t>Stěna z tvárnic ztraceného bednění tl. 30 cm zalití tvárnic betonem C 20/25</t>
  </si>
  <si>
    <t xml:space="preserve">Zdivo z tvárnic hladkých tl. 20 cm </t>
  </si>
  <si>
    <t xml:space="preserve">Zdivo z tvárnic hladkých tl. 25 cm </t>
  </si>
  <si>
    <t xml:space="preserve">Zdivo z tvárnic hladkých tl. 30 cm </t>
  </si>
  <si>
    <t xml:space="preserve">Překlad plochý  š125 otv-1,25m </t>
  </si>
  <si>
    <t xml:space="preserve">Příčky z desek plynosilikátových tl. 10 cm </t>
  </si>
  <si>
    <t xml:space="preserve">Příčky z desek plynosilikátových tl. 15 cm </t>
  </si>
  <si>
    <t>Příčka sádrokarton. ocel.kce, 1x oplášť. tl. 75 mm desky protipožární tl. 12,5 mm, minerální vata tl. 5 cm</t>
  </si>
  <si>
    <t>Příčka sádrokarton. ocel.kce, 1x oplášť. tl.100 mm desky požár. impreg. tl. 12,5 mm, minerální vata tl. 5 cm</t>
  </si>
  <si>
    <t>Revizní dvířka do SDK příček, 200x200 mm typ SP, požární odolnost EI 45</t>
  </si>
  <si>
    <t>Revizní dvířka do SDK příček, 300x300 mm typ SP, požární odolnost EI 45</t>
  </si>
  <si>
    <t>Revizní dvířka do SDK příček, 400x400 mm typ SP, požární odolnost EI 45</t>
  </si>
  <si>
    <t xml:space="preserve">SDK stěna 250 </t>
  </si>
  <si>
    <t>Izolace proti vodě svislá přitavená, 2x 2x ALP, 2x standard mineral, 1x s posypem</t>
  </si>
  <si>
    <t>Izolace tepelné stropů vrchem kladené volně 1 vrstva - včetně dodávky minerální izolace z kamenných vláken tl. 100 mm</t>
  </si>
  <si>
    <t>Izolace tepelné stropů rovných spodem, drátem 1 vrstva - včetně dodávky minerální izolace z kamenných vláken tl. 160 mm</t>
  </si>
  <si>
    <t>Izolace tepelné stropů rovných spodem, drátem 2 vrstvy - včetně dodávky minerální izolace z kamenných vláken tl.10+40 mm</t>
  </si>
  <si>
    <t>Montáž parozábrany, zavěšené podhl., přelep. spojů - speciál</t>
  </si>
  <si>
    <t>Systémová izolační deska - s ochrannou fólií - 1400x800mm</t>
  </si>
  <si>
    <t>Oplechování parapetů včetně rohů z Cu, rš 330 mm lepení klempířským trvale pružný lepící tmelem</t>
  </si>
  <si>
    <t>Lepení povlakových podlah z pásů PVC</t>
  </si>
  <si>
    <t xml:space="preserve">Nátěr tesařských konstrukcí koncentrovaným kapalným insekticidním přípravkem určeným k hubení hmyzu 2x </t>
  </si>
  <si>
    <t xml:space="preserve">Malba tekutá - otěruvzdorný vnitřní nátěr s výbornou kryvostí a vysokou propustností pro vodní páry, bílá, 2 x </t>
  </si>
  <si>
    <t xml:space="preserve">Hloubková penetrace podkladu univerzální 1x </t>
  </si>
  <si>
    <t>WC Z02 - Montážní prvek pro závěsné WC, s nádržkou 12 cm, pro ovládací tlačítka,pro montáž před masivní stěnou nebo stěnou prováděnou suchým procesem,</t>
  </si>
  <si>
    <t>S01 - sprchové dveře jednodílné 875-905x1950,barevné provedení: profily - bílé, lesklé, výplň z bezpečnostního skla: 6 mm; Transparent</t>
  </si>
  <si>
    <t>Sprchové dveře dvoudílné 1175-1205x1950,barevné provedení: profily - bílé, lesklé, výplň z bezpečnostního skla: 6 mm; Transparent</t>
  </si>
  <si>
    <t>S03 –Litá sprchová vanička  z rozemletého dolomitu a polyesterové pryskyřice se speciální protiskluzovou povrchovou úpravu čtvrtkruhová 900x900, vysoká 30 mm, Sprchové dveře dvoudílné</t>
  </si>
  <si>
    <t>Sauna pro 4 osoby, 3100x1875 atyp, severský smrk s izolační vrstvou minerální vlny, kabina je zpracována přírodně, vč. lavice dlouhá, lavice krátká, topidlo 6kW vč. ovládání</t>
  </si>
  <si>
    <t>Vířivá vana rohová, 2560x2560, 6 ks maxitrysek, 5 ks mikrotrysek, 8 ks vzduchových trysek, turbo systém, osvětlení 50 W, dohřev vody 1500W, ukazatel teploty lázně, samonosná konstrukce</t>
  </si>
  <si>
    <t>Překlad nenosný do příčky  1200 x 249 x 100 mm</t>
  </si>
  <si>
    <t>CXKH-R (bezhalogenové) 2x1,5 RE</t>
  </si>
  <si>
    <t>CXKH-R (bezhalogenové) 3x1,5 RE</t>
  </si>
  <si>
    <t>CXKH-R (bezhalogenové) 3x2,5 RE</t>
  </si>
  <si>
    <t>CXKH-R (bezhalogenové) 3x4 RE</t>
  </si>
  <si>
    <t>CXKH-R (bezhalogenové) 5x6 RE</t>
  </si>
  <si>
    <t>CXKH-R (bezhalogenové) 4x10 RE</t>
  </si>
  <si>
    <t>CXKH-R (bezhalogenové) 4x16 RE</t>
  </si>
  <si>
    <t>Ohebná trubka HFPP o25mm</t>
  </si>
  <si>
    <t>z ocel.profilů ve tvaru “D” s kruhovým průř. 1220x450 (RAL 9016)</t>
  </si>
  <si>
    <t>z ocel.profilů ve tvaru “D” s kruhovým průř. 1820x750 (RAL 9016)</t>
  </si>
  <si>
    <t>z ocel.profilů ve tvaru “D” s kruhovým průř. 1220x500 (RAL 9016)</t>
  </si>
  <si>
    <t>z ocel.profilů ve tvaru “D” s kruhovým průř. 1220x600 (RAL 9016)</t>
  </si>
  <si>
    <t>z ocel.profilů ve tvaru “D” s kruhovým průř. 1500x450 (RAL 9016)</t>
  </si>
  <si>
    <t>radiátor se spodním pravým  přip.šíře 10  600/600 (RAL 9016)</t>
  </si>
  <si>
    <t>radiátor se spodním pravým  přip.šíře 10  800/600 (RAL 9016)</t>
  </si>
  <si>
    <t>radiátor se spodním pravým  přip.šíře 10 600/500 (RAL 9016)</t>
  </si>
  <si>
    <t>radiátor se spodním pravým  přip.šíře 11 600/600 (RAL 9016)</t>
  </si>
  <si>
    <t>radiátor se spodním pravým  přip.šíře 11 700/500 (RAL 9016)</t>
  </si>
  <si>
    <t>radiátor se spodním pravým  přip.šíře 11  800/600 (RAL 9016)</t>
  </si>
  <si>
    <t>radiátor se spodním pravým  přip.šíře 20 900/500 (RAL 9016)</t>
  </si>
  <si>
    <t>radiátor se spodním pravým  přip.šíře 20 800/600 (RAL 9016)</t>
  </si>
  <si>
    <t>radiátor se spodním pravým  přip.šíře 20 2000/500 (RAL 9016)</t>
  </si>
  <si>
    <t>radiátor se spodním pravým  přip.šíře 20 600/2000 (RAL 9016)</t>
  </si>
  <si>
    <t>radiátor se spodním pravým  přip.šíře 21 500/500 (RAL 9016)</t>
  </si>
  <si>
    <t>radiátor se spodním pravým  přip.šíře 21 600/600 (RAL 9016)</t>
  </si>
  <si>
    <t>radiátor se spodním pravým  přip.šíře 21 700/600 (RAL 9016)</t>
  </si>
  <si>
    <t>radiátor se spodním pravým  přip.šíře 21 800/600 (RAL 9016)</t>
  </si>
  <si>
    <t>radiátor se spodním pravým  přip.šíře 21 900/600 (RAL 9016)</t>
  </si>
  <si>
    <t>radiátor se spodním pravým  přip.šíře 21 1000/600 (RAL 9016)</t>
  </si>
  <si>
    <t>radiátor se spodním pravým  přip.šíře 21 1000/500 (RAL 9016)</t>
  </si>
  <si>
    <t>radiátor se spodním pravým  přip.šíře 22 1000/600 (RAL 9016)</t>
  </si>
  <si>
    <t>radiátor se spodním pravým  přip.šíře 22 900/600 (RAL 9016)</t>
  </si>
  <si>
    <t>radiátor se spodním pravým  přip.šíře 22 1100/600 (RAL 9016)</t>
  </si>
  <si>
    <t>radiátor se spodním pravým  přip.šíře 22 700/600 (RAL 9016)</t>
  </si>
  <si>
    <t>radiátor se spodním pravým  přip.šíře 22 800/600 (RAL 9016)</t>
  </si>
  <si>
    <t>radiátor se spodním pravým  přip.šíře 33 700/600 (RAL 9016)</t>
  </si>
  <si>
    <t>radiátor se spodním pravým  přip.šíře 33 900/500 (RAL 9016)</t>
  </si>
  <si>
    <t>radiátor se spodním pravým  přip.šíře 33 900/600 (RAL 9016)</t>
  </si>
  <si>
    <t>radiátor se spodním pravým  přip.šíře 33 900/800 (RAL 9016)</t>
  </si>
  <si>
    <t>radiátor se spodním pravým  přip.šíře 33 900/900 (RAL 9016)</t>
  </si>
  <si>
    <t>radiátor se spodním pravým  přip.šíře 33 1000/600 (RAL 9016)</t>
  </si>
  <si>
    <t>radiátor se spodním pravým  přip.šíře 33 1100/700 (RAL9016)</t>
  </si>
  <si>
    <t>radiátor se spodním pravým  přip.šíře 33 1400/700 (RAL 9016)</t>
  </si>
  <si>
    <t>Ohebná trubka o25mm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</si>
</sst>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dd/mm/yy"/>
    <numFmt numFmtId="165" formatCode="0.0"/>
    <numFmt numFmtId="166" formatCode="#,##0\ &quot;Kč&quot;"/>
    <numFmt numFmtId="167" formatCode="#,##0.00\ &quot;Kč&quot;"/>
    <numFmt numFmtId="168" formatCode="000\ 00"/>
    <numFmt numFmtId="169" formatCode="_(#,##0&quot;.&quot;_);;;_(@_)"/>
    <numFmt numFmtId="170" formatCode="_(#,##0.0??;\-\ #,##0.0??;&quot;–&quot;???;_(@_)"/>
    <numFmt numFmtId="171" formatCode="_(#,##0.00_);[Red]\-\ #,##0.00_);&quot;–&quot;??;_(@_)"/>
    <numFmt numFmtId="172" formatCode="_(#,##0_);[Red]\-\ #,##0_);&quot;–&quot;??;_(@_)"/>
    <numFmt numFmtId="173" formatCode="_(#,##0\._);;;_(@_)"/>
    <numFmt numFmtId="174" formatCode="_(#,##0.0??;&quot;- &quot;#,##0.0??;\–???;_(@_)"/>
    <numFmt numFmtId="175" formatCode="_(#,##0.00_);[Red]&quot;- &quot;#,##0.00_);\–??;_(@_)"/>
    <numFmt numFmtId="176" formatCode="_(#,##0_);[Red]&quot;- &quot;#,##0_);\–??;_(@_)"/>
    <numFmt numFmtId="177" formatCode="#,##0.00\ [$€-1];[Red]\-#,##0.00\ [$€-1]"/>
  </numFmts>
  <fonts count="10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Symbol"/>
      <family val="1"/>
    </font>
    <font>
      <sz val="7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 CE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11"/>
      <name val="Times New Roman CE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2"/>
      <color rgb="FF000080"/>
      <name val="Arial"/>
      <family val="2"/>
    </font>
    <font>
      <sz val="11"/>
      <color rgb="FF000000"/>
      <name val="Calibri"/>
      <family val="2"/>
      <scheme val="minor"/>
    </font>
    <font>
      <sz val="10"/>
      <color rgb="FF000080"/>
      <name val="Arial CE"/>
      <family val="2"/>
    </font>
    <font>
      <sz val="10"/>
      <color rgb="FF000080"/>
      <name val="Arial"/>
      <family val="2"/>
    </font>
    <font>
      <b/>
      <sz val="9"/>
      <color indexed="18"/>
      <name val="Arial"/>
      <family val="2"/>
    </font>
    <font>
      <b/>
      <sz val="9"/>
      <color rgb="FF000080"/>
      <name val="Arial"/>
      <family val="2"/>
    </font>
    <font>
      <sz val="10"/>
      <color indexed="18"/>
      <name val="Arial"/>
      <family val="2"/>
    </font>
    <font>
      <sz val="12"/>
      <color rgb="FF000080"/>
      <name val="Arial CE"/>
      <family val="2"/>
    </font>
    <font>
      <b/>
      <sz val="10"/>
      <color indexed="62"/>
      <name val="Arial"/>
      <family val="2"/>
    </font>
    <font>
      <b/>
      <sz val="10"/>
      <color rgb="FF000080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 val="single"/>
      <sz val="13"/>
      <name val="Calibri"/>
      <family val="2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8"/>
      <color theme="3"/>
      <name val="Arial Narrow"/>
      <family val="2"/>
    </font>
    <font>
      <sz val="8"/>
      <color theme="3"/>
      <name val="Arial"/>
      <family val="2"/>
    </font>
    <font>
      <sz val="8"/>
      <color theme="3"/>
      <name val="Arial Narrow"/>
      <family val="2"/>
    </font>
    <font>
      <sz val="10"/>
      <color theme="3"/>
      <name val="Arial"/>
      <family val="2"/>
    </font>
    <font>
      <sz val="8"/>
      <name val="Arial Narrow"/>
      <family val="2"/>
    </font>
    <font>
      <sz val="12"/>
      <name val="Formata"/>
      <family val="2"/>
    </font>
    <font>
      <b/>
      <i/>
      <sz val="8"/>
      <color rgb="FF0000FF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  <font>
      <sz val="8"/>
      <color theme="0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 CE"/>
      <family val="2"/>
    </font>
    <font>
      <sz val="10"/>
      <name val="Arial Narrow"/>
      <family val="2"/>
    </font>
    <font>
      <i/>
      <sz val="8"/>
      <color rgb="FF0000FF"/>
      <name val="Arial"/>
      <family val="2"/>
    </font>
    <font>
      <sz val="8"/>
      <color indexed="8"/>
      <name val="Arial CE"/>
      <family val="2"/>
    </font>
    <font>
      <b/>
      <sz val="8"/>
      <color rgb="FFFF0000"/>
      <name val="Arial"/>
      <family val="2"/>
    </font>
    <font>
      <sz val="8"/>
      <color indexed="20"/>
      <name val="Arial"/>
      <family val="2"/>
    </font>
    <font>
      <b/>
      <i/>
      <sz val="8"/>
      <name val="Arial"/>
      <family val="2"/>
    </font>
    <font>
      <sz val="8"/>
      <color indexed="25"/>
      <name val="Arial"/>
      <family val="2"/>
    </font>
    <font>
      <b/>
      <i/>
      <sz val="11"/>
      <color rgb="FFFF000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Arial CE"/>
      <family val="2"/>
    </font>
    <font>
      <b/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/>
      <top/>
      <bottom/>
    </border>
    <border>
      <left style="thin"/>
      <right style="medium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double"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6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40" fontId="1" fillId="0" borderId="0" applyFill="0" applyAlignment="0" applyProtection="0"/>
    <xf numFmtId="0" fontId="1" fillId="0" borderId="0">
      <alignment/>
      <protection/>
    </xf>
    <xf numFmtId="0" fontId="88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769">
    <xf numFmtId="0" fontId="0" fillId="0" borderId="0" xfId="0"/>
    <xf numFmtId="0" fontId="4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5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left"/>
    </xf>
    <xf numFmtId="0" fontId="6" fillId="0" borderId="5" xfId="0" applyFont="1" applyBorder="1"/>
    <xf numFmtId="0" fontId="1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5" fillId="0" borderId="6" xfId="0" applyFont="1" applyBorder="1"/>
    <xf numFmtId="49" fontId="5" fillId="2" borderId="6" xfId="0" applyNumberFormat="1" applyFont="1" applyFill="1" applyBorder="1"/>
    <xf numFmtId="49" fontId="1" fillId="2" borderId="7" xfId="0" applyNumberFormat="1" applyFont="1" applyFill="1" applyBorder="1"/>
    <xf numFmtId="0" fontId="5" fillId="2" borderId="8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6" fillId="0" borderId="9" xfId="0" applyFont="1" applyFill="1" applyBorder="1"/>
    <xf numFmtId="3" fontId="6" fillId="0" borderId="10" xfId="0" applyNumberFormat="1" applyFont="1" applyBorder="1" applyAlignment="1">
      <alignment horizontal="left"/>
    </xf>
    <xf numFmtId="0" fontId="0" fillId="0" borderId="0" xfId="0" applyFill="1"/>
    <xf numFmtId="49" fontId="5" fillId="2" borderId="11" xfId="0" applyNumberFormat="1" applyFont="1" applyFill="1" applyBorder="1"/>
    <xf numFmtId="49" fontId="1" fillId="2" borderId="12" xfId="0" applyNumberFormat="1" applyFont="1" applyFill="1" applyBorder="1"/>
    <xf numFmtId="0" fontId="5" fillId="2" borderId="0" xfId="0" applyFont="1" applyFill="1" applyBorder="1"/>
    <xf numFmtId="0" fontId="1" fillId="2" borderId="0" xfId="0" applyFont="1" applyFill="1" applyBorder="1"/>
    <xf numFmtId="49" fontId="6" fillId="0" borderId="9" xfId="0" applyNumberFormat="1" applyFont="1" applyBorder="1" applyAlignment="1">
      <alignment horizontal="left"/>
    </xf>
    <xf numFmtId="0" fontId="6" fillId="0" borderId="13" xfId="0" applyFont="1" applyBorder="1"/>
    <xf numFmtId="0" fontId="6" fillId="0" borderId="9" xfId="0" applyNumberFormat="1" applyFont="1" applyBorder="1"/>
    <xf numFmtId="0" fontId="0" fillId="0" borderId="0" xfId="0" applyNumberFormat="1" applyBorder="1"/>
    <xf numFmtId="0" fontId="0" fillId="0" borderId="0" xfId="0" applyNumberFormat="1"/>
    <xf numFmtId="0" fontId="0" fillId="0" borderId="0" xfId="0" applyBorder="1"/>
    <xf numFmtId="0" fontId="6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9" xfId="0" applyFont="1" applyBorder="1" applyAlignment="1">
      <alignment/>
    </xf>
    <xf numFmtId="3" fontId="0" fillId="0" borderId="0" xfId="0" applyNumberFormat="1"/>
    <xf numFmtId="0" fontId="6" fillId="0" borderId="6" xfId="0" applyFont="1" applyBorder="1"/>
    <xf numFmtId="0" fontId="6" fillId="0" borderId="5" xfId="0" applyFont="1" applyBorder="1" applyAlignment="1">
      <alignment horizontal="left"/>
    </xf>
    <xf numFmtId="0" fontId="4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5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Continuous"/>
    </xf>
    <xf numFmtId="0" fontId="5" fillId="2" borderId="18" xfId="0" applyFont="1" applyFill="1" applyBorder="1" applyAlignment="1">
      <alignment horizontal="centerContinuous"/>
    </xf>
    <xf numFmtId="0" fontId="1" fillId="2" borderId="18" xfId="0" applyFont="1" applyFill="1" applyBorder="1" applyAlignment="1">
      <alignment horizontal="centerContinuous"/>
    </xf>
    <xf numFmtId="0" fontId="1" fillId="0" borderId="20" xfId="0" applyFont="1" applyBorder="1"/>
    <xf numFmtId="0" fontId="1" fillId="0" borderId="21" xfId="0" applyFont="1" applyBorder="1"/>
    <xf numFmtId="3" fontId="1" fillId="0" borderId="22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8" xfId="0" applyNumberFormat="1" applyFont="1" applyBorder="1"/>
    <xf numFmtId="0" fontId="1" fillId="0" borderId="7" xfId="0" applyFont="1" applyBorder="1"/>
    <xf numFmtId="0" fontId="1" fillId="0" borderId="23" xfId="0" applyFont="1" applyBorder="1"/>
    <xf numFmtId="0" fontId="1" fillId="0" borderId="21" xfId="0" applyFont="1" applyBorder="1" applyAlignment="1">
      <alignment shrinkToFit="1"/>
    </xf>
    <xf numFmtId="0" fontId="1" fillId="0" borderId="24" xfId="0" applyFont="1" applyBorder="1"/>
    <xf numFmtId="0" fontId="1" fillId="0" borderId="11" xfId="0" applyFont="1" applyBorder="1"/>
    <xf numFmtId="0" fontId="1" fillId="0" borderId="0" xfId="0" applyFont="1" applyBorder="1"/>
    <xf numFmtId="3" fontId="1" fillId="0" borderId="25" xfId="0" applyNumberFormat="1" applyFont="1" applyBorder="1"/>
    <xf numFmtId="0" fontId="1" fillId="0" borderId="26" xfId="0" applyFont="1" applyBorder="1"/>
    <xf numFmtId="3" fontId="1" fillId="0" borderId="27" xfId="0" applyNumberFormat="1" applyFont="1" applyBorder="1"/>
    <xf numFmtId="0" fontId="1" fillId="0" borderId="28" xfId="0" applyFont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1" fillId="0" borderId="0" xfId="0" applyFont="1"/>
    <xf numFmtId="0" fontId="1" fillId="0" borderId="0" xfId="0" applyFont="1" applyFill="1" applyBorder="1"/>
    <xf numFmtId="0" fontId="1" fillId="0" borderId="31" xfId="0" applyFont="1" applyBorder="1"/>
    <xf numFmtId="0" fontId="1" fillId="0" borderId="32" xfId="0" applyFont="1" applyBorder="1"/>
    <xf numFmtId="165" fontId="1" fillId="0" borderId="33" xfId="0" applyNumberFormat="1" applyFont="1" applyBorder="1" applyAlignment="1">
      <alignment horizontal="right"/>
    </xf>
    <xf numFmtId="0" fontId="1" fillId="0" borderId="33" xfId="0" applyFont="1" applyBorder="1"/>
    <xf numFmtId="0" fontId="1" fillId="0" borderId="8" xfId="0" applyFont="1" applyBorder="1"/>
    <xf numFmtId="165" fontId="1" fillId="0" borderId="7" xfId="0" applyNumberFormat="1" applyFont="1" applyBorder="1" applyAlignment="1">
      <alignment horizontal="right"/>
    </xf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8" xfId="0" applyFont="1" applyFill="1" applyBorder="1"/>
    <xf numFmtId="0" fontId="9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34" xfId="20" applyFont="1" applyBorder="1">
      <alignment/>
      <protection/>
    </xf>
    <xf numFmtId="0" fontId="1" fillId="0" borderId="34" xfId="20" applyFont="1" applyBorder="1">
      <alignment/>
      <protection/>
    </xf>
    <xf numFmtId="0" fontId="1" fillId="0" borderId="34" xfId="20" applyFont="1" applyBorder="1" applyAlignment="1">
      <alignment horizontal="right"/>
      <protection/>
    </xf>
    <xf numFmtId="0" fontId="1" fillId="0" borderId="35" xfId="20" applyFont="1" applyBorder="1">
      <alignment/>
      <protection/>
    </xf>
    <xf numFmtId="0" fontId="1" fillId="0" borderId="34" xfId="0" applyNumberFormat="1" applyFont="1" applyBorder="1" applyAlignment="1">
      <alignment horizontal="left"/>
    </xf>
    <xf numFmtId="0" fontId="1" fillId="0" borderId="36" xfId="0" applyNumberFormat="1" applyFont="1" applyBorder="1"/>
    <xf numFmtId="0" fontId="5" fillId="0" borderId="37" xfId="20" applyFont="1" applyBorder="1">
      <alignment/>
      <protection/>
    </xf>
    <xf numFmtId="0" fontId="1" fillId="0" borderId="37" xfId="20" applyFont="1" applyBorder="1">
      <alignment/>
      <protection/>
    </xf>
    <xf numFmtId="0" fontId="1" fillId="0" borderId="37" xfId="20" applyFont="1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5" fillId="2" borderId="17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0" borderId="0" xfId="0" applyFont="1" applyBorder="1"/>
    <xf numFmtId="3" fontId="1" fillId="0" borderId="41" xfId="0" applyNumberFormat="1" applyFont="1" applyBorder="1"/>
    <xf numFmtId="0" fontId="5" fillId="2" borderId="17" xfId="0" applyFont="1" applyFill="1" applyBorder="1"/>
    <xf numFmtId="0" fontId="5" fillId="2" borderId="18" xfId="0" applyFont="1" applyFill="1" applyBorder="1"/>
    <xf numFmtId="3" fontId="5" fillId="2" borderId="19" xfId="0" applyNumberFormat="1" applyFont="1" applyFill="1" applyBorder="1"/>
    <xf numFmtId="3" fontId="5" fillId="2" borderId="38" xfId="0" applyNumberFormat="1" applyFont="1" applyFill="1" applyBorder="1"/>
    <xf numFmtId="3" fontId="5" fillId="2" borderId="39" xfId="0" applyNumberFormat="1" applyFont="1" applyFill="1" applyBorder="1"/>
    <xf numFmtId="3" fontId="5" fillId="2" borderId="40" xfId="0" applyNumberFormat="1" applyFont="1" applyFill="1" applyBorder="1"/>
    <xf numFmtId="0" fontId="11" fillId="0" borderId="0" xfId="0" applyFont="1"/>
    <xf numFmtId="3" fontId="4" fillId="0" borderId="0" xfId="0" applyNumberFormat="1" applyFont="1" applyAlignment="1">
      <alignment horizontal="centerContinuous"/>
    </xf>
    <xf numFmtId="0" fontId="1" fillId="2" borderId="30" xfId="0" applyFont="1" applyFill="1" applyBorder="1"/>
    <xf numFmtId="0" fontId="5" fillId="2" borderId="4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right"/>
    </xf>
    <xf numFmtId="4" fontId="7" fillId="2" borderId="30" xfId="0" applyNumberFormat="1" applyFont="1" applyFill="1" applyBorder="1" applyAlignment="1">
      <alignment horizontal="right"/>
    </xf>
    <xf numFmtId="0" fontId="1" fillId="0" borderId="43" xfId="0" applyFont="1" applyBorder="1"/>
    <xf numFmtId="3" fontId="1" fillId="0" borderId="23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 horizontal="right"/>
    </xf>
    <xf numFmtId="0" fontId="1" fillId="2" borderId="26" xfId="0" applyFont="1" applyFill="1" applyBorder="1"/>
    <xf numFmtId="0" fontId="5" fillId="2" borderId="27" xfId="0" applyFont="1" applyFill="1" applyBorder="1"/>
    <xf numFmtId="0" fontId="1" fillId="2" borderId="27" xfId="0" applyFont="1" applyFill="1" applyBorder="1"/>
    <xf numFmtId="4" fontId="1" fillId="2" borderId="45" xfId="0" applyNumberFormat="1" applyFont="1" applyFill="1" applyBorder="1"/>
    <xf numFmtId="4" fontId="1" fillId="2" borderId="26" xfId="0" applyNumberFormat="1" applyFont="1" applyFill="1" applyBorder="1"/>
    <xf numFmtId="4" fontId="1" fillId="2" borderId="27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4" fillId="0" borderId="0" xfId="20" applyFont="1" applyAlignment="1">
      <alignment horizontal="centerContinuous"/>
      <protection/>
    </xf>
    <xf numFmtId="0" fontId="15" fillId="0" borderId="0" xfId="20" applyFont="1" applyAlignment="1">
      <alignment horizontal="centerContinuous"/>
      <protection/>
    </xf>
    <xf numFmtId="0" fontId="15" fillId="0" borderId="0" xfId="20" applyFont="1" applyAlignment="1">
      <alignment horizontal="right"/>
      <protection/>
    </xf>
    <xf numFmtId="0" fontId="6" fillId="0" borderId="35" xfId="20" applyFont="1" applyBorder="1" applyAlignment="1">
      <alignment horizontal="right"/>
      <protection/>
    </xf>
    <xf numFmtId="0" fontId="1" fillId="0" borderId="34" xfId="20" applyFont="1" applyBorder="1" applyAlignment="1">
      <alignment horizontal="left"/>
      <protection/>
    </xf>
    <xf numFmtId="0" fontId="1" fillId="0" borderId="36" xfId="20" applyFont="1" applyBorder="1">
      <alignment/>
      <protection/>
    </xf>
    <xf numFmtId="0" fontId="6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6" fillId="2" borderId="9" xfId="20" applyNumberFormat="1" applyFont="1" applyFill="1" applyBorder="1">
      <alignment/>
      <protection/>
    </xf>
    <xf numFmtId="0" fontId="6" fillId="2" borderId="7" xfId="20" applyFont="1" applyFill="1" applyBorder="1" applyAlignment="1">
      <alignment horizontal="center"/>
      <protection/>
    </xf>
    <xf numFmtId="0" fontId="6" fillId="2" borderId="7" xfId="20" applyNumberFormat="1" applyFont="1" applyFill="1" applyBorder="1" applyAlignment="1">
      <alignment horizontal="center"/>
      <protection/>
    </xf>
    <xf numFmtId="0" fontId="6" fillId="2" borderId="9" xfId="20" applyFont="1" applyFill="1" applyBorder="1" applyAlignment="1">
      <alignment horizontal="center"/>
      <protection/>
    </xf>
    <xf numFmtId="0" fontId="5" fillId="0" borderId="46" xfId="20" applyFont="1" applyBorder="1" applyAlignment="1">
      <alignment horizontal="center"/>
      <protection/>
    </xf>
    <xf numFmtId="49" fontId="5" fillId="0" borderId="46" xfId="20" applyNumberFormat="1" applyFont="1" applyBorder="1" applyAlignment="1">
      <alignment horizontal="left"/>
      <protection/>
    </xf>
    <xf numFmtId="0" fontId="5" fillId="0" borderId="47" xfId="20" applyFont="1" applyBorder="1">
      <alignment/>
      <protection/>
    </xf>
    <xf numFmtId="0" fontId="1" fillId="0" borderId="8" xfId="20" applyFont="1" applyBorder="1" applyAlignment="1">
      <alignment horizontal="center"/>
      <protection/>
    </xf>
    <xf numFmtId="0" fontId="1" fillId="0" borderId="8" xfId="20" applyNumberFormat="1" applyFont="1" applyBorder="1" applyAlignment="1">
      <alignment horizontal="right"/>
      <protection/>
    </xf>
    <xf numFmtId="0" fontId="1" fillId="0" borderId="7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6" fillId="0" borderId="0" xfId="20" applyFont="1">
      <alignment/>
      <protection/>
    </xf>
    <xf numFmtId="0" fontId="17" fillId="0" borderId="48" xfId="20" applyFont="1" applyBorder="1" applyAlignment="1">
      <alignment horizontal="center" vertical="top"/>
      <protection/>
    </xf>
    <xf numFmtId="49" fontId="17" fillId="0" borderId="48" xfId="20" applyNumberFormat="1" applyFont="1" applyBorder="1" applyAlignment="1">
      <alignment horizontal="left" vertical="top"/>
      <protection/>
    </xf>
    <xf numFmtId="0" fontId="17" fillId="0" borderId="48" xfId="20" applyFont="1" applyBorder="1" applyAlignment="1">
      <alignment vertical="top" wrapText="1"/>
      <protection/>
    </xf>
    <xf numFmtId="49" fontId="17" fillId="0" borderId="48" xfId="20" applyNumberFormat="1" applyFont="1" applyBorder="1" applyAlignment="1">
      <alignment horizontal="center" shrinkToFit="1"/>
      <protection/>
    </xf>
    <xf numFmtId="4" fontId="17" fillId="0" borderId="48" xfId="20" applyNumberFormat="1" applyFont="1" applyBorder="1" applyAlignment="1">
      <alignment horizontal="right"/>
      <protection/>
    </xf>
    <xf numFmtId="4" fontId="17" fillId="0" borderId="48" xfId="20" applyNumberFormat="1" applyFont="1" applyBorder="1">
      <alignment/>
      <protection/>
    </xf>
    <xf numFmtId="0" fontId="16" fillId="0" borderId="0" xfId="20" applyFont="1">
      <alignment/>
      <protection/>
    </xf>
    <xf numFmtId="0" fontId="6" fillId="0" borderId="46" xfId="20" applyFont="1" applyBorder="1" applyAlignment="1">
      <alignment horizontal="center"/>
      <protection/>
    </xf>
    <xf numFmtId="0" fontId="18" fillId="0" borderId="0" xfId="20" applyFont="1" applyAlignment="1">
      <alignment wrapText="1"/>
      <protection/>
    </xf>
    <xf numFmtId="49" fontId="6" fillId="0" borderId="46" xfId="20" applyNumberFormat="1" applyFont="1" applyBorder="1" applyAlignment="1">
      <alignment horizontal="right"/>
      <protection/>
    </xf>
    <xf numFmtId="4" fontId="19" fillId="3" borderId="49" xfId="20" applyNumberFormat="1" applyFont="1" applyFill="1" applyBorder="1" applyAlignment="1">
      <alignment horizontal="right" wrapText="1"/>
      <protection/>
    </xf>
    <xf numFmtId="0" fontId="19" fillId="3" borderId="50" xfId="20" applyFont="1" applyFill="1" applyBorder="1" applyAlignment="1">
      <alignment horizontal="left" wrapText="1"/>
      <protection/>
    </xf>
    <xf numFmtId="0" fontId="19" fillId="0" borderId="12" xfId="0" applyFont="1" applyBorder="1" applyAlignment="1">
      <alignment horizontal="right"/>
    </xf>
    <xf numFmtId="0" fontId="1" fillId="2" borderId="9" xfId="20" applyFont="1" applyFill="1" applyBorder="1" applyAlignment="1">
      <alignment horizontal="center"/>
      <protection/>
    </xf>
    <xf numFmtId="49" fontId="21" fillId="2" borderId="9" xfId="20" applyNumberFormat="1" applyFont="1" applyFill="1" applyBorder="1" applyAlignment="1">
      <alignment horizontal="left"/>
      <protection/>
    </xf>
    <xf numFmtId="0" fontId="21" fillId="2" borderId="47" xfId="20" applyFont="1" applyFill="1" applyBorder="1">
      <alignment/>
      <protection/>
    </xf>
    <xf numFmtId="0" fontId="1" fillId="2" borderId="8" xfId="20" applyFont="1" applyFill="1" applyBorder="1" applyAlignment="1">
      <alignment horizontal="center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5" fillId="2" borderId="9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6" fillId="0" borderId="11" xfId="0" applyNumberFormat="1" applyFont="1" applyBorder="1"/>
    <xf numFmtId="3" fontId="1" fillId="0" borderId="12" xfId="0" applyNumberFormat="1" applyFont="1" applyBorder="1"/>
    <xf numFmtId="3" fontId="1" fillId="0" borderId="46" xfId="0" applyNumberFormat="1" applyFont="1" applyBorder="1"/>
    <xf numFmtId="3" fontId="1" fillId="0" borderId="51" xfId="0" applyNumberFormat="1" applyFont="1" applyBorder="1"/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vertical="top"/>
    </xf>
    <xf numFmtId="4" fontId="24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 horizontal="right" wrapText="1"/>
    </xf>
    <xf numFmtId="0" fontId="28" fillId="4" borderId="52" xfId="0" applyFont="1" applyFill="1" applyBorder="1" applyAlignment="1">
      <alignment horizontal="center" vertical="center" textRotation="90"/>
    </xf>
    <xf numFmtId="0" fontId="28" fillId="4" borderId="53" xfId="0" applyFont="1" applyFill="1" applyBorder="1" applyAlignment="1">
      <alignment horizontal="center" vertical="center" wrapText="1"/>
    </xf>
    <xf numFmtId="0" fontId="28" fillId="4" borderId="53" xfId="0" applyFont="1" applyFill="1" applyBorder="1" applyAlignment="1">
      <alignment horizontal="center" vertical="center" textRotation="90"/>
    </xf>
    <xf numFmtId="0" fontId="28" fillId="4" borderId="54" xfId="0" applyFont="1" applyFill="1" applyBorder="1" applyAlignment="1">
      <alignment horizontal="center" vertical="center" wrapText="1"/>
    </xf>
    <xf numFmtId="0" fontId="30" fillId="5" borderId="53" xfId="0" applyFont="1" applyFill="1" applyBorder="1" applyAlignment="1">
      <alignment horizontal="center" vertical="center" wrapText="1"/>
    </xf>
    <xf numFmtId="0" fontId="30" fillId="6" borderId="53" xfId="0" applyFont="1" applyFill="1" applyBorder="1" applyAlignment="1">
      <alignment horizontal="center" vertical="center" wrapText="1"/>
    </xf>
    <xf numFmtId="0" fontId="30" fillId="6" borderId="53" xfId="0" applyFont="1" applyFill="1" applyBorder="1" applyAlignment="1">
      <alignment horizontal="center" vertical="center" textRotation="90" wrapText="1"/>
    </xf>
    <xf numFmtId="0" fontId="28" fillId="7" borderId="53" xfId="0" applyFont="1" applyFill="1" applyBorder="1" applyAlignment="1">
      <alignment horizontal="center" vertical="center"/>
    </xf>
    <xf numFmtId="4" fontId="28" fillId="4" borderId="53" xfId="0" applyNumberFormat="1" applyFont="1" applyFill="1" applyBorder="1" applyAlignment="1">
      <alignment horizontal="right" vertical="center" wrapText="1"/>
    </xf>
    <xf numFmtId="4" fontId="28" fillId="4" borderId="53" xfId="0" applyNumberFormat="1" applyFont="1" applyFill="1" applyBorder="1" applyAlignment="1">
      <alignment horizontal="center" vertical="center" wrapText="1"/>
    </xf>
    <xf numFmtId="49" fontId="27" fillId="0" borderId="55" xfId="0" applyNumberFormat="1" applyFont="1" applyBorder="1" applyAlignment="1">
      <alignment vertical="top"/>
    </xf>
    <xf numFmtId="49" fontId="27" fillId="0" borderId="9" xfId="0" applyNumberFormat="1" applyFont="1" applyBorder="1" applyAlignment="1">
      <alignment vertical="top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top"/>
    </xf>
    <xf numFmtId="3" fontId="27" fillId="0" borderId="9" xfId="0" applyNumberFormat="1" applyFont="1" applyBorder="1" applyAlignment="1">
      <alignment vertical="top"/>
    </xf>
    <xf numFmtId="49" fontId="25" fillId="0" borderId="47" xfId="0" applyNumberFormat="1" applyFont="1" applyBorder="1" applyAlignment="1">
      <alignment vertical="top" wrapText="1"/>
    </xf>
    <xf numFmtId="0" fontId="26" fillId="0" borderId="9" xfId="0" applyFont="1" applyBorder="1"/>
    <xf numFmtId="0" fontId="26" fillId="0" borderId="9" xfId="0" applyNumberFormat="1" applyFont="1" applyBorder="1" applyAlignment="1">
      <alignment vertical="top"/>
    </xf>
    <xf numFmtId="49" fontId="26" fillId="0" borderId="9" xfId="0" applyNumberFormat="1" applyFont="1" applyBorder="1" applyAlignment="1">
      <alignment vertical="top"/>
    </xf>
    <xf numFmtId="0" fontId="26" fillId="0" borderId="9" xfId="0" applyFont="1" applyBorder="1" applyAlignment="1">
      <alignment vertical="top"/>
    </xf>
    <xf numFmtId="4" fontId="27" fillId="0" borderId="9" xfId="0" applyNumberFormat="1" applyFont="1" applyBorder="1" applyAlignment="1">
      <alignment horizontal="right" vertical="top" wrapText="1"/>
    </xf>
    <xf numFmtId="49" fontId="26" fillId="0" borderId="9" xfId="0" applyNumberFormat="1" applyFont="1" applyBorder="1" applyAlignment="1">
      <alignment vertical="top" wrapText="1"/>
    </xf>
    <xf numFmtId="4" fontId="0" fillId="0" borderId="0" xfId="0" applyNumberFormat="1" applyAlignment="1">
      <alignment horizontal="right"/>
    </xf>
    <xf numFmtId="0" fontId="26" fillId="0" borderId="9" xfId="0" applyFont="1" applyBorder="1" applyAlignment="1">
      <alignment vertical="top" wrapText="1"/>
    </xf>
    <xf numFmtId="49" fontId="27" fillId="0" borderId="56" xfId="0" applyNumberFormat="1" applyFont="1" applyBorder="1" applyAlignment="1">
      <alignment vertical="top"/>
    </xf>
    <xf numFmtId="49" fontId="27" fillId="0" borderId="57" xfId="0" applyNumberFormat="1" applyFont="1" applyBorder="1" applyAlignment="1">
      <alignment vertical="top" wrapText="1"/>
    </xf>
    <xf numFmtId="0" fontId="27" fillId="0" borderId="57" xfId="0" applyFont="1" applyBorder="1" applyAlignment="1">
      <alignment horizontal="center" vertical="center"/>
    </xf>
    <xf numFmtId="0" fontId="27" fillId="0" borderId="57" xfId="0" applyFont="1" applyBorder="1" applyAlignment="1">
      <alignment vertical="top"/>
    </xf>
    <xf numFmtId="49" fontId="25" fillId="0" borderId="58" xfId="0" applyNumberFormat="1" applyFont="1" applyBorder="1" applyAlignment="1">
      <alignment vertical="top" wrapText="1"/>
    </xf>
    <xf numFmtId="49" fontId="26" fillId="0" borderId="58" xfId="0" applyNumberFormat="1" applyFont="1" applyBorder="1" applyAlignment="1">
      <alignment vertical="top" wrapText="1"/>
    </xf>
    <xf numFmtId="49" fontId="27" fillId="0" borderId="0" xfId="0" applyNumberFormat="1" applyFont="1" applyBorder="1" applyAlignment="1">
      <alignment vertical="top"/>
    </xf>
    <xf numFmtId="49" fontId="27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top"/>
    </xf>
    <xf numFmtId="49" fontId="25" fillId="0" borderId="0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vertical="top" wrapText="1"/>
    </xf>
    <xf numFmtId="4" fontId="27" fillId="0" borderId="0" xfId="0" applyNumberFormat="1" applyFont="1" applyFill="1" applyBorder="1" applyAlignment="1">
      <alignment horizontal="right" vertical="top" wrapText="1"/>
    </xf>
    <xf numFmtId="4" fontId="27" fillId="0" borderId="0" xfId="0" applyNumberFormat="1" applyFont="1" applyBorder="1" applyAlignment="1">
      <alignment horizontal="right" vertical="top" wrapText="1"/>
    </xf>
    <xf numFmtId="49" fontId="27" fillId="0" borderId="47" xfId="0" applyNumberFormat="1" applyFont="1" applyBorder="1" applyAlignment="1">
      <alignment vertical="top" wrapText="1"/>
    </xf>
    <xf numFmtId="49" fontId="27" fillId="0" borderId="8" xfId="0" applyNumberFormat="1" applyFont="1" applyBorder="1" applyAlignment="1">
      <alignment vertical="top" wrapText="1"/>
    </xf>
    <xf numFmtId="49" fontId="27" fillId="0" borderId="7" xfId="0" applyNumberFormat="1" applyFont="1" applyBorder="1" applyAlignment="1">
      <alignment vertical="top" wrapText="1"/>
    </xf>
    <xf numFmtId="4" fontId="28" fillId="0" borderId="0" xfId="0" applyNumberFormat="1" applyFont="1" applyBorder="1" applyAlignment="1">
      <alignment horizontal="right" vertical="top" wrapText="1"/>
    </xf>
    <xf numFmtId="0" fontId="32" fillId="0" borderId="0" xfId="0" applyFont="1" applyAlignment="1">
      <alignment horizontal="left" vertical="center" indent="5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" fontId="32" fillId="0" borderId="0" xfId="0" applyNumberFormat="1" applyFont="1" applyAlignment="1">
      <alignment horizontal="right" vertical="center" indent="5"/>
    </xf>
    <xf numFmtId="49" fontId="36" fillId="0" borderId="0" xfId="0" applyNumberFormat="1" applyFont="1" applyBorder="1" applyAlignment="1">
      <alignment horizontal="center" vertical="center" textRotation="90"/>
    </xf>
    <xf numFmtId="0" fontId="36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 textRotation="90"/>
    </xf>
    <xf numFmtId="166" fontId="36" fillId="0" borderId="0" xfId="0" applyNumberFormat="1" applyFont="1" applyBorder="1" applyAlignment="1">
      <alignment horizontal="center" vertical="center"/>
    </xf>
    <xf numFmtId="0" fontId="36" fillId="0" borderId="0" xfId="21" applyFont="1" applyBorder="1" applyAlignment="1">
      <alignment vertical="top"/>
      <protection/>
    </xf>
    <xf numFmtId="49" fontId="37" fillId="8" borderId="17" xfId="0" applyNumberFormat="1" applyFont="1" applyFill="1" applyBorder="1" applyAlignment="1">
      <alignment vertical="center"/>
    </xf>
    <xf numFmtId="0" fontId="37" fillId="8" borderId="18" xfId="0" applyNumberFormat="1" applyFont="1" applyFill="1" applyBorder="1" applyAlignment="1">
      <alignment horizontal="center" vertical="center"/>
    </xf>
    <xf numFmtId="0" fontId="37" fillId="8" borderId="18" xfId="0" applyNumberFormat="1" applyFont="1" applyFill="1" applyBorder="1" applyAlignment="1">
      <alignment vertical="center"/>
    </xf>
    <xf numFmtId="0" fontId="37" fillId="8" borderId="19" xfId="0" applyNumberFormat="1" applyFont="1" applyFill="1" applyBorder="1" applyAlignment="1">
      <alignment vertical="center"/>
    </xf>
    <xf numFmtId="49" fontId="36" fillId="0" borderId="0" xfId="0" applyNumberFormat="1" applyFont="1" applyBorder="1" applyAlignment="1">
      <alignment horizontal="center" vertical="top"/>
    </xf>
    <xf numFmtId="0" fontId="36" fillId="0" borderId="0" xfId="0" applyNumberFormat="1" applyFont="1" applyBorder="1" applyAlignment="1">
      <alignment horizontal="left" vertical="center"/>
    </xf>
    <xf numFmtId="166" fontId="36" fillId="0" borderId="0" xfId="0" applyNumberFormat="1" applyFont="1" applyBorder="1" applyAlignment="1">
      <alignment horizontal="right" vertical="center"/>
    </xf>
    <xf numFmtId="0" fontId="38" fillId="9" borderId="0" xfId="0" applyNumberFormat="1" applyFont="1" applyFill="1" applyBorder="1" applyAlignment="1">
      <alignment horizontal="center"/>
    </xf>
    <xf numFmtId="49" fontId="38" fillId="9" borderId="0" xfId="0" applyNumberFormat="1" applyFont="1" applyFill="1" applyBorder="1" applyAlignment="1">
      <alignment horizontal="left"/>
    </xf>
    <xf numFmtId="0" fontId="36" fillId="9" borderId="0" xfId="0" applyNumberFormat="1" applyFont="1" applyFill="1" applyBorder="1"/>
    <xf numFmtId="0" fontId="36" fillId="9" borderId="0" xfId="0" applyNumberFormat="1" applyFont="1" applyFill="1" applyBorder="1" applyAlignment="1">
      <alignment/>
    </xf>
    <xf numFmtId="0" fontId="0" fillId="9" borderId="0" xfId="0" applyNumberFormat="1" applyFill="1" applyBorder="1"/>
    <xf numFmtId="0" fontId="36" fillId="0" borderId="0" xfId="21" applyFont="1" applyBorder="1">
      <alignment/>
      <protection/>
    </xf>
    <xf numFmtId="0" fontId="39" fillId="0" borderId="0" xfId="0" applyNumberFormat="1" applyFont="1" applyBorder="1" applyAlignment="1">
      <alignment horizontal="center" vertical="top"/>
    </xf>
    <xf numFmtId="0" fontId="40" fillId="0" borderId="0" xfId="0" applyFont="1" applyAlignment="1">
      <alignment horizontal="justify" wrapText="1"/>
    </xf>
    <xf numFmtId="166" fontId="0" fillId="0" borderId="0" xfId="0" applyNumberFormat="1" applyAlignment="1">
      <alignment horizontal="right"/>
    </xf>
    <xf numFmtId="0" fontId="39" fillId="0" borderId="0" xfId="21" applyFont="1" applyBorder="1">
      <alignment/>
      <protection/>
    </xf>
    <xf numFmtId="168" fontId="39" fillId="0" borderId="0" xfId="0" applyNumberFormat="1" applyFont="1" applyBorder="1" applyAlignment="1">
      <alignment vertical="top" wrapText="1"/>
    </xf>
    <xf numFmtId="49" fontId="39" fillId="0" borderId="0" xfId="0" applyNumberFormat="1" applyFont="1" applyBorder="1" applyAlignment="1">
      <alignment horizontal="center" vertical="top"/>
    </xf>
    <xf numFmtId="0" fontId="36" fillId="0" borderId="0" xfId="21" applyFont="1" applyAlignment="1">
      <alignment wrapText="1"/>
      <protection/>
    </xf>
    <xf numFmtId="0" fontId="41" fillId="0" borderId="0" xfId="22" applyFont="1" applyBorder="1" applyAlignment="1">
      <alignment wrapText="1"/>
    </xf>
    <xf numFmtId="0" fontId="40" fillId="0" borderId="0" xfId="0" applyFont="1" applyAlignment="1">
      <alignment wrapText="1"/>
    </xf>
    <xf numFmtId="0" fontId="41" fillId="0" borderId="0" xfId="22" applyFont="1" applyFill="1" applyBorder="1" applyAlignment="1">
      <alignment wrapText="1"/>
    </xf>
    <xf numFmtId="0" fontId="40" fillId="0" borderId="0" xfId="0" applyFont="1" applyAlignment="1">
      <alignment horizontal="justify"/>
    </xf>
    <xf numFmtId="16" fontId="39" fillId="0" borderId="0" xfId="0" applyNumberFormat="1" applyFont="1" applyBorder="1" applyAlignment="1">
      <alignment horizontal="center" vertical="top"/>
    </xf>
    <xf numFmtId="0" fontId="42" fillId="9" borderId="0" xfId="0" applyNumberFormat="1" applyFont="1" applyFill="1" applyBorder="1" applyAlignment="1">
      <alignment horizontal="center"/>
    </xf>
    <xf numFmtId="0" fontId="43" fillId="9" borderId="0" xfId="0" applyFont="1" applyFill="1"/>
    <xf numFmtId="0" fontId="36" fillId="0" borderId="0" xfId="21" applyFont="1" applyBorder="1" applyAlignment="1">
      <alignment horizontal="left"/>
      <protection/>
    </xf>
    <xf numFmtId="0" fontId="36" fillId="0" borderId="0" xfId="0" applyNumberFormat="1" applyFont="1" applyFill="1" applyBorder="1" applyAlignment="1">
      <alignment/>
    </xf>
    <xf numFmtId="166" fontId="36" fillId="0" borderId="0" xfId="0" applyNumberFormat="1" applyFont="1" applyAlignment="1">
      <alignment horizontal="right"/>
    </xf>
    <xf numFmtId="49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left"/>
    </xf>
    <xf numFmtId="0" fontId="36" fillId="0" borderId="0" xfId="0" applyNumberFormat="1" applyFont="1" applyBorder="1" applyAlignment="1">
      <alignment/>
    </xf>
    <xf numFmtId="166" fontId="36" fillId="0" borderId="0" xfId="0" applyNumberFormat="1" applyFont="1" applyBorder="1" applyAlignment="1">
      <alignment horizontal="right"/>
    </xf>
    <xf numFmtId="0" fontId="44" fillId="0" borderId="0" xfId="21" applyFont="1" applyBorder="1">
      <alignment/>
      <protection/>
    </xf>
    <xf numFmtId="0" fontId="36" fillId="0" borderId="0" xfId="23" applyBorder="1">
      <alignment/>
      <protection/>
    </xf>
    <xf numFmtId="0" fontId="36" fillId="0" borderId="0" xfId="0" applyNumberFormat="1" applyFont="1" applyBorder="1" applyAlignment="1">
      <alignment horizontal="center"/>
    </xf>
    <xf numFmtId="49" fontId="45" fillId="8" borderId="17" xfId="21" applyNumberFormat="1" applyFont="1" applyFill="1" applyBorder="1" applyAlignment="1">
      <alignment horizontal="center"/>
      <protection/>
    </xf>
    <xf numFmtId="0" fontId="43" fillId="8" borderId="18" xfId="0" applyFont="1" applyFill="1" applyBorder="1" applyAlignment="1">
      <alignment horizontal="left"/>
    </xf>
    <xf numFmtId="0" fontId="45" fillId="8" borderId="18" xfId="0" applyFont="1" applyFill="1" applyBorder="1"/>
    <xf numFmtId="0" fontId="45" fillId="8" borderId="18" xfId="0" applyFont="1" applyFill="1" applyBorder="1" applyAlignment="1">
      <alignment/>
    </xf>
    <xf numFmtId="166" fontId="43" fillId="8" borderId="19" xfId="21" applyNumberFormat="1" applyFont="1" applyFill="1" applyBorder="1" applyAlignment="1">
      <alignment horizontal="right"/>
      <protection/>
    </xf>
    <xf numFmtId="49" fontId="45" fillId="0" borderId="0" xfId="21" applyNumberFormat="1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45" fillId="0" borderId="0" xfId="0" applyFont="1" applyFill="1" applyBorder="1" applyAlignment="1">
      <alignment/>
    </xf>
    <xf numFmtId="166" fontId="43" fillId="0" borderId="0" xfId="21" applyNumberFormat="1" applyFont="1" applyFill="1" applyBorder="1" applyAlignment="1">
      <alignment horizontal="right"/>
      <protection/>
    </xf>
    <xf numFmtId="0" fontId="44" fillId="0" borderId="0" xfId="21" applyFont="1" applyFill="1" applyBorder="1">
      <alignment/>
      <protection/>
    </xf>
    <xf numFmtId="49" fontId="46" fillId="0" borderId="0" xfId="0" applyNumberFormat="1" applyFont="1" applyBorder="1" applyAlignment="1">
      <alignment horizontal="left" indent="1"/>
    </xf>
    <xf numFmtId="49" fontId="47" fillId="0" borderId="0" xfId="0" applyNumberFormat="1" applyFont="1" applyBorder="1" applyAlignment="1">
      <alignment horizontal="left" indent="1"/>
    </xf>
    <xf numFmtId="0" fontId="47" fillId="0" borderId="0" xfId="0" applyNumberFormat="1" applyFont="1" applyBorder="1" applyAlignment="1">
      <alignment horizontal="left" indent="1"/>
    </xf>
    <xf numFmtId="49" fontId="48" fillId="0" borderId="0" xfId="0" applyNumberFormat="1" applyFont="1" applyBorder="1" applyAlignment="1">
      <alignment horizontal="left" indent="1"/>
    </xf>
    <xf numFmtId="49" fontId="48" fillId="0" borderId="0" xfId="0" applyNumberFormat="1" applyFont="1" applyBorder="1" applyAlignment="1">
      <alignment horizontal="left" indent="1"/>
    </xf>
    <xf numFmtId="0" fontId="49" fillId="0" borderId="0" xfId="21" applyFont="1" applyBorder="1" applyAlignment="1">
      <alignment vertical="top"/>
      <protection/>
    </xf>
    <xf numFmtId="0" fontId="49" fillId="0" borderId="0" xfId="0" applyNumberFormat="1" applyFont="1" applyBorder="1" applyAlignment="1">
      <alignment horizontal="center" vertical="center"/>
    </xf>
    <xf numFmtId="166" fontId="49" fillId="0" borderId="0" xfId="0" applyNumberFormat="1" applyFont="1" applyBorder="1" applyAlignment="1">
      <alignment horizontal="right" vertical="center"/>
    </xf>
    <xf numFmtId="0" fontId="44" fillId="0" borderId="0" xfId="21" applyFont="1" applyBorder="1" applyAlignment="1">
      <alignment horizontal="center"/>
      <protection/>
    </xf>
    <xf numFmtId="49" fontId="19" fillId="3" borderId="50" xfId="20" applyNumberFormat="1" applyFont="1" applyFill="1" applyBorder="1" applyAlignment="1">
      <alignment horizontal="left" wrapText="1"/>
      <protection/>
    </xf>
    <xf numFmtId="49" fontId="20" fillId="0" borderId="12" xfId="0" applyNumberFormat="1" applyFont="1" applyBorder="1" applyAlignment="1">
      <alignment horizontal="left" wrapText="1"/>
    </xf>
    <xf numFmtId="4" fontId="19" fillId="3" borderId="46" xfId="20" applyNumberFormat="1" applyFont="1" applyFill="1" applyBorder="1" applyAlignment="1">
      <alignment horizontal="right" wrapText="1"/>
      <protection/>
    </xf>
    <xf numFmtId="169" fontId="50" fillId="0" borderId="0" xfId="24" applyNumberFormat="1" applyFont="1" applyAlignment="1">
      <alignment/>
      <protection/>
    </xf>
    <xf numFmtId="49" fontId="50" fillId="0" borderId="0" xfId="24" applyNumberFormat="1" applyFont="1" applyAlignment="1">
      <alignment/>
      <protection/>
    </xf>
    <xf numFmtId="49" fontId="50" fillId="0" borderId="0" xfId="25" applyNumberFormat="1" applyFont="1" applyAlignment="1">
      <alignment/>
      <protection/>
    </xf>
    <xf numFmtId="170" fontId="50" fillId="0" borderId="0" xfId="24" applyNumberFormat="1" applyFont="1" applyFill="1" applyBorder="1" applyAlignment="1">
      <alignment/>
      <protection/>
    </xf>
    <xf numFmtId="171" fontId="50" fillId="0" borderId="0" xfId="24" applyNumberFormat="1" applyFont="1" applyAlignment="1">
      <alignment/>
      <protection/>
    </xf>
    <xf numFmtId="0" fontId="52" fillId="0" borderId="0" xfId="24" applyFont="1">
      <alignment/>
      <protection/>
    </xf>
    <xf numFmtId="0" fontId="50" fillId="0" borderId="0" xfId="24" applyNumberFormat="1" applyFont="1" applyAlignment="1">
      <alignment horizontal="left"/>
      <protection/>
    </xf>
    <xf numFmtId="0" fontId="53" fillId="0" borderId="0" xfId="26" applyFont="1">
      <alignment/>
      <protection/>
    </xf>
    <xf numFmtId="49" fontId="54" fillId="0" borderId="1" xfId="24" applyNumberFormat="1" applyFont="1" applyBorder="1" applyAlignment="1">
      <alignment horizontal="right" wrapText="1"/>
      <protection/>
    </xf>
    <xf numFmtId="49" fontId="54" fillId="0" borderId="1" xfId="24" applyNumberFormat="1" applyFont="1" applyBorder="1" applyAlignment="1">
      <alignment horizontal="left" wrapText="1"/>
      <protection/>
    </xf>
    <xf numFmtId="0" fontId="54" fillId="0" borderId="1" xfId="24" applyNumberFormat="1" applyFont="1" applyBorder="1" applyAlignment="1">
      <alignment horizontal="left" wrapText="1"/>
      <protection/>
    </xf>
    <xf numFmtId="49" fontId="54" fillId="0" borderId="1" xfId="24" applyNumberFormat="1" applyFont="1" applyBorder="1" applyAlignment="1">
      <alignment horizontal="center" wrapText="1"/>
      <protection/>
    </xf>
    <xf numFmtId="49" fontId="55" fillId="0" borderId="1" xfId="24" applyNumberFormat="1" applyFont="1" applyBorder="1" applyAlignment="1">
      <alignment horizontal="right" wrapText="1"/>
      <protection/>
    </xf>
    <xf numFmtId="0" fontId="56" fillId="0" borderId="0" xfId="26" applyFont="1" applyAlignment="1">
      <alignment wrapText="1"/>
      <protection/>
    </xf>
    <xf numFmtId="0" fontId="0" fillId="0" borderId="0" xfId="24" applyAlignment="1">
      <alignment horizontal="center" vertical="center"/>
      <protection/>
    </xf>
    <xf numFmtId="0" fontId="0" fillId="0" borderId="0" xfId="24" applyAlignment="1">
      <alignment horizontal="left" vertical="center"/>
      <protection/>
    </xf>
    <xf numFmtId="49" fontId="0" fillId="0" borderId="0" xfId="24" applyNumberFormat="1" applyAlignment="1">
      <alignment horizontal="left" vertical="center" wrapText="1"/>
      <protection/>
    </xf>
    <xf numFmtId="1" fontId="0" fillId="0" borderId="0" xfId="24" applyNumberFormat="1" applyAlignment="1">
      <alignment horizontal="center" vertical="center"/>
      <protection/>
    </xf>
    <xf numFmtId="0" fontId="0" fillId="0" borderId="0" xfId="24" applyAlignment="1">
      <alignment vertical="center"/>
      <protection/>
    </xf>
    <xf numFmtId="0" fontId="0" fillId="0" borderId="0" xfId="24">
      <alignment/>
      <protection/>
    </xf>
    <xf numFmtId="169" fontId="50" fillId="10" borderId="0" xfId="24" applyNumberFormat="1" applyFont="1" applyFill="1" applyAlignment="1">
      <alignment/>
      <protection/>
    </xf>
    <xf numFmtId="0" fontId="50" fillId="10" borderId="0" xfId="24" applyNumberFormat="1" applyFont="1" applyFill="1" applyAlignment="1">
      <alignment horizontal="left"/>
      <protection/>
    </xf>
    <xf numFmtId="49" fontId="50" fillId="10" borderId="0" xfId="24" applyNumberFormat="1" applyFont="1" applyFill="1" applyAlignment="1">
      <alignment horizontal="center"/>
      <protection/>
    </xf>
    <xf numFmtId="170" fontId="50" fillId="10" borderId="0" xfId="24" applyNumberFormat="1" applyFont="1" applyFill="1" applyBorder="1" applyAlignment="1">
      <alignment/>
      <protection/>
    </xf>
    <xf numFmtId="172" fontId="50" fillId="10" borderId="0" xfId="24" applyNumberFormat="1" applyFont="1" applyFill="1" applyAlignment="1">
      <alignment/>
      <protection/>
    </xf>
    <xf numFmtId="0" fontId="57" fillId="0" borderId="0" xfId="24" applyFont="1">
      <alignment/>
      <protection/>
    </xf>
    <xf numFmtId="173" fontId="58" fillId="0" borderId="0" xfId="27" applyNumberFormat="1" applyFont="1" applyFill="1" applyAlignment="1">
      <alignment/>
      <protection/>
    </xf>
    <xf numFmtId="49" fontId="59" fillId="0" borderId="0" xfId="27" applyNumberFormat="1" applyFont="1" applyFill="1" applyAlignment="1">
      <alignment horizontal="left"/>
      <protection/>
    </xf>
    <xf numFmtId="49" fontId="59" fillId="0" borderId="0" xfId="27" applyNumberFormat="1" applyFont="1" applyFill="1" applyAlignment="1">
      <alignment/>
      <protection/>
    </xf>
    <xf numFmtId="174" fontId="58" fillId="0" borderId="0" xfId="27" applyNumberFormat="1" applyFont="1" applyFill="1" applyBorder="1" applyAlignment="1">
      <alignment horizontal="center"/>
      <protection/>
    </xf>
    <xf numFmtId="175" fontId="58" fillId="0" borderId="0" xfId="27" applyNumberFormat="1" applyFont="1" applyFill="1" applyAlignment="1">
      <alignment/>
      <protection/>
    </xf>
    <xf numFmtId="176" fontId="59" fillId="0" borderId="0" xfId="24" applyNumberFormat="1" applyFont="1" applyAlignment="1">
      <alignment/>
      <protection/>
    </xf>
    <xf numFmtId="169" fontId="60" fillId="0" borderId="59" xfId="24" applyNumberFormat="1" applyFont="1" applyBorder="1" applyAlignment="1">
      <alignment horizontal="right" vertical="top"/>
      <protection/>
    </xf>
    <xf numFmtId="49" fontId="60" fillId="0" borderId="59" xfId="24" applyNumberFormat="1" applyFont="1" applyBorder="1" applyAlignment="1">
      <alignment horizontal="left" vertical="top"/>
      <protection/>
    </xf>
    <xf numFmtId="49" fontId="60" fillId="0" borderId="59" xfId="24" applyNumberFormat="1" applyFont="1" applyBorder="1" applyAlignment="1">
      <alignment horizontal="left" vertical="top" wrapText="1"/>
      <protection/>
    </xf>
    <xf numFmtId="49" fontId="60" fillId="0" borderId="59" xfId="24" applyNumberFormat="1" applyFont="1" applyBorder="1" applyAlignment="1">
      <alignment horizontal="center" vertical="top"/>
      <protection/>
    </xf>
    <xf numFmtId="170" fontId="61" fillId="0" borderId="59" xfId="24" applyNumberFormat="1" applyFont="1" applyFill="1" applyBorder="1" applyAlignment="1">
      <alignment horizontal="right" vertical="top"/>
      <protection/>
    </xf>
    <xf numFmtId="176" fontId="60" fillId="0" borderId="60" xfId="27" applyNumberFormat="1" applyFont="1" applyFill="1" applyBorder="1" applyAlignment="1">
      <alignment horizontal="right" vertical="top"/>
      <protection/>
    </xf>
    <xf numFmtId="169" fontId="60" fillId="0" borderId="59" xfId="24" applyNumberFormat="1" applyFont="1" applyFill="1" applyBorder="1" applyAlignment="1">
      <alignment horizontal="right" vertical="top"/>
      <protection/>
    </xf>
    <xf numFmtId="49" fontId="60" fillId="0" borderId="59" xfId="24" applyNumberFormat="1" applyFont="1" applyFill="1" applyBorder="1" applyAlignment="1">
      <alignment horizontal="left" vertical="top"/>
      <protection/>
    </xf>
    <xf numFmtId="49" fontId="60" fillId="0" borderId="59" xfId="24" applyNumberFormat="1" applyFont="1" applyFill="1" applyBorder="1" applyAlignment="1">
      <alignment horizontal="left" vertical="top" wrapText="1"/>
      <protection/>
    </xf>
    <xf numFmtId="49" fontId="60" fillId="0" borderId="59" xfId="24" applyNumberFormat="1" applyFont="1" applyFill="1" applyBorder="1" applyAlignment="1">
      <alignment horizontal="center" vertical="top"/>
      <protection/>
    </xf>
    <xf numFmtId="0" fontId="0" fillId="0" borderId="0" xfId="24" applyFill="1">
      <alignment/>
      <protection/>
    </xf>
    <xf numFmtId="169" fontId="60" fillId="0" borderId="0" xfId="24" applyNumberFormat="1" applyFont="1" applyBorder="1" applyAlignment="1">
      <alignment horizontal="right" vertical="top"/>
      <protection/>
    </xf>
    <xf numFmtId="49" fontId="60" fillId="0" borderId="0" xfId="24" applyNumberFormat="1" applyFont="1" applyBorder="1" applyAlignment="1">
      <alignment horizontal="left" vertical="top"/>
      <protection/>
    </xf>
    <xf numFmtId="49" fontId="60" fillId="0" borderId="0" xfId="24" applyNumberFormat="1" applyFont="1" applyBorder="1" applyAlignment="1">
      <alignment horizontal="left" vertical="top" wrapText="1"/>
      <protection/>
    </xf>
    <xf numFmtId="49" fontId="60" fillId="0" borderId="0" xfId="24" applyNumberFormat="1" applyFont="1" applyBorder="1" applyAlignment="1">
      <alignment horizontal="center" vertical="top"/>
      <protection/>
    </xf>
    <xf numFmtId="170" fontId="61" fillId="0" borderId="0" xfId="24" applyNumberFormat="1" applyFont="1" applyFill="1" applyBorder="1" applyAlignment="1">
      <alignment horizontal="right" vertical="top"/>
      <protection/>
    </xf>
    <xf numFmtId="171" fontId="60" fillId="0" borderId="0" xfId="24" applyNumberFormat="1" applyFont="1" applyBorder="1" applyAlignment="1">
      <alignment horizontal="right" vertical="top"/>
      <protection/>
    </xf>
    <xf numFmtId="172" fontId="60" fillId="0" borderId="0" xfId="24" applyNumberFormat="1" applyFont="1" applyBorder="1" applyAlignment="1">
      <alignment horizontal="right" vertical="top"/>
      <protection/>
    </xf>
    <xf numFmtId="171" fontId="60" fillId="11" borderId="0" xfId="24" applyNumberFormat="1" applyFont="1" applyFill="1" applyBorder="1" applyAlignment="1">
      <alignment horizontal="right" vertical="top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62" fillId="0" borderId="0" xfId="25" applyFont="1" applyFill="1" applyBorder="1" applyProtection="1">
      <alignment/>
      <protection/>
    </xf>
    <xf numFmtId="0" fontId="40" fillId="0" borderId="0" xfId="25" applyFont="1" applyFill="1" applyBorder="1" applyProtection="1">
      <alignment/>
      <protection/>
    </xf>
    <xf numFmtId="0" fontId="63" fillId="0" borderId="0" xfId="25" applyFont="1" applyFill="1" applyBorder="1" applyAlignment="1" applyProtection="1">
      <alignment vertical="center"/>
      <protection/>
    </xf>
    <xf numFmtId="0" fontId="63" fillId="0" borderId="0" xfId="25" applyFont="1" applyFill="1" applyBorder="1" applyAlignment="1" applyProtection="1">
      <alignment horizontal="center" vertical="center"/>
      <protection/>
    </xf>
    <xf numFmtId="0" fontId="63" fillId="0" borderId="0" xfId="25" applyFont="1" applyFill="1" applyBorder="1" applyAlignment="1" applyProtection="1">
      <alignment horizontal="center" wrapText="1"/>
      <protection/>
    </xf>
    <xf numFmtId="0" fontId="63" fillId="0" borderId="0" xfId="25" applyFont="1" applyFill="1" applyBorder="1" applyAlignment="1" applyProtection="1">
      <alignment horizontal="center" vertical="center" wrapText="1"/>
      <protection/>
    </xf>
    <xf numFmtId="0" fontId="64" fillId="0" borderId="0" xfId="25" applyFont="1" applyFill="1" applyBorder="1" applyProtection="1">
      <alignment/>
      <protection/>
    </xf>
    <xf numFmtId="0" fontId="51" fillId="0" borderId="0" xfId="25" applyAlignment="1" applyProtection="1">
      <alignment wrapText="1"/>
      <protection/>
    </xf>
    <xf numFmtId="166" fontId="40" fillId="0" borderId="0" xfId="25" applyNumberFormat="1" applyFont="1" applyFill="1" applyBorder="1" applyAlignment="1" applyProtection="1">
      <alignment vertical="center"/>
      <protection/>
    </xf>
    <xf numFmtId="0" fontId="51" fillId="0" borderId="0" xfId="25" applyFill="1" applyAlignment="1" applyProtection="1">
      <alignment wrapText="1"/>
      <protection/>
    </xf>
    <xf numFmtId="0" fontId="40" fillId="0" borderId="0" xfId="25" applyFont="1" applyFill="1" applyBorder="1" applyAlignment="1" applyProtection="1">
      <alignment wrapText="1"/>
      <protection/>
    </xf>
    <xf numFmtId="166" fontId="40" fillId="0" borderId="0" xfId="25" applyNumberFormat="1" applyFont="1" applyFill="1" applyBorder="1" applyAlignment="1" applyProtection="1">
      <alignment horizontal="right" vertical="center" wrapText="1"/>
      <protection/>
    </xf>
    <xf numFmtId="0" fontId="2" fillId="0" borderId="0" xfId="28" applyFont="1" applyAlignment="1" applyProtection="1">
      <alignment wrapText="1"/>
      <protection/>
    </xf>
    <xf numFmtId="0" fontId="0" fillId="0" borderId="0" xfId="28" applyFont="1" applyAlignment="1" applyProtection="1">
      <alignment wrapText="1"/>
      <protection/>
    </xf>
    <xf numFmtId="0" fontId="40" fillId="0" borderId="0" xfId="25" applyFont="1" applyFill="1" applyBorder="1" applyAlignment="1" applyProtection="1">
      <alignment vertical="center"/>
      <protection/>
    </xf>
    <xf numFmtId="0" fontId="51" fillId="0" borderId="0" xfId="25" applyBorder="1" applyAlignment="1" applyProtection="1">
      <alignment wrapText="1"/>
      <protection/>
    </xf>
    <xf numFmtId="0" fontId="51" fillId="0" borderId="0" xfId="25" applyFill="1" applyBorder="1" applyProtection="1">
      <alignment/>
      <protection/>
    </xf>
    <xf numFmtId="0" fontId="40" fillId="0" borderId="0" xfId="25" applyFont="1" applyFill="1" applyBorder="1" applyAlignment="1" applyProtection="1">
      <alignment horizontal="center" vertical="center"/>
      <protection/>
    </xf>
    <xf numFmtId="0" fontId="0" fillId="0" borderId="0" xfId="28" applyFont="1" applyProtection="1">
      <alignment/>
      <protection/>
    </xf>
    <xf numFmtId="0" fontId="2" fillId="0" borderId="0" xfId="28" applyFont="1" applyProtection="1">
      <alignment/>
      <protection/>
    </xf>
    <xf numFmtId="0" fontId="2" fillId="0" borderId="0" xfId="28" applyProtection="1">
      <alignment/>
      <protection/>
    </xf>
    <xf numFmtId="0" fontId="65" fillId="0" borderId="0" xfId="0" applyFont="1" applyBorder="1" applyAlignment="1" applyProtection="1">
      <alignment horizontal="left" wrapText="1"/>
      <protection/>
    </xf>
    <xf numFmtId="0" fontId="65" fillId="0" borderId="0" xfId="0" applyFont="1" applyBorder="1" applyAlignment="1" applyProtection="1">
      <alignment horizontal="left" vertical="center" wrapText="1"/>
      <protection/>
    </xf>
    <xf numFmtId="0" fontId="2" fillId="11" borderId="0" xfId="28" applyFont="1" applyFill="1" applyProtection="1">
      <alignment/>
      <protection/>
    </xf>
    <xf numFmtId="166" fontId="40" fillId="11" borderId="0" xfId="25" applyNumberFormat="1" applyFont="1" applyFill="1" applyBorder="1" applyAlignment="1" applyProtection="1">
      <alignment vertical="center"/>
      <protection/>
    </xf>
    <xf numFmtId="0" fontId="51" fillId="0" borderId="0" xfId="25" applyProtection="1">
      <alignment/>
      <protection/>
    </xf>
    <xf numFmtId="0" fontId="2" fillId="11" borderId="0" xfId="28" applyFont="1" applyFill="1" applyAlignment="1" applyProtection="1">
      <alignment wrapText="1"/>
      <protection/>
    </xf>
    <xf numFmtId="0" fontId="66" fillId="0" borderId="0" xfId="28" applyFont="1" applyAlignment="1" applyProtection="1">
      <alignment wrapText="1"/>
      <protection/>
    </xf>
    <xf numFmtId="0" fontId="2" fillId="0" borderId="0" xfId="28" applyFill="1" applyProtection="1">
      <alignment/>
      <protection/>
    </xf>
    <xf numFmtId="0" fontId="40" fillId="0" borderId="61" xfId="25" applyFont="1" applyFill="1" applyBorder="1" applyAlignment="1" applyProtection="1">
      <alignment horizontal="center" vertical="center"/>
      <protection/>
    </xf>
    <xf numFmtId="1" fontId="40" fillId="0" borderId="61" xfId="25" applyNumberFormat="1" applyFont="1" applyFill="1" applyBorder="1" applyAlignment="1" applyProtection="1">
      <alignment horizontal="center" vertical="center"/>
      <protection/>
    </xf>
    <xf numFmtId="0" fontId="51" fillId="0" borderId="0" xfId="25" applyFill="1" applyProtection="1">
      <alignment/>
      <protection/>
    </xf>
    <xf numFmtId="0" fontId="67" fillId="0" borderId="0" xfId="25" applyFont="1" applyFill="1" applyBorder="1" applyAlignment="1" applyProtection="1">
      <alignment horizontal="right"/>
      <protection/>
    </xf>
    <xf numFmtId="166" fontId="51" fillId="0" borderId="0" xfId="25" applyNumberFormat="1" applyFill="1" applyBorder="1" applyProtection="1">
      <alignment/>
      <protection/>
    </xf>
    <xf numFmtId="166" fontId="40" fillId="0" borderId="0" xfId="25" applyNumberFormat="1" applyFont="1" applyFill="1" applyBorder="1" applyAlignment="1" applyProtection="1">
      <alignment horizontal="center" vertical="center"/>
      <protection/>
    </xf>
    <xf numFmtId="0" fontId="40" fillId="0" borderId="0" xfId="25" applyFont="1" applyFill="1" applyBorder="1" applyAlignment="1" applyProtection="1">
      <alignment horizontal="center"/>
      <protection/>
    </xf>
    <xf numFmtId="2" fontId="68" fillId="12" borderId="0" xfId="0" applyNumberFormat="1" applyFont="1" applyFill="1" applyBorder="1" applyAlignment="1">
      <alignment vertical="center"/>
    </xf>
    <xf numFmtId="0" fontId="69" fillId="12" borderId="0" xfId="0" applyFont="1" applyFill="1" applyBorder="1" applyAlignment="1">
      <alignment horizontal="left" vertical="center"/>
    </xf>
    <xf numFmtId="0" fontId="68" fillId="12" borderId="0" xfId="0" applyFont="1" applyFill="1" applyBorder="1" applyAlignment="1">
      <alignment horizontal="center" vertical="center"/>
    </xf>
    <xf numFmtId="3" fontId="68" fillId="12" borderId="0" xfId="0" applyNumberFormat="1" applyFont="1" applyFill="1" applyBorder="1" applyAlignment="1">
      <alignment horizontal="center"/>
    </xf>
    <xf numFmtId="4" fontId="68" fillId="12" borderId="0" xfId="0" applyNumberFormat="1" applyFont="1" applyFill="1" applyBorder="1" applyAlignment="1">
      <alignment horizontal="right" vertical="center"/>
    </xf>
    <xf numFmtId="0" fontId="70" fillId="12" borderId="0" xfId="0" applyFont="1" applyFill="1" applyBorder="1" applyAlignment="1">
      <alignment horizontal="left" vertical="center"/>
    </xf>
    <xf numFmtId="0" fontId="68" fillId="12" borderId="0" xfId="0" applyFont="1" applyFill="1" applyBorder="1" applyAlignment="1">
      <alignment vertical="center"/>
    </xf>
    <xf numFmtId="4" fontId="70" fillId="12" borderId="0" xfId="0" applyNumberFormat="1" applyFont="1" applyFill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70" fillId="0" borderId="0" xfId="0" applyFont="1" applyBorder="1"/>
    <xf numFmtId="0" fontId="70" fillId="0" borderId="0" xfId="0" applyFont="1"/>
    <xf numFmtId="2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/>
    </xf>
    <xf numFmtId="3" fontId="72" fillId="0" borderId="0" xfId="0" applyNumberFormat="1" applyFont="1" applyBorder="1" applyAlignment="1">
      <alignment horizontal="center"/>
    </xf>
    <xf numFmtId="4" fontId="72" fillId="0" borderId="0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/>
    <xf numFmtId="0" fontId="74" fillId="0" borderId="0" xfId="0" applyFont="1"/>
    <xf numFmtId="2" fontId="17" fillId="0" borderId="59" xfId="0" applyNumberFormat="1" applyFont="1" applyFill="1" applyBorder="1" applyAlignment="1">
      <alignment vertical="center"/>
    </xf>
    <xf numFmtId="0" fontId="17" fillId="0" borderId="59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3" fillId="0" borderId="59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center"/>
    </xf>
    <xf numFmtId="3" fontId="22" fillId="0" borderId="59" xfId="0" applyNumberFormat="1" applyFont="1" applyFill="1" applyBorder="1" applyAlignment="1">
      <alignment horizontal="center"/>
    </xf>
    <xf numFmtId="4" fontId="22" fillId="0" borderId="59" xfId="0" applyNumberFormat="1" applyFont="1" applyFill="1" applyBorder="1" applyAlignment="1">
      <alignment horizontal="right"/>
    </xf>
    <xf numFmtId="1" fontId="22" fillId="0" borderId="59" xfId="0" applyNumberFormat="1" applyFont="1" applyFill="1" applyBorder="1" applyAlignment="1">
      <alignment horizontal="center"/>
    </xf>
    <xf numFmtId="49" fontId="17" fillId="0" borderId="59" xfId="29" applyNumberFormat="1" applyFont="1" applyFill="1" applyBorder="1" applyAlignment="1" applyProtection="1">
      <alignment horizontal="left" vertical="center"/>
      <protection hidden="1"/>
    </xf>
    <xf numFmtId="49" fontId="77" fillId="0" borderId="59" xfId="0" applyNumberFormat="1" applyFont="1" applyFill="1" applyBorder="1" applyAlignment="1">
      <alignment horizontal="left" vertical="center" wrapText="1"/>
    </xf>
    <xf numFmtId="49" fontId="17" fillId="0" borderId="59" xfId="29" applyNumberFormat="1" applyFont="1" applyFill="1" applyBorder="1" applyAlignment="1" applyProtection="1">
      <alignment horizontal="center" vertical="center"/>
      <protection hidden="1"/>
    </xf>
    <xf numFmtId="2" fontId="17" fillId="0" borderId="59" xfId="29" applyNumberFormat="1" applyFont="1" applyFill="1" applyBorder="1" applyAlignment="1" applyProtection="1">
      <alignment horizontal="right" vertical="center"/>
      <protection hidden="1" locked="0"/>
    </xf>
    <xf numFmtId="4" fontId="17" fillId="0" borderId="59" xfId="30" applyNumberFormat="1" applyFont="1" applyFill="1" applyBorder="1" applyAlignment="1" applyProtection="1">
      <alignment horizontal="right" vertical="center"/>
      <protection locked="0"/>
    </xf>
    <xf numFmtId="4" fontId="17" fillId="0" borderId="59" xfId="29" applyNumberFormat="1" applyFont="1" applyFill="1" applyBorder="1" applyAlignment="1" applyProtection="1">
      <alignment horizontal="right" vertical="center"/>
      <protection hidden="1"/>
    </xf>
    <xf numFmtId="4" fontId="6" fillId="0" borderId="59" xfId="0" applyNumberFormat="1" applyFont="1" applyFill="1" applyBorder="1" applyAlignment="1">
      <alignment horizontal="right"/>
    </xf>
    <xf numFmtId="4" fontId="6" fillId="0" borderId="59" xfId="0" applyNumberFormat="1" applyFont="1" applyFill="1" applyBorder="1" applyAlignment="1">
      <alignment vertical="center"/>
    </xf>
    <xf numFmtId="0" fontId="78" fillId="0" borderId="59" xfId="0" applyFont="1" applyBorder="1"/>
    <xf numFmtId="0" fontId="17" fillId="0" borderId="59" xfId="29" applyFont="1" applyFill="1" applyBorder="1" applyAlignment="1">
      <alignment horizontal="center"/>
      <protection/>
    </xf>
    <xf numFmtId="3" fontId="78" fillId="0" borderId="59" xfId="0" applyNumberFormat="1" applyFont="1" applyBorder="1" applyAlignment="1">
      <alignment horizontal="center"/>
    </xf>
    <xf numFmtId="4" fontId="17" fillId="0" borderId="59" xfId="0" applyNumberFormat="1" applyFont="1" applyFill="1" applyBorder="1" applyAlignment="1">
      <alignment horizontal="right" vertical="center"/>
    </xf>
    <xf numFmtId="0" fontId="78" fillId="0" borderId="59" xfId="0" applyFont="1" applyBorder="1" applyAlignment="1">
      <alignment horizontal="left"/>
    </xf>
    <xf numFmtId="0" fontId="10" fillId="0" borderId="59" xfId="31" applyFont="1" applyBorder="1" applyAlignment="1">
      <alignment horizontal="left" vertical="center"/>
      <protection/>
    </xf>
    <xf numFmtId="49" fontId="17" fillId="0" borderId="59" xfId="29" applyNumberFormat="1" applyFont="1" applyBorder="1" applyAlignment="1" applyProtection="1">
      <alignment horizontal="left" vertical="center"/>
      <protection hidden="1"/>
    </xf>
    <xf numFmtId="0" fontId="17" fillId="0" borderId="59" xfId="29" applyNumberFormat="1" applyFont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>
      <alignment horizontal="center" vertical="center" wrapText="1"/>
    </xf>
    <xf numFmtId="4" fontId="17" fillId="0" borderId="59" xfId="0" applyNumberFormat="1" applyFont="1" applyBorder="1" applyAlignment="1">
      <alignment horizontal="right" vertical="center"/>
    </xf>
    <xf numFmtId="0" fontId="10" fillId="0" borderId="59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 wrapText="1"/>
    </xf>
    <xf numFmtId="3" fontId="17" fillId="0" borderId="59" xfId="29" applyNumberFormat="1" applyFont="1" applyFill="1" applyBorder="1" applyAlignment="1" applyProtection="1">
      <alignment horizontal="center" vertical="center"/>
      <protection hidden="1"/>
    </xf>
    <xf numFmtId="0" fontId="17" fillId="0" borderId="59" xfId="29" applyNumberFormat="1" applyFont="1" applyFill="1" applyBorder="1" applyAlignment="1" applyProtection="1">
      <alignment horizontal="center" vertical="center"/>
      <protection hidden="1"/>
    </xf>
    <xf numFmtId="2" fontId="79" fillId="0" borderId="59" xfId="0" applyNumberFormat="1" applyFont="1" applyFill="1" applyBorder="1" applyAlignment="1">
      <alignment vertical="center"/>
    </xf>
    <xf numFmtId="49" fontId="79" fillId="13" borderId="59" xfId="29" applyNumberFormat="1" applyFont="1" applyFill="1" applyBorder="1" applyAlignment="1" applyProtection="1">
      <alignment horizontal="left" vertical="center"/>
      <protection hidden="1"/>
    </xf>
    <xf numFmtId="49" fontId="79" fillId="13" borderId="59" xfId="0" applyNumberFormat="1" applyFont="1" applyFill="1" applyBorder="1" applyAlignment="1">
      <alignment horizontal="left" vertical="center" wrapText="1"/>
    </xf>
    <xf numFmtId="49" fontId="79" fillId="13" borderId="59" xfId="29" applyNumberFormat="1" applyFont="1" applyFill="1" applyBorder="1" applyAlignment="1" applyProtection="1">
      <alignment horizontal="center" vertical="center"/>
      <protection hidden="1"/>
    </xf>
    <xf numFmtId="0" fontId="79" fillId="13" borderId="59" xfId="29" applyNumberFormat="1" applyFont="1" applyFill="1" applyBorder="1" applyAlignment="1" applyProtection="1">
      <alignment horizontal="center" vertical="center"/>
      <protection hidden="1"/>
    </xf>
    <xf numFmtId="4" fontId="80" fillId="13" borderId="59" xfId="0" applyNumberFormat="1" applyFont="1" applyFill="1" applyBorder="1" applyAlignment="1">
      <alignment horizontal="right"/>
    </xf>
    <xf numFmtId="4" fontId="79" fillId="13" borderId="59" xfId="29" applyNumberFormat="1" applyFont="1" applyFill="1" applyBorder="1" applyAlignment="1" applyProtection="1">
      <alignment horizontal="right" vertical="center"/>
      <protection hidden="1"/>
    </xf>
    <xf numFmtId="4" fontId="79" fillId="13" borderId="59" xfId="0" applyNumberFormat="1" applyFont="1" applyFill="1" applyBorder="1" applyAlignment="1">
      <alignment horizontal="right" vertical="center"/>
    </xf>
    <xf numFmtId="4" fontId="79" fillId="0" borderId="59" xfId="0" applyNumberFormat="1" applyFont="1" applyFill="1" applyBorder="1" applyAlignment="1">
      <alignment horizontal="right" vertical="center"/>
    </xf>
    <xf numFmtId="4" fontId="79" fillId="0" borderId="59" xfId="0" applyNumberFormat="1" applyFont="1" applyFill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82" fillId="0" borderId="0" xfId="0" applyFont="1" applyBorder="1"/>
    <xf numFmtId="0" fontId="82" fillId="0" borderId="0" xfId="0" applyFont="1"/>
    <xf numFmtId="0" fontId="78" fillId="13" borderId="59" xfId="0" applyFont="1" applyFill="1" applyBorder="1" applyAlignment="1">
      <alignment vertical="center" wrapText="1"/>
    </xf>
    <xf numFmtId="0" fontId="17" fillId="0" borderId="59" xfId="0" applyFont="1" applyFill="1" applyBorder="1" applyAlignment="1">
      <alignment horizontal="center" vertical="center"/>
    </xf>
    <xf numFmtId="0" fontId="17" fillId="0" borderId="59" xfId="29" applyNumberFormat="1" applyFont="1" applyFill="1" applyBorder="1" applyAlignment="1" applyProtection="1">
      <alignment horizontal="center"/>
      <protection hidden="1"/>
    </xf>
    <xf numFmtId="4" fontId="83" fillId="0" borderId="59" xfId="0" applyNumberFormat="1" applyFont="1" applyBorder="1" applyAlignment="1">
      <alignment horizontal="right"/>
    </xf>
    <xf numFmtId="4" fontId="17" fillId="13" borderId="59" xfId="0" applyNumberFormat="1" applyFont="1" applyFill="1" applyBorder="1" applyAlignment="1">
      <alignment horizontal="right" vertical="center"/>
    </xf>
    <xf numFmtId="4" fontId="10" fillId="0" borderId="59" xfId="0" applyNumberFormat="1" applyFont="1" applyFill="1" applyBorder="1" applyAlignment="1">
      <alignment horizontal="right" vertical="center"/>
    </xf>
    <xf numFmtId="4" fontId="17" fillId="13" borderId="59" xfId="29" applyNumberFormat="1" applyFont="1" applyFill="1" applyBorder="1" applyAlignment="1" applyProtection="1">
      <alignment horizontal="right" vertical="center"/>
      <protection hidden="1"/>
    </xf>
    <xf numFmtId="4" fontId="17" fillId="0" borderId="59" xfId="0" applyNumberFormat="1" applyFont="1" applyFill="1" applyBorder="1" applyAlignment="1">
      <alignment vertical="center"/>
    </xf>
    <xf numFmtId="1" fontId="17" fillId="0" borderId="59" xfId="0" applyNumberFormat="1" applyFont="1" applyFill="1" applyBorder="1" applyAlignment="1">
      <alignment horizontal="center"/>
    </xf>
    <xf numFmtId="49" fontId="17" fillId="0" borderId="59" xfId="0" applyNumberFormat="1" applyFont="1" applyFill="1" applyBorder="1" applyAlignment="1">
      <alignment horizontal="left" vertical="center" wrapText="1"/>
    </xf>
    <xf numFmtId="4" fontId="17" fillId="0" borderId="59" xfId="0" applyNumberFormat="1" applyFont="1" applyBorder="1" applyAlignment="1">
      <alignment horizontal="center" vertical="center"/>
    </xf>
    <xf numFmtId="4" fontId="17" fillId="0" borderId="59" xfId="29" applyNumberFormat="1" applyFont="1" applyBorder="1" applyAlignment="1" applyProtection="1">
      <alignment horizontal="right" vertical="center"/>
      <protection hidden="1"/>
    </xf>
    <xf numFmtId="4" fontId="17" fillId="0" borderId="59" xfId="0" applyNumberFormat="1" applyFont="1" applyFill="1" applyBorder="1" applyAlignment="1">
      <alignment horizontal="right"/>
    </xf>
    <xf numFmtId="0" fontId="84" fillId="14" borderId="59" xfId="0" applyFont="1" applyFill="1" applyBorder="1" applyAlignment="1">
      <alignment horizontal="right" vertical="center"/>
    </xf>
    <xf numFmtId="0" fontId="84" fillId="14" borderId="59" xfId="0" applyFont="1" applyFill="1" applyBorder="1" applyAlignment="1">
      <alignment horizontal="left" vertical="center" wrapText="1"/>
    </xf>
    <xf numFmtId="0" fontId="17" fillId="14" borderId="59" xfId="0" applyFont="1" applyFill="1" applyBorder="1" applyAlignment="1">
      <alignment horizontal="center" vertical="center"/>
    </xf>
    <xf numFmtId="4" fontId="84" fillId="14" borderId="59" xfId="0" applyNumberFormat="1" applyFont="1" applyFill="1" applyBorder="1" applyAlignment="1">
      <alignment horizontal="right" vertical="center"/>
    </xf>
    <xf numFmtId="4" fontId="17" fillId="14" borderId="59" xfId="0" applyNumberFormat="1" applyFont="1" applyFill="1" applyBorder="1" applyAlignment="1">
      <alignment horizontal="right" vertical="center"/>
    </xf>
    <xf numFmtId="4" fontId="17" fillId="14" borderId="59" xfId="0" applyNumberFormat="1" applyFont="1" applyFill="1" applyBorder="1" applyAlignment="1">
      <alignment horizontal="right"/>
    </xf>
    <xf numFmtId="4" fontId="84" fillId="14" borderId="59" xfId="0" applyNumberFormat="1" applyFont="1" applyFill="1" applyBorder="1" applyAlignment="1">
      <alignment vertical="center"/>
    </xf>
    <xf numFmtId="2" fontId="17" fillId="0" borderId="59" xfId="0" applyNumberFormat="1" applyFont="1" applyBorder="1" applyAlignment="1">
      <alignment vertical="center"/>
    </xf>
    <xf numFmtId="0" fontId="22" fillId="0" borderId="59" xfId="0" applyFont="1" applyFill="1" applyBorder="1" applyAlignment="1">
      <alignment horizontal="right"/>
    </xf>
    <xf numFmtId="49" fontId="17" fillId="0" borderId="59" xfId="0" applyNumberFormat="1" applyFont="1" applyFill="1" applyBorder="1" applyAlignment="1">
      <alignment horizontal="left" vertical="center"/>
    </xf>
    <xf numFmtId="49" fontId="17" fillId="0" borderId="59" xfId="0" applyNumberFormat="1" applyFont="1" applyFill="1" applyBorder="1" applyAlignment="1">
      <alignment horizontal="center" vertical="center"/>
    </xf>
    <xf numFmtId="4" fontId="85" fillId="0" borderId="59" xfId="0" applyNumberFormat="1" applyFont="1" applyFill="1" applyBorder="1" applyAlignment="1">
      <alignment horizontal="left" vertical="center"/>
    </xf>
    <xf numFmtId="0" fontId="10" fillId="13" borderId="59" xfId="0" applyFont="1" applyFill="1" applyBorder="1" applyAlignment="1">
      <alignment horizontal="left" vertical="center" wrapText="1"/>
    </xf>
    <xf numFmtId="4" fontId="10" fillId="13" borderId="59" xfId="0" applyNumberFormat="1" applyFont="1" applyFill="1" applyBorder="1" applyAlignment="1">
      <alignment horizontal="center"/>
    </xf>
    <xf numFmtId="0" fontId="17" fillId="13" borderId="59" xfId="29" applyNumberFormat="1" applyFont="1" applyFill="1" applyBorder="1" applyAlignment="1" applyProtection="1">
      <alignment horizontal="center" vertical="center"/>
      <protection hidden="1"/>
    </xf>
    <xf numFmtId="4" fontId="10" fillId="0" borderId="59" xfId="0" applyNumberFormat="1" applyFont="1" applyBorder="1" applyAlignment="1">
      <alignment horizontal="right"/>
    </xf>
    <xf numFmtId="4" fontId="86" fillId="13" borderId="59" xfId="29" applyNumberFormat="1" applyFont="1" applyFill="1" applyBorder="1" applyAlignment="1" applyProtection="1">
      <alignment horizontal="right" vertical="center"/>
      <protection hidden="1"/>
    </xf>
    <xf numFmtId="4" fontId="86" fillId="0" borderId="59" xfId="0" applyNumberFormat="1" applyFont="1" applyFill="1" applyBorder="1" applyAlignment="1">
      <alignment vertical="center"/>
    </xf>
    <xf numFmtId="49" fontId="10" fillId="13" borderId="59" xfId="29" applyNumberFormat="1" applyFont="1" applyFill="1" applyBorder="1" applyAlignment="1" applyProtection="1">
      <alignment horizontal="left" vertical="center"/>
      <protection hidden="1"/>
    </xf>
    <xf numFmtId="0" fontId="17" fillId="13" borderId="59" xfId="0" applyFont="1" applyFill="1" applyBorder="1" applyAlignment="1">
      <alignment horizontal="center" vertical="center"/>
    </xf>
    <xf numFmtId="1" fontId="17" fillId="13" borderId="59" xfId="32" applyNumberFormat="1" applyFont="1" applyFill="1" applyBorder="1" applyAlignment="1">
      <alignment horizontal="center"/>
      <protection/>
    </xf>
    <xf numFmtId="49" fontId="10" fillId="0" borderId="59" xfId="29" applyNumberFormat="1" applyFont="1" applyFill="1" applyBorder="1" applyAlignment="1" applyProtection="1">
      <alignment horizontal="left" vertical="center"/>
      <protection hidden="1"/>
    </xf>
    <xf numFmtId="1" fontId="17" fillId="0" borderId="59" xfId="32" applyNumberFormat="1" applyFont="1" applyFill="1" applyBorder="1" applyAlignment="1">
      <alignment horizontal="center"/>
      <protection/>
    </xf>
    <xf numFmtId="4" fontId="78" fillId="13" borderId="59" xfId="0" applyNumberFormat="1" applyFont="1" applyFill="1" applyBorder="1" applyAlignment="1">
      <alignment horizontal="right" vertical="center"/>
    </xf>
    <xf numFmtId="49" fontId="75" fillId="0" borderId="0" xfId="0" applyNumberFormat="1" applyFont="1" applyBorder="1" applyAlignment="1">
      <alignment horizontal="center" vertical="center"/>
    </xf>
    <xf numFmtId="0" fontId="17" fillId="0" borderId="59" xfId="0" applyFont="1" applyBorder="1"/>
    <xf numFmtId="0" fontId="10" fillId="13" borderId="59" xfId="0" applyFont="1" applyFill="1" applyBorder="1" applyAlignment="1">
      <alignment horizontal="left" vertical="center"/>
    </xf>
    <xf numFmtId="4" fontId="84" fillId="0" borderId="59" xfId="0" applyNumberFormat="1" applyFont="1" applyFill="1" applyBorder="1" applyAlignment="1">
      <alignment horizontal="right" vertical="center"/>
    </xf>
    <xf numFmtId="4" fontId="84" fillId="0" borderId="59" xfId="0" applyNumberFormat="1" applyFont="1" applyFill="1" applyBorder="1" applyAlignment="1">
      <alignment vertical="center"/>
    </xf>
    <xf numFmtId="0" fontId="17" fillId="0" borderId="59" xfId="0" applyFont="1" applyFill="1" applyBorder="1" applyAlignment="1">
      <alignment vertical="center" wrapText="1"/>
    </xf>
    <xf numFmtId="4" fontId="10" fillId="0" borderId="59" xfId="0" applyNumberFormat="1" applyFont="1" applyBorder="1" applyAlignment="1">
      <alignment horizontal="right" vertical="center"/>
    </xf>
    <xf numFmtId="0" fontId="84" fillId="14" borderId="59" xfId="0" applyFont="1" applyFill="1" applyBorder="1" applyAlignment="1">
      <alignment vertical="center" wrapText="1"/>
    </xf>
    <xf numFmtId="4" fontId="84" fillId="14" borderId="59" xfId="0" applyNumberFormat="1" applyFont="1" applyFill="1" applyBorder="1" applyAlignment="1">
      <alignment horizontal="center" vertical="center"/>
    </xf>
    <xf numFmtId="0" fontId="17" fillId="0" borderId="59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/>
    </xf>
    <xf numFmtId="3" fontId="17" fillId="0" borderId="59" xfId="0" applyNumberFormat="1" applyFont="1" applyBorder="1" applyAlignment="1">
      <alignment horizontal="center"/>
    </xf>
    <xf numFmtId="0" fontId="17" fillId="0" borderId="59" xfId="0" applyFont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59" xfId="0" applyFont="1" applyFill="1" applyBorder="1" applyAlignment="1">
      <alignment horizontal="center" vertical="center"/>
    </xf>
    <xf numFmtId="0" fontId="17" fillId="13" borderId="59" xfId="0" applyFont="1" applyFill="1" applyBorder="1" applyAlignment="1">
      <alignment horizontal="left" vertical="center"/>
    </xf>
    <xf numFmtId="49" fontId="10" fillId="13" borderId="59" xfId="33" applyNumberFormat="1" applyFont="1" applyFill="1" applyBorder="1" applyAlignment="1" applyProtection="1">
      <alignment horizontal="left" vertical="center" wrapText="1"/>
      <protection/>
    </xf>
    <xf numFmtId="0" fontId="10" fillId="13" borderId="59" xfId="33" applyFont="1" applyFill="1" applyBorder="1" applyAlignment="1" applyProtection="1">
      <alignment horizontal="center" vertical="center"/>
      <protection/>
    </xf>
    <xf numFmtId="1" fontId="10" fillId="13" borderId="59" xfId="33" applyNumberFormat="1" applyFont="1" applyFill="1" applyBorder="1" applyAlignment="1" applyProtection="1">
      <alignment horizontal="center" vertical="center"/>
      <protection/>
    </xf>
    <xf numFmtId="4" fontId="17" fillId="13" borderId="59" xfId="29" applyNumberFormat="1" applyFont="1" applyFill="1" applyBorder="1" applyAlignment="1">
      <alignment horizontal="right"/>
      <protection/>
    </xf>
    <xf numFmtId="4" fontId="17" fillId="13" borderId="59" xfId="33" applyNumberFormat="1" applyFont="1" applyFill="1" applyBorder="1" applyAlignment="1" applyProtection="1">
      <alignment horizontal="right" vertical="center"/>
      <protection/>
    </xf>
    <xf numFmtId="0" fontId="78" fillId="13" borderId="59" xfId="0" applyFont="1" applyFill="1" applyBorder="1" applyAlignment="1">
      <alignment horizontal="left" vertical="center"/>
    </xf>
    <xf numFmtId="1" fontId="90" fillId="13" borderId="59" xfId="33" applyNumberFormat="1" applyFont="1" applyFill="1" applyBorder="1" applyAlignment="1" applyProtection="1">
      <alignment horizontal="center"/>
      <protection/>
    </xf>
    <xf numFmtId="0" fontId="90" fillId="13" borderId="59" xfId="33" applyFont="1" applyFill="1" applyBorder="1" applyAlignment="1" applyProtection="1">
      <alignment horizontal="center"/>
      <protection/>
    </xf>
    <xf numFmtId="3" fontId="17" fillId="0" borderId="59" xfId="34" applyNumberFormat="1" applyFont="1" applyFill="1" applyBorder="1" applyAlignment="1" applyProtection="1">
      <alignment horizontal="center" vertical="center"/>
      <protection/>
    </xf>
    <xf numFmtId="1" fontId="10" fillId="13" borderId="59" xfId="33" applyNumberFormat="1" applyFont="1" applyFill="1" applyBorder="1" applyAlignment="1" applyProtection="1">
      <alignment horizontal="center"/>
      <protection/>
    </xf>
    <xf numFmtId="4" fontId="17" fillId="0" borderId="59" xfId="0" applyNumberFormat="1" applyFont="1" applyBorder="1"/>
    <xf numFmtId="0" fontId="17" fillId="0" borderId="59" xfId="29" applyFont="1" applyFill="1" applyBorder="1" applyAlignment="1">
      <alignment horizontal="center" vertical="center"/>
      <protection/>
    </xf>
    <xf numFmtId="1" fontId="17" fillId="0" borderId="59" xfId="29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13" borderId="59" xfId="33" applyFont="1" applyFill="1" applyBorder="1" applyAlignment="1" applyProtection="1">
      <alignment vertical="center"/>
      <protection/>
    </xf>
    <xf numFmtId="4" fontId="17" fillId="13" borderId="59" xfId="0" applyNumberFormat="1" applyFont="1" applyFill="1" applyBorder="1" applyAlignment="1">
      <alignment vertical="center"/>
    </xf>
    <xf numFmtId="0" fontId="10" fillId="0" borderId="59" xfId="0" applyFont="1" applyBorder="1" applyAlignment="1">
      <alignment vertical="center"/>
    </xf>
    <xf numFmtId="4" fontId="17" fillId="0" borderId="59" xfId="0" applyNumberFormat="1" applyFont="1" applyBorder="1" applyAlignment="1">
      <alignment vertical="center"/>
    </xf>
    <xf numFmtId="1" fontId="17" fillId="0" borderId="59" xfId="0" applyNumberFormat="1" applyFont="1" applyBorder="1" applyAlignment="1">
      <alignment horizontal="center" vertical="center"/>
    </xf>
    <xf numFmtId="1" fontId="17" fillId="0" borderId="59" xfId="0" applyNumberFormat="1" applyFont="1" applyFill="1" applyBorder="1" applyAlignment="1">
      <alignment horizontal="center" vertical="center"/>
    </xf>
    <xf numFmtId="4" fontId="84" fillId="14" borderId="59" xfId="0" applyNumberFormat="1" applyFont="1" applyFill="1" applyBorder="1" applyAlignment="1">
      <alignment horizontal="left" vertical="center" wrapText="1"/>
    </xf>
    <xf numFmtId="1" fontId="84" fillId="14" borderId="59" xfId="0" applyNumberFormat="1" applyFont="1" applyFill="1" applyBorder="1" applyAlignment="1">
      <alignment horizontal="center" vertical="center"/>
    </xf>
    <xf numFmtId="3" fontId="17" fillId="0" borderId="59" xfId="0" applyNumberFormat="1" applyFont="1" applyBorder="1" applyAlignment="1">
      <alignment vertical="center"/>
    </xf>
    <xf numFmtId="0" fontId="23" fillId="0" borderId="59" xfId="0" applyFont="1" applyFill="1" applyBorder="1" applyAlignment="1">
      <alignment vertical="center" wrapText="1"/>
    </xf>
    <xf numFmtId="1" fontId="22" fillId="0" borderId="59" xfId="0" applyNumberFormat="1" applyFont="1" applyFill="1" applyBorder="1" applyAlignment="1">
      <alignment horizontal="right" vertical="center"/>
    </xf>
    <xf numFmtId="1" fontId="10" fillId="0" borderId="59" xfId="0" applyNumberFormat="1" applyFont="1" applyFill="1" applyBorder="1" applyAlignment="1">
      <alignment horizontal="center" vertical="center"/>
    </xf>
    <xf numFmtId="0" fontId="10" fillId="13" borderId="59" xfId="0" applyFont="1" applyFill="1" applyBorder="1" applyAlignment="1">
      <alignment vertical="center"/>
    </xf>
    <xf numFmtId="49" fontId="17" fillId="0" borderId="59" xfId="35" applyNumberFormat="1" applyFont="1" applyFill="1" applyBorder="1" applyAlignment="1" applyProtection="1">
      <alignment vertical="center" wrapText="1"/>
      <protection/>
    </xf>
    <xf numFmtId="3" fontId="17" fillId="0" borderId="59" xfId="35" applyNumberFormat="1" applyFont="1" applyFill="1" applyBorder="1" applyAlignment="1" applyProtection="1">
      <alignment horizontal="center" vertical="center"/>
      <protection/>
    </xf>
    <xf numFmtId="0" fontId="90" fillId="13" borderId="59" xfId="33" applyFont="1" applyFill="1" applyBorder="1" applyAlignment="1" applyProtection="1">
      <alignment horizontal="center" vertical="center"/>
      <protection/>
    </xf>
    <xf numFmtId="0" fontId="78" fillId="13" borderId="59" xfId="29" applyNumberFormat="1" applyFont="1" applyFill="1" applyBorder="1" applyAlignment="1" applyProtection="1">
      <alignment horizontal="center"/>
      <protection hidden="1"/>
    </xf>
    <xf numFmtId="0" fontId="90" fillId="13" borderId="59" xfId="0" applyFont="1" applyFill="1" applyBorder="1" applyAlignment="1">
      <alignment horizontal="left" vertical="center"/>
    </xf>
    <xf numFmtId="0" fontId="78" fillId="13" borderId="59" xfId="0" applyFont="1" applyFill="1" applyBorder="1" applyAlignment="1">
      <alignment horizontal="center" vertical="center"/>
    </xf>
    <xf numFmtId="4" fontId="90" fillId="13" borderId="59" xfId="0" applyNumberFormat="1" applyFont="1" applyFill="1" applyBorder="1" applyAlignment="1">
      <alignment horizontal="right" vertical="center"/>
    </xf>
    <xf numFmtId="4" fontId="78" fillId="13" borderId="59" xfId="29" applyNumberFormat="1" applyFont="1" applyFill="1" applyBorder="1" applyAlignment="1" applyProtection="1">
      <alignment horizontal="right" vertical="center"/>
      <protection hidden="1"/>
    </xf>
    <xf numFmtId="4" fontId="78" fillId="13" borderId="59" xfId="0" applyNumberFormat="1" applyFont="1" applyFill="1" applyBorder="1" applyAlignment="1">
      <alignment vertical="center"/>
    </xf>
    <xf numFmtId="1" fontId="78" fillId="13" borderId="59" xfId="0" applyNumberFormat="1" applyFont="1" applyFill="1" applyBorder="1" applyAlignment="1">
      <alignment horizontal="center"/>
    </xf>
    <xf numFmtId="4" fontId="84" fillId="14" borderId="59" xfId="0" applyNumberFormat="1" applyFont="1" applyFill="1" applyBorder="1" applyAlignment="1">
      <alignment horizontal="center"/>
    </xf>
    <xf numFmtId="2" fontId="79" fillId="0" borderId="59" xfId="0" applyNumberFormat="1" applyFont="1" applyBorder="1" applyAlignment="1">
      <alignment vertical="center"/>
    </xf>
    <xf numFmtId="3" fontId="79" fillId="0" borderId="59" xfId="0" applyNumberFormat="1" applyFont="1" applyBorder="1" applyAlignment="1">
      <alignment vertical="center"/>
    </xf>
    <xf numFmtId="0" fontId="79" fillId="0" borderId="59" xfId="0" applyFont="1" applyFill="1" applyBorder="1" applyAlignment="1">
      <alignment vertical="center"/>
    </xf>
    <xf numFmtId="0" fontId="80" fillId="0" borderId="59" xfId="0" applyFont="1" applyFill="1" applyBorder="1" applyAlignment="1">
      <alignment vertical="center"/>
    </xf>
    <xf numFmtId="0" fontId="80" fillId="0" borderId="59" xfId="0" applyFont="1" applyBorder="1" applyAlignment="1">
      <alignment horizontal="left" vertical="center"/>
    </xf>
    <xf numFmtId="0" fontId="80" fillId="13" borderId="59" xfId="0" applyFont="1" applyFill="1" applyBorder="1" applyAlignment="1">
      <alignment horizontal="left" vertical="center"/>
    </xf>
    <xf numFmtId="0" fontId="91" fillId="14" borderId="59" xfId="0" applyFont="1" applyFill="1" applyBorder="1" applyAlignment="1">
      <alignment horizontal="right" vertical="center"/>
    </xf>
    <xf numFmtId="49" fontId="92" fillId="0" borderId="59" xfId="37" applyNumberFormat="1" applyFont="1" applyFill="1" applyBorder="1" applyAlignment="1" applyProtection="1">
      <alignment horizontal="center" vertical="center"/>
      <protection/>
    </xf>
    <xf numFmtId="3" fontId="92" fillId="0" borderId="59" xfId="37" applyNumberFormat="1" applyFont="1" applyFill="1" applyBorder="1" applyAlignment="1" applyProtection="1">
      <alignment horizontal="center" vertical="center"/>
      <protection/>
    </xf>
    <xf numFmtId="49" fontId="17" fillId="0" borderId="59" xfId="37" applyNumberFormat="1" applyFont="1" applyFill="1" applyBorder="1" applyAlignment="1" applyProtection="1">
      <alignment vertical="center"/>
      <protection/>
    </xf>
    <xf numFmtId="49" fontId="17" fillId="0" borderId="59" xfId="37" applyNumberFormat="1" applyFont="1" applyFill="1" applyBorder="1" applyAlignment="1" applyProtection="1">
      <alignment horizontal="center" vertical="center"/>
      <protection/>
    </xf>
    <xf numFmtId="3" fontId="17" fillId="0" borderId="59" xfId="37" applyNumberFormat="1" applyFont="1" applyFill="1" applyBorder="1" applyAlignment="1" applyProtection="1">
      <alignment horizontal="center" vertical="center"/>
      <protection/>
    </xf>
    <xf numFmtId="4" fontId="17" fillId="0" borderId="59" xfId="0" applyNumberFormat="1" applyFont="1" applyFill="1" applyBorder="1" applyAlignment="1">
      <alignment horizontal="right" vertical="center"/>
    </xf>
    <xf numFmtId="4" fontId="17" fillId="13" borderId="59" xfId="29" applyNumberFormat="1" applyFont="1" applyFill="1" applyBorder="1" applyAlignment="1" applyProtection="1">
      <alignment horizontal="right" vertical="center"/>
      <protection hidden="1"/>
    </xf>
    <xf numFmtId="4" fontId="17" fillId="0" borderId="59" xfId="0" applyNumberFormat="1" applyFont="1" applyFill="1" applyBorder="1" applyAlignment="1">
      <alignment vertical="center"/>
    </xf>
    <xf numFmtId="4" fontId="79" fillId="0" borderId="59" xfId="0" applyNumberFormat="1" applyFont="1" applyFill="1" applyBorder="1" applyAlignment="1">
      <alignment horizontal="left" vertical="center"/>
    </xf>
    <xf numFmtId="0" fontId="91" fillId="13" borderId="59" xfId="20" applyFont="1" applyFill="1" applyBorder="1">
      <alignment/>
      <protection/>
    </xf>
    <xf numFmtId="2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 vertical="center"/>
    </xf>
    <xf numFmtId="0" fontId="84" fillId="0" borderId="59" xfId="0" applyFont="1" applyFill="1" applyBorder="1" applyAlignment="1">
      <alignment horizontal="right" vertical="center"/>
    </xf>
    <xf numFmtId="49" fontId="91" fillId="0" borderId="59" xfId="0" applyNumberFormat="1" applyFont="1" applyFill="1" applyBorder="1" applyAlignment="1">
      <alignment horizontal="left" vertical="center" wrapText="1"/>
    </xf>
    <xf numFmtId="3" fontId="17" fillId="0" borderId="59" xfId="0" applyNumberFormat="1" applyFont="1" applyFill="1" applyBorder="1" applyAlignment="1">
      <alignment horizontal="center"/>
    </xf>
    <xf numFmtId="0" fontId="93" fillId="0" borderId="59" xfId="0" applyFont="1" applyFill="1" applyBorder="1" applyAlignment="1">
      <alignment horizontal="center"/>
    </xf>
    <xf numFmtId="0" fontId="17" fillId="0" borderId="59" xfId="0" applyFont="1" applyBorder="1" applyAlignment="1">
      <alignment horizontal="center" vertical="center"/>
    </xf>
    <xf numFmtId="0" fontId="1" fillId="0" borderId="59" xfId="0" applyFont="1" applyBorder="1"/>
    <xf numFmtId="3" fontId="94" fillId="0" borderId="59" xfId="36" applyNumberFormat="1" applyFont="1" applyFill="1" applyBorder="1" applyAlignment="1" applyProtection="1">
      <alignment horizontal="center" vertical="center"/>
      <protection/>
    </xf>
    <xf numFmtId="4" fontId="17" fillId="0" borderId="59" xfId="36" applyNumberFormat="1" applyFont="1" applyFill="1" applyBorder="1" applyAlignment="1" applyProtection="1">
      <alignment horizontal="right" vertical="center"/>
      <protection locked="0"/>
    </xf>
    <xf numFmtId="0" fontId="85" fillId="0" borderId="59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4" fontId="22" fillId="0" borderId="59" xfId="0" applyNumberFormat="1" applyFont="1" applyFill="1" applyBorder="1" applyAlignment="1">
      <alignment horizontal="center" vertical="center"/>
    </xf>
    <xf numFmtId="1" fontId="22" fillId="0" borderId="59" xfId="0" applyNumberFormat="1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/>
    </xf>
    <xf numFmtId="4" fontId="78" fillId="0" borderId="59" xfId="29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/>
    <xf numFmtId="0" fontId="17" fillId="0" borderId="59" xfId="0" applyFont="1" applyFill="1" applyBorder="1" applyAlignment="1">
      <alignment/>
    </xf>
    <xf numFmtId="0" fontId="17" fillId="0" borderId="59" xfId="0" applyFont="1" applyFill="1" applyBorder="1" applyAlignment="1">
      <alignment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59" xfId="29" applyNumberFormat="1" applyFont="1" applyFill="1" applyBorder="1" applyAlignment="1" applyProtection="1">
      <alignment horizontal="right" vertical="center"/>
      <protection hidden="1"/>
    </xf>
    <xf numFmtId="0" fontId="17" fillId="0" borderId="59" xfId="0" applyFont="1" applyBorder="1" applyAlignment="1">
      <alignment horizontal="left" vertical="center"/>
    </xf>
    <xf numFmtId="0" fontId="17" fillId="0" borderId="59" xfId="0" applyFont="1" applyBorder="1" applyAlignment="1">
      <alignment wrapText="1"/>
    </xf>
    <xf numFmtId="0" fontId="17" fillId="0" borderId="59" xfId="0" applyFont="1" applyBorder="1" applyAlignment="1">
      <alignment horizontal="justify" wrapText="1"/>
    </xf>
    <xf numFmtId="4" fontId="17" fillId="0" borderId="59" xfId="0" applyNumberFormat="1" applyFont="1" applyBorder="1" applyAlignment="1">
      <alignment vertical="center"/>
    </xf>
    <xf numFmtId="0" fontId="17" fillId="0" borderId="59" xfId="0" applyFont="1" applyBorder="1"/>
    <xf numFmtId="0" fontId="17" fillId="0" borderId="59" xfId="0" applyFont="1" applyBorder="1" applyAlignment="1">
      <alignment/>
    </xf>
    <xf numFmtId="0" fontId="17" fillId="0" borderId="59" xfId="0" applyFont="1" applyBorder="1" applyAlignment="1">
      <alignment horizontal="center"/>
    </xf>
    <xf numFmtId="0" fontId="17" fillId="0" borderId="59" xfId="0" applyFont="1" applyFill="1" applyBorder="1" applyAlignment="1">
      <alignment horizontal="left" vertical="center"/>
    </xf>
    <xf numFmtId="49" fontId="17" fillId="0" borderId="59" xfId="34" applyNumberFormat="1" applyFont="1" applyFill="1" applyBorder="1" applyAlignment="1" applyProtection="1">
      <alignment vertical="center"/>
      <protection/>
    </xf>
    <xf numFmtId="0" fontId="10" fillId="0" borderId="59" xfId="31" applyFont="1" applyBorder="1" applyAlignment="1">
      <alignment horizontal="left" vertical="center" wrapText="1"/>
      <protection/>
    </xf>
    <xf numFmtId="0" fontId="17" fillId="0" borderId="59" xfId="0" applyFont="1" applyFill="1" applyBorder="1" applyAlignment="1">
      <alignment horizontal="left"/>
    </xf>
    <xf numFmtId="167" fontId="17" fillId="0" borderId="59" xfId="0" applyNumberFormat="1" applyFont="1" applyBorder="1"/>
    <xf numFmtId="0" fontId="17" fillId="0" borderId="59" xfId="0" applyFont="1" applyFill="1" applyBorder="1" applyAlignment="1">
      <alignment horizontal="left" vertical="center"/>
    </xf>
    <xf numFmtId="0" fontId="17" fillId="0" borderId="59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wrapText="1"/>
    </xf>
    <xf numFmtId="49" fontId="17" fillId="0" borderId="59" xfId="36" applyNumberFormat="1" applyFont="1" applyFill="1" applyBorder="1" applyAlignment="1" applyProtection="1">
      <alignment vertical="center" wrapText="1"/>
      <protection/>
    </xf>
    <xf numFmtId="3" fontId="17" fillId="0" borderId="59" xfId="36" applyNumberFormat="1" applyFont="1" applyFill="1" applyBorder="1" applyAlignment="1" applyProtection="1">
      <alignment horizontal="center" vertical="center"/>
      <protection/>
    </xf>
    <xf numFmtId="0" fontId="17" fillId="0" borderId="59" xfId="36" applyFont="1" applyFill="1" applyBorder="1" applyAlignment="1">
      <alignment vertical="center" wrapText="1"/>
      <protection/>
    </xf>
    <xf numFmtId="49" fontId="17" fillId="0" borderId="59" xfId="34" applyNumberFormat="1" applyFont="1" applyFill="1" applyBorder="1" applyAlignment="1" applyProtection="1">
      <alignment vertical="center" wrapText="1"/>
      <protection/>
    </xf>
    <xf numFmtId="0" fontId="17" fillId="13" borderId="59" xfId="36" applyFont="1" applyFill="1" applyBorder="1" applyAlignment="1">
      <alignment vertical="center" wrapText="1"/>
      <protection/>
    </xf>
    <xf numFmtId="3" fontId="17" fillId="13" borderId="59" xfId="36" applyNumberFormat="1" applyFont="1" applyFill="1" applyBorder="1" applyAlignment="1" applyProtection="1">
      <alignment horizontal="center" vertical="center"/>
      <protection/>
    </xf>
    <xf numFmtId="0" fontId="90" fillId="0" borderId="59" xfId="0" applyFont="1" applyBorder="1" applyAlignment="1">
      <alignment horizontal="left"/>
    </xf>
    <xf numFmtId="49" fontId="1" fillId="0" borderId="0" xfId="0" applyNumberFormat="1" applyFont="1" applyBorder="1"/>
    <xf numFmtId="0" fontId="1" fillId="0" borderId="0" xfId="0" applyFont="1" applyAlignment="1">
      <alignment horizontal="center"/>
    </xf>
    <xf numFmtId="0" fontId="17" fillId="13" borderId="59" xfId="20" applyFont="1" applyFill="1" applyBorder="1">
      <alignment/>
      <protection/>
    </xf>
    <xf numFmtId="0" fontId="17" fillId="13" borderId="59" xfId="20" applyFont="1" applyFill="1" applyBorder="1" applyAlignment="1">
      <alignment horizontal="center"/>
      <protection/>
    </xf>
    <xf numFmtId="49" fontId="93" fillId="0" borderId="59" xfId="0" applyNumberFormat="1" applyFont="1" applyFill="1" applyBorder="1" applyAlignment="1">
      <alignment horizontal="left" vertical="center" wrapText="1"/>
    </xf>
    <xf numFmtId="0" fontId="17" fillId="0" borderId="59" xfId="0" applyFont="1" applyBorder="1" applyAlignment="1">
      <alignment horizontal="left"/>
    </xf>
    <xf numFmtId="0" fontId="10" fillId="13" borderId="59" xfId="29" applyFont="1" applyFill="1" applyBorder="1" applyAlignment="1">
      <alignment horizontal="center"/>
      <protection/>
    </xf>
    <xf numFmtId="1" fontId="17" fillId="13" borderId="59" xfId="0" applyNumberFormat="1" applyFont="1" applyFill="1" applyBorder="1" applyAlignment="1">
      <alignment horizontal="center"/>
    </xf>
    <xf numFmtId="0" fontId="17" fillId="13" borderId="59" xfId="29" applyNumberFormat="1" applyFont="1" applyFill="1" applyBorder="1" applyAlignment="1" applyProtection="1">
      <alignment horizontal="center"/>
      <protection hidden="1"/>
    </xf>
    <xf numFmtId="4" fontId="10" fillId="13" borderId="59" xfId="0" applyNumberFormat="1" applyFont="1" applyFill="1" applyBorder="1" applyAlignment="1">
      <alignment horizontal="right" vertical="center"/>
    </xf>
    <xf numFmtId="49" fontId="84" fillId="14" borderId="59" xfId="0" applyNumberFormat="1" applyFont="1" applyFill="1" applyBorder="1" applyAlignment="1">
      <alignment horizontal="left" vertical="center" wrapText="1"/>
    </xf>
    <xf numFmtId="0" fontId="17" fillId="0" borderId="59" xfId="0" applyFont="1" applyBorder="1" applyAlignment="1">
      <alignment horizontal="left" wrapText="1"/>
    </xf>
    <xf numFmtId="0" fontId="10" fillId="13" borderId="59" xfId="29" applyFont="1" applyFill="1" applyBorder="1" applyAlignment="1">
      <alignment horizontal="center" vertical="center"/>
      <protection/>
    </xf>
    <xf numFmtId="1" fontId="17" fillId="13" borderId="59" xfId="0" applyNumberFormat="1" applyFont="1" applyFill="1" applyBorder="1" applyAlignment="1">
      <alignment horizontal="center" vertical="center"/>
    </xf>
    <xf numFmtId="4" fontId="79" fillId="3" borderId="49" xfId="20" applyNumberFormat="1" applyFont="1" applyFill="1" applyBorder="1" applyAlignment="1">
      <alignment horizontal="right" wrapText="1"/>
      <protection/>
    </xf>
    <xf numFmtId="0" fontId="96" fillId="0" borderId="0" xfId="0" applyFont="1" applyFill="1" applyAlignment="1">
      <alignment vertical="center"/>
    </xf>
    <xf numFmtId="0" fontId="0" fillId="0" borderId="0" xfId="20" applyFill="1">
      <alignment/>
      <protection/>
    </xf>
    <xf numFmtId="0" fontId="96" fillId="0" borderId="0" xfId="0" applyFont="1" applyFill="1" applyAlignment="1">
      <alignment horizontal="left" vertical="center" indent="4"/>
    </xf>
    <xf numFmtId="0" fontId="85" fillId="0" borderId="62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center" vertical="center"/>
    </xf>
    <xf numFmtId="4" fontId="22" fillId="0" borderId="62" xfId="0" applyNumberFormat="1" applyFont="1" applyFill="1" applyBorder="1" applyAlignment="1">
      <alignment horizontal="center" vertical="center"/>
    </xf>
    <xf numFmtId="49" fontId="17" fillId="0" borderId="63" xfId="29" applyNumberFormat="1" applyFont="1" applyFill="1" applyBorder="1" applyAlignment="1" applyProtection="1">
      <alignment horizontal="left" vertical="center"/>
      <protection hidden="1"/>
    </xf>
    <xf numFmtId="14" fontId="78" fillId="0" borderId="59" xfId="25" applyNumberFormat="1" applyFont="1" applyBorder="1" applyAlignment="1">
      <alignment vertical="center" wrapText="1"/>
      <protection/>
    </xf>
    <xf numFmtId="177" fontId="97" fillId="0" borderId="59" xfId="29" applyNumberFormat="1" applyFont="1" applyBorder="1" applyAlignment="1">
      <alignment vertical="center" wrapText="1"/>
      <protection/>
    </xf>
    <xf numFmtId="0" fontId="98" fillId="0" borderId="59" xfId="25" applyFont="1" applyBorder="1" applyAlignment="1">
      <alignment horizontal="center" vertical="center" wrapText="1"/>
      <protection/>
    </xf>
    <xf numFmtId="4" fontId="17" fillId="0" borderId="64" xfId="29" applyNumberFormat="1" applyFont="1" applyFill="1" applyBorder="1" applyAlignment="1" applyProtection="1">
      <alignment horizontal="right" vertical="center"/>
      <protection hidden="1"/>
    </xf>
    <xf numFmtId="14" fontId="17" fillId="11" borderId="59" xfId="25" applyNumberFormat="1" applyFont="1" applyFill="1" applyBorder="1" applyAlignment="1">
      <alignment vertical="center" wrapText="1"/>
      <protection/>
    </xf>
    <xf numFmtId="0" fontId="44" fillId="11" borderId="59" xfId="25" applyFont="1" applyFill="1" applyBorder="1" applyAlignment="1">
      <alignment horizontal="center" vertical="center" wrapText="1"/>
      <protection/>
    </xf>
    <xf numFmtId="14" fontId="78" fillId="0" borderId="59" xfId="25" applyNumberFormat="1" applyFont="1" applyFill="1" applyBorder="1" applyAlignment="1">
      <alignment vertical="center" wrapText="1"/>
      <protection/>
    </xf>
    <xf numFmtId="177" fontId="97" fillId="0" borderId="59" xfId="29" applyNumberFormat="1" applyFont="1" applyFill="1" applyBorder="1" applyAlignment="1">
      <alignment vertical="center" wrapText="1"/>
      <protection/>
    </xf>
    <xf numFmtId="4" fontId="17" fillId="0" borderId="59" xfId="0" applyNumberFormat="1" applyFont="1" applyFill="1" applyBorder="1" applyAlignment="1">
      <alignment horizontal="center" vertical="center"/>
    </xf>
    <xf numFmtId="4" fontId="17" fillId="0" borderId="48" xfId="20" applyNumberFormat="1" applyFont="1" applyFill="1" applyBorder="1" applyAlignment="1">
      <alignment horizontal="right"/>
      <protection/>
    </xf>
    <xf numFmtId="0" fontId="17" fillId="0" borderId="48" xfId="20" applyFont="1" applyFill="1" applyBorder="1" applyAlignment="1">
      <alignment vertical="top" wrapText="1"/>
      <protection/>
    </xf>
    <xf numFmtId="0" fontId="19" fillId="0" borderId="50" xfId="20" applyFont="1" applyFill="1" applyBorder="1" applyAlignment="1">
      <alignment horizontal="left" wrapText="1"/>
      <protection/>
    </xf>
    <xf numFmtId="2" fontId="1" fillId="0" borderId="9" xfId="0" applyNumberFormat="1" applyFont="1" applyBorder="1" applyAlignment="1">
      <alignment horizontal="right"/>
    </xf>
    <xf numFmtId="14" fontId="17" fillId="0" borderId="59" xfId="25" applyNumberFormat="1" applyFont="1" applyFill="1" applyBorder="1" applyAlignment="1">
      <alignment vertical="center" wrapText="1"/>
      <protection/>
    </xf>
    <xf numFmtId="0" fontId="44" fillId="0" borderId="59" xfId="25" applyFont="1" applyBorder="1" applyAlignment="1">
      <alignment horizontal="center" vertical="center" wrapText="1"/>
      <protection/>
    </xf>
    <xf numFmtId="14" fontId="17" fillId="0" borderId="59" xfId="25" applyNumberFormat="1" applyFont="1" applyBorder="1" applyAlignment="1">
      <alignment vertical="center" wrapText="1"/>
      <protection/>
    </xf>
    <xf numFmtId="0" fontId="27" fillId="0" borderId="0" xfId="0" applyFont="1" applyAlignment="1">
      <alignment wrapText="1"/>
    </xf>
    <xf numFmtId="4" fontId="28" fillId="15" borderId="65" xfId="0" applyNumberFormat="1" applyFont="1" applyFill="1" applyBorder="1" applyAlignment="1">
      <alignment horizontal="right" vertical="center"/>
    </xf>
    <xf numFmtId="4" fontId="28" fillId="15" borderId="8" xfId="0" applyNumberFormat="1" applyFont="1" applyFill="1" applyBorder="1" applyAlignment="1">
      <alignment horizontal="right" vertical="center"/>
    </xf>
    <xf numFmtId="1" fontId="40" fillId="0" borderId="0" xfId="25" applyNumberFormat="1" applyFont="1" applyFill="1" applyBorder="1" applyAlignment="1" applyProtection="1">
      <alignment horizontal="center" vertical="center"/>
      <protection/>
    </xf>
    <xf numFmtId="0" fontId="40" fillId="0" borderId="0" xfId="25" applyFont="1" applyFill="1" applyBorder="1" applyAlignment="1" applyProtection="1">
      <alignment horizontal="center" wrapText="1"/>
      <protection/>
    </xf>
    <xf numFmtId="0" fontId="40" fillId="10" borderId="61" xfId="25" applyFont="1" applyFill="1" applyBorder="1" applyAlignment="1" applyProtection="1">
      <alignment horizontal="center" vertical="center"/>
      <protection locked="0"/>
    </xf>
    <xf numFmtId="0" fontId="40" fillId="10" borderId="0" xfId="25" applyFont="1" applyFill="1" applyBorder="1" applyAlignment="1" applyProtection="1">
      <alignment horizontal="center" vertical="center"/>
      <protection locked="0"/>
    </xf>
    <xf numFmtId="1" fontId="40" fillId="0" borderId="0" xfId="25" applyNumberFormat="1" applyFont="1" applyFill="1" applyBorder="1" applyAlignment="1" applyProtection="1">
      <alignment horizontal="center" vertical="center"/>
      <protection locked="0"/>
    </xf>
    <xf numFmtId="1" fontId="40" fillId="0" borderId="61" xfId="25" applyNumberFormat="1" applyFont="1" applyFill="1" applyBorder="1" applyAlignment="1" applyProtection="1">
      <alignment horizontal="center" vertical="center"/>
      <protection locked="0"/>
    </xf>
    <xf numFmtId="4" fontId="17" fillId="10" borderId="59" xfId="36" applyNumberFormat="1" applyFont="1" applyFill="1" applyBorder="1" applyAlignment="1" applyProtection="1">
      <alignment horizontal="right" vertical="center"/>
      <protection locked="0"/>
    </xf>
    <xf numFmtId="4" fontId="17" fillId="16" borderId="59" xfId="36" applyNumberFormat="1" applyFont="1" applyFill="1" applyBorder="1" applyAlignment="1" applyProtection="1">
      <alignment horizontal="right" vertical="center"/>
      <protection locked="0"/>
    </xf>
    <xf numFmtId="4" fontId="17" fillId="10" borderId="59" xfId="30" applyNumberFormat="1" applyFont="1" applyFill="1" applyBorder="1" applyAlignment="1" applyProtection="1">
      <alignment horizontal="right" vertical="center"/>
      <protection locked="0"/>
    </xf>
    <xf numFmtId="0" fontId="26" fillId="0" borderId="9" xfId="0" applyFont="1" applyFill="1" applyBorder="1" applyAlignment="1">
      <alignment vertical="top"/>
    </xf>
    <xf numFmtId="0" fontId="100" fillId="0" borderId="0" xfId="25" applyFont="1" applyFill="1" applyBorder="1" applyProtection="1">
      <alignment/>
      <protection/>
    </xf>
    <xf numFmtId="0" fontId="101" fillId="0" borderId="0" xfId="24" applyFont="1">
      <alignment/>
      <protection/>
    </xf>
    <xf numFmtId="49" fontId="17" fillId="0" borderId="48" xfId="20" applyNumberFormat="1" applyFont="1" applyFill="1" applyBorder="1" applyAlignment="1">
      <alignment horizontal="center" shrinkToFit="1"/>
      <protection/>
    </xf>
    <xf numFmtId="0" fontId="60" fillId="0" borderId="59" xfId="24" applyNumberFormat="1" applyFont="1" applyFill="1" applyBorder="1" applyAlignment="1">
      <alignment horizontal="left" vertical="top" wrapText="1"/>
      <protection/>
    </xf>
    <xf numFmtId="0" fontId="0" fillId="0" borderId="0" xfId="28" applyFont="1" applyFill="1" applyProtection="1">
      <alignment/>
      <protection/>
    </xf>
    <xf numFmtId="0" fontId="90" fillId="0" borderId="59" xfId="33" applyFont="1" applyFill="1" applyBorder="1" applyAlignment="1" applyProtection="1">
      <alignment vertical="center"/>
      <protection/>
    </xf>
    <xf numFmtId="4" fontId="27" fillId="10" borderId="9" xfId="0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27" fillId="0" borderId="0" xfId="0" applyNumberFormat="1" applyFont="1" applyFill="1" applyBorder="1" applyAlignment="1" applyProtection="1">
      <alignment horizontal="right" vertical="top" wrapText="1"/>
      <protection locked="0"/>
    </xf>
    <xf numFmtId="166" fontId="0" fillId="10" borderId="0" xfId="0" applyNumberFormat="1" applyFill="1" applyProtection="1">
      <protection locked="0"/>
    </xf>
    <xf numFmtId="4" fontId="78" fillId="10" borderId="59" xfId="0" applyNumberFormat="1" applyFont="1" applyFill="1" applyBorder="1" applyAlignment="1" applyProtection="1">
      <alignment horizontal="right"/>
      <protection locked="0"/>
    </xf>
    <xf numFmtId="4" fontId="17" fillId="10" borderId="59" xfId="0" applyNumberFormat="1" applyFont="1" applyFill="1" applyBorder="1" applyAlignment="1" applyProtection="1">
      <alignment horizontal="right" vertical="center"/>
      <protection locked="0"/>
    </xf>
    <xf numFmtId="4" fontId="10" fillId="10" borderId="59" xfId="0" applyNumberFormat="1" applyFont="1" applyFill="1" applyBorder="1" applyAlignment="1" applyProtection="1">
      <alignment horizontal="right"/>
      <protection locked="0"/>
    </xf>
    <xf numFmtId="4" fontId="78" fillId="16" borderId="59" xfId="0" applyNumberFormat="1" applyFont="1" applyFill="1" applyBorder="1" applyAlignment="1" applyProtection="1">
      <alignment horizontal="right" vertical="center"/>
      <protection locked="0"/>
    </xf>
    <xf numFmtId="4" fontId="87" fillId="10" borderId="59" xfId="0" applyNumberFormat="1" applyFont="1" applyFill="1" applyBorder="1" applyAlignment="1" applyProtection="1">
      <alignment horizontal="right" vertical="center"/>
      <protection locked="0"/>
    </xf>
    <xf numFmtId="4" fontId="17" fillId="10" borderId="59" xfId="0" applyNumberFormat="1" applyFont="1" applyFill="1" applyBorder="1" applyAlignment="1" applyProtection="1">
      <alignment vertical="center"/>
      <protection locked="0"/>
    </xf>
    <xf numFmtId="4" fontId="17" fillId="16" borderId="59" xfId="29" applyNumberFormat="1" applyFont="1" applyFill="1" applyBorder="1" applyAlignment="1" applyProtection="1">
      <alignment horizontal="right"/>
      <protection locked="0"/>
    </xf>
    <xf numFmtId="4" fontId="10" fillId="10" borderId="59" xfId="0" applyNumberFormat="1" applyFont="1" applyFill="1" applyBorder="1" applyAlignment="1" applyProtection="1">
      <alignment horizontal="right" vertical="center"/>
      <protection locked="0"/>
    </xf>
    <xf numFmtId="4" fontId="78" fillId="16" borderId="59" xfId="29" applyNumberFormat="1" applyFont="1" applyFill="1" applyBorder="1" applyAlignment="1" applyProtection="1">
      <alignment horizontal="right"/>
      <protection locked="0"/>
    </xf>
    <xf numFmtId="4" fontId="17" fillId="16" borderId="59" xfId="33" applyNumberFormat="1" applyFont="1" applyFill="1" applyBorder="1" applyAlignment="1" applyProtection="1">
      <alignment horizontal="right" vertical="center"/>
      <protection locked="0"/>
    </xf>
    <xf numFmtId="4" fontId="78" fillId="16" borderId="59" xfId="33" applyNumberFormat="1" applyFont="1" applyFill="1" applyBorder="1" applyAlignment="1" applyProtection="1">
      <alignment horizontal="right" vertical="center"/>
      <protection locked="0"/>
    </xf>
    <xf numFmtId="4" fontId="17" fillId="10" borderId="59" xfId="0" applyNumberFormat="1" applyFont="1" applyFill="1" applyBorder="1" applyProtection="1">
      <protection locked="0"/>
    </xf>
    <xf numFmtId="4" fontId="17" fillId="10" borderId="59" xfId="0" applyNumberFormat="1" applyFont="1" applyFill="1" applyBorder="1" applyAlignment="1" applyProtection="1">
      <alignment horizontal="right"/>
      <protection locked="0"/>
    </xf>
    <xf numFmtId="4" fontId="17" fillId="10" borderId="59" xfId="0" applyNumberFormat="1" applyFont="1" applyFill="1" applyBorder="1" applyAlignment="1" applyProtection="1">
      <alignment horizontal="right" vertical="center"/>
      <protection locked="0"/>
    </xf>
    <xf numFmtId="4" fontId="17" fillId="16" borderId="59" xfId="20" applyNumberFormat="1" applyFont="1" applyFill="1" applyBorder="1" applyProtection="1">
      <alignment/>
      <protection locked="0"/>
    </xf>
    <xf numFmtId="166" fontId="99" fillId="10" borderId="59" xfId="29" applyNumberFormat="1" applyFont="1" applyFill="1" applyBorder="1" applyAlignment="1" applyProtection="1">
      <alignment vertical="center"/>
      <protection locked="0"/>
    </xf>
    <xf numFmtId="4" fontId="17" fillId="10" borderId="59" xfId="31" applyNumberFormat="1" applyFont="1" applyFill="1" applyBorder="1" applyAlignment="1" applyProtection="1">
      <alignment horizontal="right" vertical="center"/>
      <protection locked="0"/>
    </xf>
    <xf numFmtId="4" fontId="17" fillId="10" borderId="59" xfId="0" applyNumberFormat="1" applyFont="1" applyFill="1" applyBorder="1" applyAlignment="1" applyProtection="1">
      <alignment/>
      <protection locked="0"/>
    </xf>
    <xf numFmtId="4" fontId="17" fillId="10" borderId="59" xfId="0" applyNumberFormat="1" applyFont="1" applyFill="1" applyBorder="1" applyAlignment="1" applyProtection="1">
      <alignment vertical="center"/>
      <protection locked="0"/>
    </xf>
    <xf numFmtId="4" fontId="17" fillId="16" borderId="59" xfId="0" applyNumberFormat="1" applyFont="1" applyFill="1" applyBorder="1" applyAlignment="1" applyProtection="1">
      <alignment horizontal="right" vertical="center"/>
      <protection locked="0"/>
    </xf>
    <xf numFmtId="171" fontId="60" fillId="10" borderId="59" xfId="24" applyNumberFormat="1" applyFont="1" applyFill="1" applyBorder="1" applyAlignment="1" applyProtection="1">
      <alignment horizontal="right" vertical="top"/>
      <protection locked="0"/>
    </xf>
    <xf numFmtId="4" fontId="17" fillId="10" borderId="48" xfId="20" applyNumberFormat="1" applyFont="1" applyFill="1" applyBorder="1" applyAlignment="1" applyProtection="1">
      <alignment horizontal="right"/>
      <protection locked="0"/>
    </xf>
    <xf numFmtId="0" fontId="19" fillId="0" borderId="50" xfId="20" applyFont="1" applyFill="1" applyBorder="1" applyAlignment="1" applyProtection="1">
      <alignment horizontal="left" wrapText="1"/>
      <protection locked="0"/>
    </xf>
    <xf numFmtId="4" fontId="1" fillId="2" borderId="7" xfId="20" applyNumberFormat="1" applyFont="1" applyFill="1" applyBorder="1" applyAlignment="1" applyProtection="1">
      <alignment horizontal="right"/>
      <protection locked="0"/>
    </xf>
    <xf numFmtId="0" fontId="1" fillId="0" borderId="8" xfId="20" applyNumberFormat="1" applyFont="1" applyBorder="1" applyAlignment="1" applyProtection="1">
      <alignment horizontal="right"/>
      <protection locked="0"/>
    </xf>
    <xf numFmtId="0" fontId="19" fillId="3" borderId="50" xfId="20" applyFont="1" applyFill="1" applyBorder="1" applyAlignment="1" applyProtection="1">
      <alignment horizontal="left" wrapText="1"/>
      <protection locked="0"/>
    </xf>
    <xf numFmtId="4" fontId="17" fillId="17" borderId="48" xfId="2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50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44" xfId="0" applyFont="1" applyBorder="1" applyProtection="1">
      <protection locked="0"/>
    </xf>
    <xf numFmtId="0" fontId="1" fillId="0" borderId="66" xfId="0" applyFont="1" applyBorder="1" applyProtection="1"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67" xfId="0" applyNumberFormat="1" applyFont="1" applyBorder="1" applyAlignment="1" applyProtection="1">
      <alignment horizontal="left"/>
      <protection locked="0"/>
    </xf>
    <xf numFmtId="0" fontId="6" fillId="0" borderId="67" xfId="0" applyFont="1" applyBorder="1" applyAlignment="1" applyProtection="1">
      <alignment horizontal="left"/>
      <protection locked="0"/>
    </xf>
    <xf numFmtId="0" fontId="6" fillId="0" borderId="67" xfId="0" applyFont="1" applyFill="1" applyBorder="1" applyAlignment="1" applyProtection="1">
      <alignment/>
      <protection locked="0"/>
    </xf>
    <xf numFmtId="0" fontId="6" fillId="0" borderId="67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 horizontal="left"/>
      <protection locked="0"/>
    </xf>
    <xf numFmtId="0" fontId="40" fillId="10" borderId="0" xfId="25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9" xfId="0" applyFont="1" applyBorder="1" applyAlignment="1" applyProtection="1">
      <alignment horizontal="center"/>
      <protection locked="0"/>
    </xf>
    <xf numFmtId="0" fontId="1" fillId="0" borderId="26" xfId="0" applyFont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167" fontId="1" fillId="0" borderId="47" xfId="0" applyNumberFormat="1" applyFont="1" applyBorder="1" applyAlignment="1">
      <alignment horizontal="right" indent="2"/>
    </xf>
    <xf numFmtId="167" fontId="1" fillId="0" borderId="67" xfId="0" applyNumberFormat="1" applyFont="1" applyBorder="1" applyAlignment="1">
      <alignment horizontal="right" indent="2"/>
    </xf>
    <xf numFmtId="167" fontId="8" fillId="2" borderId="68" xfId="0" applyNumberFormat="1" applyFont="1" applyFill="1" applyBorder="1" applyAlignment="1">
      <alignment horizontal="right" indent="2"/>
    </xf>
    <xf numFmtId="167" fontId="8" fillId="2" borderId="45" xfId="0" applyNumberFormat="1" applyFont="1" applyFill="1" applyBorder="1" applyAlignment="1">
      <alignment horizontal="right" indent="2"/>
    </xf>
    <xf numFmtId="0" fontId="1" fillId="0" borderId="69" xfId="20" applyFont="1" applyBorder="1" applyAlignment="1">
      <alignment horizontal="center"/>
      <protection/>
    </xf>
    <xf numFmtId="0" fontId="1" fillId="0" borderId="70" xfId="20" applyFont="1" applyBorder="1" applyAlignment="1">
      <alignment horizontal="center"/>
      <protection/>
    </xf>
    <xf numFmtId="0" fontId="1" fillId="0" borderId="71" xfId="20" applyFont="1" applyBorder="1" applyAlignment="1">
      <alignment horizontal="center"/>
      <protection/>
    </xf>
    <xf numFmtId="0" fontId="1" fillId="0" borderId="72" xfId="20" applyFont="1" applyBorder="1" applyAlignment="1">
      <alignment horizontal="center"/>
      <protection/>
    </xf>
    <xf numFmtId="0" fontId="1" fillId="0" borderId="73" xfId="20" applyFont="1" applyBorder="1" applyAlignment="1">
      <alignment horizontal="left"/>
      <protection/>
    </xf>
    <xf numFmtId="0" fontId="1" fillId="0" borderId="37" xfId="20" applyFont="1" applyBorder="1" applyAlignment="1">
      <alignment horizontal="left"/>
      <protection/>
    </xf>
    <xf numFmtId="0" fontId="1" fillId="0" borderId="74" xfId="20" applyFont="1" applyBorder="1" applyAlignment="1">
      <alignment horizontal="left"/>
      <protection/>
    </xf>
    <xf numFmtId="3" fontId="5" fillId="2" borderId="27" xfId="0" applyNumberFormat="1" applyFont="1" applyFill="1" applyBorder="1" applyAlignment="1">
      <alignment horizontal="right"/>
    </xf>
    <xf numFmtId="3" fontId="5" fillId="2" borderId="45" xfId="0" applyNumberFormat="1" applyFont="1" applyFill="1" applyBorder="1" applyAlignment="1">
      <alignment horizontal="right"/>
    </xf>
    <xf numFmtId="49" fontId="19" fillId="3" borderId="75" xfId="20" applyNumberFormat="1" applyFont="1" applyFill="1" applyBorder="1" applyAlignment="1">
      <alignment horizontal="left" wrapText="1"/>
      <protection/>
    </xf>
    <xf numFmtId="49" fontId="20" fillId="0" borderId="76" xfId="0" applyNumberFormat="1" applyFont="1" applyBorder="1" applyAlignment="1">
      <alignment horizontal="left" wrapText="1"/>
    </xf>
    <xf numFmtId="49" fontId="19" fillId="0" borderId="75" xfId="20" applyNumberFormat="1" applyFont="1" applyFill="1" applyBorder="1" applyAlignment="1">
      <alignment horizontal="left" wrapText="1"/>
      <protection/>
    </xf>
    <xf numFmtId="49" fontId="20" fillId="0" borderId="76" xfId="0" applyNumberFormat="1" applyFont="1" applyFill="1" applyBorder="1" applyAlignment="1">
      <alignment horizontal="left" wrapText="1"/>
    </xf>
    <xf numFmtId="0" fontId="13" fillId="0" borderId="0" xfId="20" applyFont="1" applyAlignment="1">
      <alignment horizontal="center"/>
      <protection/>
    </xf>
    <xf numFmtId="49" fontId="1" fillId="0" borderId="71" xfId="20" applyNumberFormat="1" applyFont="1" applyBorder="1" applyAlignment="1">
      <alignment horizontal="center"/>
      <protection/>
    </xf>
    <xf numFmtId="0" fontId="1" fillId="0" borderId="73" xfId="20" applyFont="1" applyBorder="1" applyAlignment="1">
      <alignment horizontal="center" shrinkToFit="1"/>
      <protection/>
    </xf>
    <xf numFmtId="0" fontId="1" fillId="0" borderId="37" xfId="20" applyFont="1" applyBorder="1" applyAlignment="1">
      <alignment horizontal="center" shrinkToFit="1"/>
      <protection/>
    </xf>
    <xf numFmtId="0" fontId="1" fillId="0" borderId="74" xfId="20" applyFont="1" applyBorder="1" applyAlignment="1">
      <alignment horizontal="center" shrinkToFit="1"/>
      <protection/>
    </xf>
    <xf numFmtId="0" fontId="3" fillId="0" borderId="34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8" fillId="15" borderId="65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8" fillId="15" borderId="7" xfId="0" applyFont="1" applyFill="1" applyBorder="1" applyAlignment="1">
      <alignment horizontal="left" vertical="center"/>
    </xf>
    <xf numFmtId="4" fontId="28" fillId="15" borderId="65" xfId="0" applyNumberFormat="1" applyFont="1" applyFill="1" applyBorder="1" applyAlignment="1">
      <alignment horizontal="right" vertical="center"/>
    </xf>
    <xf numFmtId="4" fontId="28" fillId="15" borderId="8" xfId="0" applyNumberFormat="1" applyFont="1" applyFill="1" applyBorder="1" applyAlignment="1">
      <alignment horizontal="right" vertical="center"/>
    </xf>
    <xf numFmtId="49" fontId="28" fillId="0" borderId="0" xfId="0" applyNumberFormat="1" applyFont="1" applyBorder="1" applyAlignment="1">
      <alignment horizontal="left" vertical="top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sp382" xfId="21"/>
    <cellStyle name="normální_7N196" xfId="22"/>
    <cellStyle name="normální_sp382_705V102" xfId="23"/>
    <cellStyle name="Normální 2 2" xfId="24"/>
    <cellStyle name="Normální 3" xfId="25"/>
    <cellStyle name="Normální 256" xfId="26"/>
    <cellStyle name="normální_Vzor pro profese" xfId="27"/>
    <cellStyle name="Normální 4" xfId="28"/>
    <cellStyle name="normální_List1" xfId="29"/>
    <cellStyle name="čárky_List1" xfId="30"/>
    <cellStyle name="normální 2 3" xfId="31"/>
    <cellStyle name="normální_propočet 20041" xfId="32"/>
    <cellStyle name="Styl 1" xfId="33"/>
    <cellStyle name="normální_jezdecke centrum-silnoproud_VV" xfId="34"/>
    <cellStyle name="normální_jezdecke centrum-EPS VV" xfId="35"/>
    <cellStyle name="normální_jezdecke centum-slabproud-STA VV" xfId="36"/>
    <cellStyle name="normální_243_VV_all_091124-profese platné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shop.jablotron.cz/sbernicovy-zaplavovy-detektor/d-545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zoomScale="130" zoomScaleNormal="130" workbookViewId="0" topLeftCell="A1">
      <selection activeCell="C10" sqref="C10:E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Stavební část</v>
      </c>
      <c r="E2" s="4"/>
      <c r="F2" s="6" t="s">
        <v>2</v>
      </c>
      <c r="G2" s="718"/>
    </row>
    <row r="3" spans="1:7" ht="3" customHeight="1" hidden="1">
      <c r="A3" s="7"/>
      <c r="B3" s="8"/>
      <c r="C3" s="9"/>
      <c r="D3" s="9"/>
      <c r="E3" s="8"/>
      <c r="F3" s="10"/>
      <c r="G3" s="719"/>
    </row>
    <row r="4" spans="1:7" ht="12" customHeight="1">
      <c r="A4" s="11" t="s">
        <v>3</v>
      </c>
      <c r="B4" s="8"/>
      <c r="C4" s="9" t="s">
        <v>4</v>
      </c>
      <c r="D4" s="9"/>
      <c r="E4" s="8"/>
      <c r="F4" s="10" t="s">
        <v>5</v>
      </c>
      <c r="G4" s="720"/>
    </row>
    <row r="5" spans="1:7" ht="12.95" customHeight="1">
      <c r="A5" s="12" t="s">
        <v>75</v>
      </c>
      <c r="B5" s="13"/>
      <c r="C5" s="14" t="s">
        <v>81</v>
      </c>
      <c r="D5" s="15"/>
      <c r="E5" s="16"/>
      <c r="F5" s="10" t="s">
        <v>7</v>
      </c>
      <c r="G5" s="719"/>
    </row>
    <row r="6" spans="1:15" ht="12.95" customHeight="1">
      <c r="A6" s="11" t="s">
        <v>8</v>
      </c>
      <c r="B6" s="8"/>
      <c r="C6" s="9" t="s">
        <v>9</v>
      </c>
      <c r="D6" s="9"/>
      <c r="E6" s="8"/>
      <c r="F6" s="17" t="s">
        <v>10</v>
      </c>
      <c r="G6" s="18">
        <v>0</v>
      </c>
      <c r="O6" s="19"/>
    </row>
    <row r="7" spans="1:7" ht="12.95" customHeight="1">
      <c r="A7" s="20" t="s">
        <v>79</v>
      </c>
      <c r="B7" s="21"/>
      <c r="C7" s="22" t="s">
        <v>80</v>
      </c>
      <c r="D7" s="23"/>
      <c r="E7" s="23"/>
      <c r="F7" s="24" t="s">
        <v>11</v>
      </c>
      <c r="G7" s="18">
        <f>IF(PocetMJ=0,,ROUND((F30+F32)/PocetMJ,1))</f>
        <v>0</v>
      </c>
    </row>
    <row r="8" spans="1:9" ht="12.75">
      <c r="A8" s="25" t="s">
        <v>12</v>
      </c>
      <c r="B8" s="10"/>
      <c r="C8" s="729"/>
      <c r="D8" s="729"/>
      <c r="E8" s="730"/>
      <c r="F8" s="26" t="s">
        <v>13</v>
      </c>
      <c r="G8" s="721"/>
      <c r="H8" s="27"/>
      <c r="I8" s="28"/>
    </row>
    <row r="9" spans="1:8" ht="12.75">
      <c r="A9" s="25" t="s">
        <v>14</v>
      </c>
      <c r="B9" s="10"/>
      <c r="C9" s="731">
        <f>Projektant</f>
        <v>0</v>
      </c>
      <c r="D9" s="731"/>
      <c r="E9" s="732"/>
      <c r="F9" s="10"/>
      <c r="G9" s="722"/>
      <c r="H9" s="29"/>
    </row>
    <row r="10" spans="1:8" ht="12.75">
      <c r="A10" s="25" t="s">
        <v>15</v>
      </c>
      <c r="B10" s="10"/>
      <c r="C10" s="731" t="s">
        <v>2088</v>
      </c>
      <c r="D10" s="731"/>
      <c r="E10" s="731"/>
      <c r="F10" s="30"/>
      <c r="G10" s="723"/>
      <c r="H10" s="31"/>
    </row>
    <row r="11" spans="1:57" ht="13.5" customHeight="1">
      <c r="A11" s="25" t="s">
        <v>16</v>
      </c>
      <c r="B11" s="10"/>
      <c r="C11" s="729"/>
      <c r="D11" s="729"/>
      <c r="E11" s="729"/>
      <c r="F11" s="32" t="s">
        <v>17</v>
      </c>
      <c r="G11" s="724"/>
      <c r="H11" s="29"/>
      <c r="BA11" s="33"/>
      <c r="BB11" s="33"/>
      <c r="BC11" s="33"/>
      <c r="BD11" s="33"/>
      <c r="BE11" s="33"/>
    </row>
    <row r="12" spans="1:8" ht="12.75" customHeight="1">
      <c r="A12" s="34" t="s">
        <v>18</v>
      </c>
      <c r="B12" s="8"/>
      <c r="C12" s="733"/>
      <c r="D12" s="733"/>
      <c r="E12" s="733"/>
      <c r="F12" s="35" t="s">
        <v>19</v>
      </c>
      <c r="G12" s="725"/>
      <c r="H12" s="29"/>
    </row>
    <row r="13" spans="1:8" ht="28.5" customHeight="1" thickBot="1">
      <c r="A13" s="36" t="s">
        <v>20</v>
      </c>
      <c r="B13" s="37"/>
      <c r="C13" s="37"/>
      <c r="D13" s="37"/>
      <c r="E13" s="38"/>
      <c r="F13" s="38"/>
      <c r="G13" s="39"/>
      <c r="H13" s="29"/>
    </row>
    <row r="14" spans="1:17" ht="17.25" customHeight="1" thickBot="1">
      <c r="A14" s="40" t="s">
        <v>21</v>
      </c>
      <c r="B14" s="41"/>
      <c r="C14" s="42"/>
      <c r="D14" s="43" t="s">
        <v>22</v>
      </c>
      <c r="E14" s="44"/>
      <c r="F14" s="44"/>
      <c r="G14" s="42"/>
      <c r="I14" s="634"/>
      <c r="J14" s="19"/>
      <c r="K14" s="635"/>
      <c r="L14" s="635"/>
      <c r="M14" s="19"/>
      <c r="N14" s="19"/>
      <c r="O14" s="19"/>
      <c r="P14" s="19"/>
      <c r="Q14" s="19"/>
    </row>
    <row r="15" spans="1:17" ht="15.95" customHeight="1">
      <c r="A15" s="45"/>
      <c r="B15" s="46" t="s">
        <v>23</v>
      </c>
      <c r="C15" s="47">
        <f>HSV</f>
        <v>0</v>
      </c>
      <c r="D15" s="48" t="str">
        <f>Rekapitulace!A43</f>
        <v>Ztížené výrobní podmínky</v>
      </c>
      <c r="E15" s="49"/>
      <c r="F15" s="50"/>
      <c r="G15" s="47">
        <f>Rekapitulace!I43</f>
        <v>0</v>
      </c>
      <c r="I15" s="634"/>
      <c r="J15" s="19"/>
      <c r="K15" s="635"/>
      <c r="L15" s="635"/>
      <c r="M15" s="19"/>
      <c r="N15" s="19"/>
      <c r="O15" s="19"/>
      <c r="P15" s="19"/>
      <c r="Q15" s="19"/>
    </row>
    <row r="16" spans="1:17" ht="15.95" customHeight="1">
      <c r="A16" s="45" t="s">
        <v>24</v>
      </c>
      <c r="B16" s="46" t="s">
        <v>25</v>
      </c>
      <c r="C16" s="47">
        <f>PSV</f>
        <v>0</v>
      </c>
      <c r="D16" s="7" t="str">
        <f>Rekapitulace!A44</f>
        <v>Oborová přirážka</v>
      </c>
      <c r="E16" s="51"/>
      <c r="F16" s="52"/>
      <c r="G16" s="47">
        <f>Rekapitulace!I44</f>
        <v>0</v>
      </c>
      <c r="I16" s="636"/>
      <c r="J16" s="19"/>
      <c r="K16" s="635"/>
      <c r="L16" s="635"/>
      <c r="M16" s="19"/>
      <c r="N16" s="19"/>
      <c r="O16" s="19"/>
      <c r="P16" s="19"/>
      <c r="Q16" s="19"/>
    </row>
    <row r="17" spans="1:17" ht="15.95" customHeight="1">
      <c r="A17" s="45" t="s">
        <v>26</v>
      </c>
      <c r="B17" s="46" t="s">
        <v>27</v>
      </c>
      <c r="C17" s="47">
        <f>Mont</f>
        <v>0</v>
      </c>
      <c r="D17" s="7" t="str">
        <f>Rekapitulace!A45</f>
        <v>Přesun stavebních kapacit</v>
      </c>
      <c r="E17" s="51"/>
      <c r="F17" s="52"/>
      <c r="G17" s="47">
        <f>Rekapitulace!I45</f>
        <v>0</v>
      </c>
      <c r="I17" s="636"/>
      <c r="J17" s="19"/>
      <c r="K17" s="635"/>
      <c r="L17" s="635"/>
      <c r="M17" s="19"/>
      <c r="N17" s="19"/>
      <c r="O17" s="19"/>
      <c r="P17" s="19"/>
      <c r="Q17" s="19"/>
    </row>
    <row r="18" spans="1:17" ht="15.95" customHeight="1">
      <c r="A18" s="53" t="s">
        <v>28</v>
      </c>
      <c r="B18" s="54" t="s">
        <v>29</v>
      </c>
      <c r="C18" s="47">
        <f>Dodavka</f>
        <v>0</v>
      </c>
      <c r="D18" s="7" t="str">
        <f>Rekapitulace!A46</f>
        <v>Mimostaveništní doprava</v>
      </c>
      <c r="E18" s="51"/>
      <c r="F18" s="52"/>
      <c r="G18" s="47">
        <f>Rekapitulace!I46</f>
        <v>0</v>
      </c>
      <c r="I18" s="636"/>
      <c r="J18" s="19"/>
      <c r="K18" s="635"/>
      <c r="L18" s="635"/>
      <c r="M18" s="19"/>
      <c r="N18" s="19"/>
      <c r="O18" s="19"/>
      <c r="P18" s="19"/>
      <c r="Q18" s="19"/>
    </row>
    <row r="19" spans="1:17" ht="15.95" customHeight="1">
      <c r="A19" s="55" t="s">
        <v>30</v>
      </c>
      <c r="B19" s="46"/>
      <c r="C19" s="47">
        <f>SUM(C15:C18)</f>
        <v>0</v>
      </c>
      <c r="D19" s="7" t="str">
        <f>Rekapitulace!A47</f>
        <v>Zařízení staveniště</v>
      </c>
      <c r="E19" s="51"/>
      <c r="F19" s="52"/>
      <c r="G19" s="47">
        <f>Rekapitulace!I47</f>
        <v>0</v>
      </c>
      <c r="I19" s="636"/>
      <c r="J19" s="19"/>
      <c r="K19" s="635"/>
      <c r="L19" s="635"/>
      <c r="M19" s="19"/>
      <c r="N19" s="19"/>
      <c r="O19" s="19"/>
      <c r="P19" s="19"/>
      <c r="Q19" s="19"/>
    </row>
    <row r="20" spans="1:17" ht="15.95" customHeight="1">
      <c r="A20" s="55"/>
      <c r="B20" s="46"/>
      <c r="C20" s="47"/>
      <c r="D20" s="7" t="str">
        <f>Rekapitulace!A48</f>
        <v>Provoz investora</v>
      </c>
      <c r="E20" s="51"/>
      <c r="F20" s="52"/>
      <c r="G20" s="47">
        <f>Rekapitulace!I48</f>
        <v>0</v>
      </c>
      <c r="I20" s="636"/>
      <c r="J20" s="19"/>
      <c r="K20" s="635"/>
      <c r="L20" s="635"/>
      <c r="M20" s="19"/>
      <c r="N20" s="19"/>
      <c r="O20" s="19"/>
      <c r="P20" s="19"/>
      <c r="Q20" s="19"/>
    </row>
    <row r="21" spans="1:17" ht="15.95" customHeight="1">
      <c r="A21" s="55" t="s">
        <v>31</v>
      </c>
      <c r="B21" s="46"/>
      <c r="C21" s="47">
        <f>HZS</f>
        <v>0</v>
      </c>
      <c r="D21" s="7" t="str">
        <f>Rekapitulace!A49</f>
        <v>Kompletační činnost (IČD)</v>
      </c>
      <c r="E21" s="51"/>
      <c r="F21" s="52"/>
      <c r="G21" s="47">
        <f>Rekapitulace!I49</f>
        <v>0</v>
      </c>
      <c r="I21" s="636"/>
      <c r="J21" s="636"/>
      <c r="K21" s="635"/>
      <c r="L21" s="635"/>
      <c r="M21" s="19"/>
      <c r="N21" s="19"/>
      <c r="O21" s="19"/>
      <c r="P21" s="19"/>
      <c r="Q21" s="19"/>
    </row>
    <row r="22" spans="1:17" ht="15.95" customHeight="1">
      <c r="A22" s="56" t="s">
        <v>32</v>
      </c>
      <c r="B22" s="57"/>
      <c r="C22" s="47">
        <f>C19+C21</f>
        <v>0</v>
      </c>
      <c r="D22" s="7" t="s">
        <v>33</v>
      </c>
      <c r="E22" s="51"/>
      <c r="F22" s="52"/>
      <c r="G22" s="47">
        <f>G23-SUM(G15:G21)</f>
        <v>0</v>
      </c>
      <c r="I22" s="636"/>
      <c r="J22" s="19"/>
      <c r="K22" s="635"/>
      <c r="L22" s="635"/>
      <c r="M22" s="19"/>
      <c r="N22" s="19"/>
      <c r="O22" s="19"/>
      <c r="P22" s="19"/>
      <c r="Q22" s="19"/>
    </row>
    <row r="23" spans="1:17" ht="15.95" customHeight="1" thickBot="1">
      <c r="A23" s="734" t="s">
        <v>34</v>
      </c>
      <c r="B23" s="735"/>
      <c r="C23" s="58">
        <f>C22+G23</f>
        <v>0</v>
      </c>
      <c r="D23" s="59" t="s">
        <v>35</v>
      </c>
      <c r="E23" s="60"/>
      <c r="F23" s="61"/>
      <c r="G23" s="47">
        <f>VRN</f>
        <v>0</v>
      </c>
      <c r="I23" s="636"/>
      <c r="J23" s="19"/>
      <c r="K23" s="635"/>
      <c r="L23" s="635"/>
      <c r="M23" s="19"/>
      <c r="N23" s="19"/>
      <c r="O23" s="19"/>
      <c r="P23" s="19"/>
      <c r="Q23" s="19"/>
    </row>
    <row r="24" spans="1:17" ht="12.75">
      <c r="A24" s="62" t="s">
        <v>36</v>
      </c>
      <c r="B24" s="63"/>
      <c r="C24" s="64"/>
      <c r="D24" s="63" t="s">
        <v>37</v>
      </c>
      <c r="E24" s="63"/>
      <c r="F24" s="65" t="s">
        <v>38</v>
      </c>
      <c r="G24" s="66"/>
      <c r="I24" s="635"/>
      <c r="J24" s="635"/>
      <c r="K24" s="635"/>
      <c r="L24" s="635"/>
      <c r="M24" s="19"/>
      <c r="N24" s="19"/>
      <c r="O24" s="19"/>
      <c r="P24" s="19"/>
      <c r="Q24" s="19"/>
    </row>
    <row r="25" spans="1:7" ht="12.75">
      <c r="A25" s="56" t="s">
        <v>39</v>
      </c>
      <c r="B25" s="708"/>
      <c r="C25" s="709"/>
      <c r="D25" s="708" t="s">
        <v>39</v>
      </c>
      <c r="E25" s="710"/>
      <c r="F25" s="711" t="s">
        <v>39</v>
      </c>
      <c r="G25" s="712"/>
    </row>
    <row r="26" spans="1:7" ht="37.5" customHeight="1">
      <c r="A26" s="56" t="s">
        <v>40</v>
      </c>
      <c r="B26" s="713"/>
      <c r="C26" s="709"/>
      <c r="D26" s="708" t="s">
        <v>40</v>
      </c>
      <c r="E26" s="710"/>
      <c r="F26" s="711" t="s">
        <v>40</v>
      </c>
      <c r="G26" s="712"/>
    </row>
    <row r="27" spans="1:7" ht="12.75">
      <c r="A27" s="56"/>
      <c r="B27" s="714"/>
      <c r="C27" s="709"/>
      <c r="D27" s="708"/>
      <c r="E27" s="710"/>
      <c r="F27" s="711"/>
      <c r="G27" s="712"/>
    </row>
    <row r="28" spans="1:7" ht="12.75">
      <c r="A28" s="56" t="s">
        <v>41</v>
      </c>
      <c r="B28" s="708"/>
      <c r="C28" s="709"/>
      <c r="D28" s="711" t="s">
        <v>42</v>
      </c>
      <c r="E28" s="709"/>
      <c r="F28" s="715" t="s">
        <v>42</v>
      </c>
      <c r="G28" s="712"/>
    </row>
    <row r="29" spans="1:7" ht="69" customHeight="1">
      <c r="A29" s="56"/>
      <c r="B29" s="708"/>
      <c r="C29" s="716"/>
      <c r="D29" s="717"/>
      <c r="E29" s="716"/>
      <c r="F29" s="708"/>
      <c r="G29" s="712"/>
    </row>
    <row r="30" spans="1:14" ht="12.75">
      <c r="A30" s="69" t="s">
        <v>43</v>
      </c>
      <c r="B30" s="70"/>
      <c r="C30" s="71">
        <v>21</v>
      </c>
      <c r="D30" s="70" t="s">
        <v>44</v>
      </c>
      <c r="E30" s="72"/>
      <c r="F30" s="736">
        <f>C23-F32</f>
        <v>0</v>
      </c>
      <c r="G30" s="737"/>
      <c r="I30" s="19"/>
      <c r="J30" s="19"/>
      <c r="K30" s="19"/>
      <c r="L30" s="19"/>
      <c r="M30" s="19"/>
      <c r="N30" s="19"/>
    </row>
    <row r="31" spans="1:14" ht="12.75">
      <c r="A31" s="69" t="s">
        <v>45</v>
      </c>
      <c r="B31" s="70"/>
      <c r="C31" s="71">
        <f>SazbaDPH1</f>
        <v>21</v>
      </c>
      <c r="D31" s="70" t="s">
        <v>46</v>
      </c>
      <c r="E31" s="72"/>
      <c r="F31" s="736">
        <f>ROUND(PRODUCT(F30,C31/100),0)</f>
        <v>0</v>
      </c>
      <c r="G31" s="737"/>
      <c r="I31" s="19"/>
      <c r="J31" s="19"/>
      <c r="K31" s="19"/>
      <c r="L31" s="19"/>
      <c r="M31" s="19"/>
      <c r="N31" s="19"/>
    </row>
    <row r="32" spans="1:14" ht="12.75">
      <c r="A32" s="69" t="s">
        <v>43</v>
      </c>
      <c r="B32" s="70"/>
      <c r="C32" s="71">
        <v>0</v>
      </c>
      <c r="D32" s="70" t="s">
        <v>46</v>
      </c>
      <c r="E32" s="72"/>
      <c r="F32" s="736">
        <v>0</v>
      </c>
      <c r="G32" s="737"/>
      <c r="I32" s="19"/>
      <c r="J32" s="19"/>
      <c r="K32" s="19"/>
      <c r="L32" s="19"/>
      <c r="M32" s="19"/>
      <c r="N32" s="19"/>
    </row>
    <row r="33" spans="1:14" ht="12.75">
      <c r="A33" s="69" t="s">
        <v>45</v>
      </c>
      <c r="B33" s="73"/>
      <c r="C33" s="74">
        <f>SazbaDPH2</f>
        <v>0</v>
      </c>
      <c r="D33" s="70" t="s">
        <v>46</v>
      </c>
      <c r="E33" s="52"/>
      <c r="F33" s="736">
        <f>ROUND(PRODUCT(F32,C33/100),0)</f>
        <v>0</v>
      </c>
      <c r="G33" s="737"/>
      <c r="I33" s="19"/>
      <c r="J33" s="19"/>
      <c r="K33" s="19"/>
      <c r="L33" s="19"/>
      <c r="M33" s="19"/>
      <c r="N33" s="19"/>
    </row>
    <row r="34" spans="1:7" s="78" customFormat="1" ht="19.5" customHeight="1" thickBot="1">
      <c r="A34" s="75" t="s">
        <v>47</v>
      </c>
      <c r="B34" s="76"/>
      <c r="C34" s="76"/>
      <c r="D34" s="76"/>
      <c r="E34" s="77"/>
      <c r="F34" s="738">
        <f>ROUND(SUM(F30:F33),0)</f>
        <v>0</v>
      </c>
      <c r="G34" s="739"/>
    </row>
    <row r="36" spans="1:8" ht="12.75">
      <c r="A36" s="79" t="s">
        <v>48</v>
      </c>
      <c r="B36" s="79"/>
      <c r="C36" s="79"/>
      <c r="D36" s="79"/>
      <c r="E36" s="79"/>
      <c r="F36" s="79"/>
      <c r="G36" s="79"/>
      <c r="H36" t="s">
        <v>6</v>
      </c>
    </row>
    <row r="37" spans="1:10" ht="14.25" customHeight="1">
      <c r="A37" s="79"/>
      <c r="B37" s="728"/>
      <c r="C37" s="728"/>
      <c r="D37" s="728"/>
      <c r="E37" s="728"/>
      <c r="F37" s="728"/>
      <c r="G37" s="728"/>
      <c r="H37" t="s">
        <v>6</v>
      </c>
      <c r="J37" s="128"/>
    </row>
    <row r="38" spans="1:8" ht="12.75" customHeight="1">
      <c r="A38" s="80"/>
      <c r="B38" s="728"/>
      <c r="C38" s="728"/>
      <c r="D38" s="728"/>
      <c r="E38" s="728"/>
      <c r="F38" s="728"/>
      <c r="G38" s="728"/>
      <c r="H38" t="s">
        <v>6</v>
      </c>
    </row>
    <row r="39" spans="1:8" ht="12.75">
      <c r="A39" s="80"/>
      <c r="B39" s="728"/>
      <c r="C39" s="728"/>
      <c r="D39" s="728"/>
      <c r="E39" s="728"/>
      <c r="F39" s="728"/>
      <c r="G39" s="728"/>
      <c r="H39" t="s">
        <v>6</v>
      </c>
    </row>
    <row r="40" spans="1:8" ht="12.75">
      <c r="A40" s="80"/>
      <c r="B40" s="728"/>
      <c r="C40" s="728"/>
      <c r="D40" s="728"/>
      <c r="E40" s="728"/>
      <c r="F40" s="728"/>
      <c r="G40" s="728"/>
      <c r="H40" t="s">
        <v>6</v>
      </c>
    </row>
    <row r="41" spans="1:8" ht="12.75">
      <c r="A41" s="80"/>
      <c r="B41" s="728"/>
      <c r="C41" s="728"/>
      <c r="D41" s="728"/>
      <c r="E41" s="728"/>
      <c r="F41" s="728"/>
      <c r="G41" s="728"/>
      <c r="H41" t="s">
        <v>6</v>
      </c>
    </row>
    <row r="42" spans="1:8" ht="12.75">
      <c r="A42" s="80"/>
      <c r="B42" s="728"/>
      <c r="C42" s="728"/>
      <c r="D42" s="728"/>
      <c r="E42" s="728"/>
      <c r="F42" s="728"/>
      <c r="G42" s="728"/>
      <c r="H42" t="s">
        <v>6</v>
      </c>
    </row>
    <row r="43" spans="1:8" ht="12.75">
      <c r="A43" s="80"/>
      <c r="B43" s="728"/>
      <c r="C43" s="728"/>
      <c r="D43" s="728"/>
      <c r="E43" s="728"/>
      <c r="F43" s="728"/>
      <c r="G43" s="728"/>
      <c r="H43" t="s">
        <v>6</v>
      </c>
    </row>
    <row r="44" spans="1:8" ht="12.75">
      <c r="A44" s="80"/>
      <c r="B44" s="728"/>
      <c r="C44" s="728"/>
      <c r="D44" s="728"/>
      <c r="E44" s="728"/>
      <c r="F44" s="728"/>
      <c r="G44" s="728"/>
      <c r="H44" t="s">
        <v>6</v>
      </c>
    </row>
    <row r="45" spans="1:8" ht="0.75" customHeight="1">
      <c r="A45" s="80"/>
      <c r="B45" s="728"/>
      <c r="C45" s="728"/>
      <c r="D45" s="728"/>
      <c r="E45" s="728"/>
      <c r="F45" s="728"/>
      <c r="G45" s="728"/>
      <c r="H45" t="s">
        <v>6</v>
      </c>
    </row>
    <row r="46" spans="2:7" ht="12.75">
      <c r="B46" s="727"/>
      <c r="C46" s="727"/>
      <c r="D46" s="727"/>
      <c r="E46" s="727"/>
      <c r="F46" s="727"/>
      <c r="G46" s="727"/>
    </row>
    <row r="47" spans="2:7" ht="12.75">
      <c r="B47" s="727"/>
      <c r="C47" s="727"/>
      <c r="D47" s="727"/>
      <c r="E47" s="727"/>
      <c r="F47" s="727"/>
      <c r="G47" s="727"/>
    </row>
    <row r="48" spans="2:7" ht="12.75">
      <c r="B48" s="727"/>
      <c r="C48" s="727"/>
      <c r="D48" s="727"/>
      <c r="E48" s="727"/>
      <c r="F48" s="727"/>
      <c r="G48" s="727"/>
    </row>
    <row r="49" spans="2:7" ht="12.75">
      <c r="B49" s="727"/>
      <c r="C49" s="727"/>
      <c r="D49" s="727"/>
      <c r="E49" s="727"/>
      <c r="F49" s="727"/>
      <c r="G49" s="727"/>
    </row>
    <row r="50" spans="2:7" ht="12.75">
      <c r="B50" s="727"/>
      <c r="C50" s="727"/>
      <c r="D50" s="727"/>
      <c r="E50" s="727"/>
      <c r="F50" s="727"/>
      <c r="G50" s="727"/>
    </row>
    <row r="51" spans="2:7" ht="12.75">
      <c r="B51" s="727"/>
      <c r="C51" s="727"/>
      <c r="D51" s="727"/>
      <c r="E51" s="727"/>
      <c r="F51" s="727"/>
      <c r="G51" s="727"/>
    </row>
    <row r="52" spans="2:7" ht="12.75">
      <c r="B52" s="727"/>
      <c r="C52" s="727"/>
      <c r="D52" s="727"/>
      <c r="E52" s="727"/>
      <c r="F52" s="727"/>
      <c r="G52" s="727"/>
    </row>
    <row r="53" spans="2:7" ht="12.75">
      <c r="B53" s="727"/>
      <c r="C53" s="727"/>
      <c r="D53" s="727"/>
      <c r="E53" s="727"/>
      <c r="F53" s="727"/>
      <c r="G53" s="727"/>
    </row>
    <row r="54" spans="2:7" ht="12.75">
      <c r="B54" s="727"/>
      <c r="C54" s="727"/>
      <c r="D54" s="727"/>
      <c r="E54" s="727"/>
      <c r="F54" s="727"/>
      <c r="G54" s="727"/>
    </row>
    <row r="55" spans="2:7" ht="12.75">
      <c r="B55" s="727"/>
      <c r="C55" s="727"/>
      <c r="D55" s="727"/>
      <c r="E55" s="727"/>
      <c r="F55" s="727"/>
      <c r="G55" s="727"/>
    </row>
  </sheetData>
  <sheetProtection algorithmName="SHA-512" hashValue="HQzJ2SX/NTpAdao6aKy6oUaDhSUvDMj+63Tm9+Mg9Gx+QLKIrVw3a0b4bP0VH8MXltLPZYrDKKdy9jLOZLpxig==" saltValue="GMhBzy/zC7Q4NkeIdi8t2A==" spinCount="100000" sheet="1" objects="1" scenarios="1"/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94"/>
  <sheetViews>
    <sheetView zoomScale="130" zoomScaleNormal="130" workbookViewId="0" topLeftCell="A1">
      <selection activeCell="G14" sqref="G14"/>
    </sheetView>
  </sheetViews>
  <sheetFormatPr defaultColWidth="9.625" defaultRowHeight="12.75"/>
  <cols>
    <col min="1" max="1" width="54.875" style="357" customWidth="1"/>
    <col min="2" max="2" width="7.375" style="357" customWidth="1"/>
    <col min="3" max="3" width="8.75390625" style="357" customWidth="1"/>
    <col min="4" max="4" width="10.125" style="357" customWidth="1"/>
    <col min="5" max="5" width="13.75390625" style="357" customWidth="1"/>
    <col min="6" max="16384" width="9.625" style="357" customWidth="1"/>
  </cols>
  <sheetData>
    <row r="1" ht="21">
      <c r="A1" s="356" t="s">
        <v>2089</v>
      </c>
    </row>
    <row r="3" spans="1:5" ht="30">
      <c r="A3" s="358" t="s">
        <v>2090</v>
      </c>
      <c r="B3" s="359" t="s">
        <v>70</v>
      </c>
      <c r="C3" s="360" t="s">
        <v>2091</v>
      </c>
      <c r="D3" s="361" t="s">
        <v>2092</v>
      </c>
      <c r="E3" s="361" t="s">
        <v>2093</v>
      </c>
    </row>
    <row r="4" spans="1:5" ht="17.25">
      <c r="A4" s="362" t="s">
        <v>2094</v>
      </c>
      <c r="B4" s="359"/>
      <c r="C4" s="360"/>
      <c r="D4" s="361"/>
      <c r="E4" s="361"/>
    </row>
    <row r="5" spans="1:5" ht="12.75">
      <c r="A5" s="363" t="s">
        <v>2095</v>
      </c>
      <c r="B5" s="385" t="s">
        <v>77</v>
      </c>
      <c r="C5" s="386">
        <v>1</v>
      </c>
      <c r="D5" s="663"/>
      <c r="E5" s="364">
        <f aca="true" t="shared" si="0" ref="E5:E7">C5*D5</f>
        <v>0</v>
      </c>
    </row>
    <row r="6" spans="1:5" ht="12.75">
      <c r="A6" s="365" t="s">
        <v>2096</v>
      </c>
      <c r="B6" s="385" t="s">
        <v>77</v>
      </c>
      <c r="C6" s="386">
        <v>1</v>
      </c>
      <c r="D6" s="663"/>
      <c r="E6" s="364">
        <f t="shared" si="0"/>
        <v>0</v>
      </c>
    </row>
    <row r="7" spans="1:5" ht="12.75">
      <c r="A7" s="365" t="s">
        <v>2097</v>
      </c>
      <c r="B7" s="373" t="s">
        <v>77</v>
      </c>
      <c r="C7" s="661">
        <v>1</v>
      </c>
      <c r="D7" s="664"/>
      <c r="E7" s="364">
        <f t="shared" si="0"/>
        <v>0</v>
      </c>
    </row>
    <row r="8" spans="1:5" ht="12.75">
      <c r="A8" s="365"/>
      <c r="B8" s="365"/>
      <c r="C8" s="365"/>
      <c r="D8" s="365"/>
      <c r="E8" s="365"/>
    </row>
    <row r="9" spans="1:5" ht="17.25">
      <c r="A9" s="362" t="s">
        <v>2098</v>
      </c>
      <c r="B9" s="359"/>
      <c r="C9" s="360"/>
      <c r="D9" s="361"/>
      <c r="E9" s="361"/>
    </row>
    <row r="10" spans="1:5" ht="30.75" customHeight="1">
      <c r="A10" s="366" t="s">
        <v>2099</v>
      </c>
      <c r="B10" s="373" t="s">
        <v>77</v>
      </c>
      <c r="C10" s="662">
        <v>2</v>
      </c>
      <c r="D10" s="726"/>
      <c r="E10" s="367">
        <f>D10*C10</f>
        <v>0</v>
      </c>
    </row>
    <row r="11" spans="1:5" ht="30.75" customHeight="1">
      <c r="A11" s="366" t="s">
        <v>2100</v>
      </c>
      <c r="B11" s="373" t="s">
        <v>77</v>
      </c>
      <c r="C11" s="662">
        <v>1</v>
      </c>
      <c r="D11" s="726"/>
      <c r="E11" s="367">
        <f>D11*C11</f>
        <v>0</v>
      </c>
    </row>
    <row r="12" spans="1:5" ht="30">
      <c r="A12" s="368" t="s">
        <v>2101</v>
      </c>
      <c r="B12" s="385" t="s">
        <v>77</v>
      </c>
      <c r="C12" s="386">
        <v>1</v>
      </c>
      <c r="D12" s="726"/>
      <c r="E12" s="364">
        <f aca="true" t="shared" si="1" ref="E12:E95">C12*D12</f>
        <v>0</v>
      </c>
    </row>
    <row r="13" spans="1:5" ht="12.75">
      <c r="A13" s="369" t="s">
        <v>2102</v>
      </c>
      <c r="B13" s="385" t="s">
        <v>77</v>
      </c>
      <c r="C13" s="386">
        <v>1</v>
      </c>
      <c r="D13" s="726"/>
      <c r="E13" s="364">
        <f t="shared" si="1"/>
        <v>0</v>
      </c>
    </row>
    <row r="14" spans="1:5" ht="45">
      <c r="A14" s="365" t="s">
        <v>2103</v>
      </c>
      <c r="B14" s="385" t="s">
        <v>77</v>
      </c>
      <c r="C14" s="386">
        <v>1</v>
      </c>
      <c r="D14" s="726"/>
      <c r="E14" s="364">
        <f>C14*D14</f>
        <v>0</v>
      </c>
    </row>
    <row r="15" spans="1:5" ht="12.75">
      <c r="A15" s="365" t="s">
        <v>2104</v>
      </c>
      <c r="B15" s="385" t="s">
        <v>77</v>
      </c>
      <c r="C15" s="386">
        <v>1</v>
      </c>
      <c r="D15" s="726"/>
      <c r="E15" s="364">
        <f>C15*D15</f>
        <v>0</v>
      </c>
    </row>
    <row r="16" spans="1:5" ht="36.75" customHeight="1">
      <c r="A16" s="365" t="s">
        <v>2105</v>
      </c>
      <c r="B16" s="385" t="s">
        <v>77</v>
      </c>
      <c r="C16" s="386">
        <v>1</v>
      </c>
      <c r="D16" s="726"/>
      <c r="E16" s="364">
        <f>C16*D16</f>
        <v>0</v>
      </c>
    </row>
    <row r="17" spans="1:5" ht="16.5" customHeight="1">
      <c r="A17" s="365" t="s">
        <v>2104</v>
      </c>
      <c r="B17" s="385" t="s">
        <v>77</v>
      </c>
      <c r="C17" s="386">
        <v>1</v>
      </c>
      <c r="D17" s="726"/>
      <c r="E17" s="364">
        <f>C17*D17</f>
        <v>0</v>
      </c>
    </row>
    <row r="18" spans="1:5" ht="12.75">
      <c r="A18" s="365" t="s">
        <v>2106</v>
      </c>
      <c r="B18" s="385" t="s">
        <v>77</v>
      </c>
      <c r="C18" s="386">
        <v>1</v>
      </c>
      <c r="D18" s="726"/>
      <c r="E18" s="364">
        <f t="shared" si="1"/>
        <v>0</v>
      </c>
    </row>
    <row r="19" spans="1:5" ht="12.75">
      <c r="A19" s="365" t="s">
        <v>2107</v>
      </c>
      <c r="B19" s="385" t="s">
        <v>77</v>
      </c>
      <c r="C19" s="386">
        <v>3</v>
      </c>
      <c r="D19" s="726"/>
      <c r="E19" s="364">
        <f t="shared" si="1"/>
        <v>0</v>
      </c>
    </row>
    <row r="20" spans="1:5" ht="30">
      <c r="A20" s="365" t="s">
        <v>2108</v>
      </c>
      <c r="B20" s="385" t="s">
        <v>77</v>
      </c>
      <c r="C20" s="386">
        <v>1</v>
      </c>
      <c r="D20" s="726"/>
      <c r="E20" s="364">
        <f t="shared" si="1"/>
        <v>0</v>
      </c>
    </row>
    <row r="21" spans="1:5" ht="12.75">
      <c r="A21" s="365" t="s">
        <v>2109</v>
      </c>
      <c r="B21" s="385" t="s">
        <v>77</v>
      </c>
      <c r="C21" s="386">
        <v>1</v>
      </c>
      <c r="D21" s="726"/>
      <c r="E21" s="364">
        <f t="shared" si="1"/>
        <v>0</v>
      </c>
    </row>
    <row r="22" spans="1:5" ht="12.75">
      <c r="A22" s="365" t="s">
        <v>2110</v>
      </c>
      <c r="B22" s="385" t="s">
        <v>77</v>
      </c>
      <c r="C22" s="386">
        <v>1</v>
      </c>
      <c r="D22" s="726"/>
      <c r="E22" s="364">
        <f t="shared" si="1"/>
        <v>0</v>
      </c>
    </row>
    <row r="23" spans="1:5" ht="12.75">
      <c r="A23" s="365" t="s">
        <v>2111</v>
      </c>
      <c r="B23" s="385" t="s">
        <v>77</v>
      </c>
      <c r="C23" s="386">
        <v>1</v>
      </c>
      <c r="D23" s="726"/>
      <c r="E23" s="364">
        <f t="shared" si="1"/>
        <v>0</v>
      </c>
    </row>
    <row r="24" spans="1:5" ht="12.75">
      <c r="A24" s="365" t="s">
        <v>2112</v>
      </c>
      <c r="B24" s="385" t="s">
        <v>77</v>
      </c>
      <c r="C24" s="386">
        <v>2</v>
      </c>
      <c r="D24" s="726"/>
      <c r="E24" s="364">
        <f t="shared" si="1"/>
        <v>0</v>
      </c>
    </row>
    <row r="25" spans="1:5" ht="12.75">
      <c r="A25" s="365" t="s">
        <v>2113</v>
      </c>
      <c r="B25" s="385" t="s">
        <v>77</v>
      </c>
      <c r="C25" s="386">
        <v>3</v>
      </c>
      <c r="D25" s="726"/>
      <c r="E25" s="364">
        <f t="shared" si="1"/>
        <v>0</v>
      </c>
    </row>
    <row r="26" spans="1:5" ht="12.75">
      <c r="A26" s="365" t="s">
        <v>2114</v>
      </c>
      <c r="B26" s="385" t="s">
        <v>77</v>
      </c>
      <c r="C26" s="386">
        <v>1</v>
      </c>
      <c r="D26" s="726"/>
      <c r="E26" s="364">
        <f t="shared" si="1"/>
        <v>0</v>
      </c>
    </row>
    <row r="27" spans="1:5" ht="12.75">
      <c r="A27" s="365" t="s">
        <v>2115</v>
      </c>
      <c r="B27" s="385" t="s">
        <v>77</v>
      </c>
      <c r="C27" s="386">
        <v>1</v>
      </c>
      <c r="D27" s="726"/>
      <c r="E27" s="364">
        <f t="shared" si="1"/>
        <v>0</v>
      </c>
    </row>
    <row r="28" spans="1:5" ht="75">
      <c r="A28" s="365" t="s">
        <v>2116</v>
      </c>
      <c r="B28" s="385" t="s">
        <v>77</v>
      </c>
      <c r="C28" s="386">
        <v>1</v>
      </c>
      <c r="D28" s="726"/>
      <c r="E28" s="364">
        <f t="shared" si="1"/>
        <v>0</v>
      </c>
    </row>
    <row r="29" spans="1:5" ht="30">
      <c r="A29" s="365" t="s">
        <v>2117</v>
      </c>
      <c r="B29" s="385" t="s">
        <v>77</v>
      </c>
      <c r="C29" s="386">
        <v>1</v>
      </c>
      <c r="D29" s="726"/>
      <c r="E29" s="364">
        <f t="shared" si="1"/>
        <v>0</v>
      </c>
    </row>
    <row r="30" spans="1:5" ht="12.75">
      <c r="A30" s="371"/>
      <c r="B30" s="365"/>
      <c r="C30" s="365"/>
      <c r="D30" s="365"/>
      <c r="E30" s="365"/>
    </row>
    <row r="31" spans="1:5" ht="17.25">
      <c r="A31" s="362" t="s">
        <v>2118</v>
      </c>
      <c r="B31" s="359"/>
      <c r="C31" s="360"/>
      <c r="D31" s="361"/>
      <c r="E31" s="361"/>
    </row>
    <row r="32" spans="1:5" ht="12.75">
      <c r="A32" s="365" t="s">
        <v>2119</v>
      </c>
      <c r="B32" s="385" t="s">
        <v>77</v>
      </c>
      <c r="C32" s="386">
        <v>4</v>
      </c>
      <c r="D32" s="726"/>
      <c r="E32" s="364">
        <f aca="true" t="shared" si="2" ref="E32:E52">C32*D32</f>
        <v>0</v>
      </c>
    </row>
    <row r="33" spans="1:5" ht="12.75">
      <c r="A33" s="365" t="s">
        <v>2120</v>
      </c>
      <c r="B33" s="385" t="s">
        <v>77</v>
      </c>
      <c r="C33" s="386">
        <v>2</v>
      </c>
      <c r="D33" s="726"/>
      <c r="E33" s="364"/>
    </row>
    <row r="34" spans="1:5" ht="12.75">
      <c r="A34" s="365" t="s">
        <v>2121</v>
      </c>
      <c r="B34" s="385" t="s">
        <v>77</v>
      </c>
      <c r="C34" s="386">
        <v>10</v>
      </c>
      <c r="D34" s="726"/>
      <c r="E34" s="364">
        <f t="shared" si="2"/>
        <v>0</v>
      </c>
    </row>
    <row r="35" spans="1:5" ht="12.75">
      <c r="A35" s="365" t="s">
        <v>2122</v>
      </c>
      <c r="B35" s="385" t="s">
        <v>77</v>
      </c>
      <c r="C35" s="386">
        <v>10</v>
      </c>
      <c r="D35" s="726"/>
      <c r="E35" s="364">
        <f t="shared" si="2"/>
        <v>0</v>
      </c>
    </row>
    <row r="36" spans="1:5" ht="12.75">
      <c r="A36" s="365" t="s">
        <v>2123</v>
      </c>
      <c r="B36" s="385" t="s">
        <v>77</v>
      </c>
      <c r="C36" s="386">
        <v>2</v>
      </c>
      <c r="D36" s="726"/>
      <c r="E36" s="364">
        <f t="shared" si="2"/>
        <v>0</v>
      </c>
    </row>
    <row r="37" spans="1:5" ht="12.75">
      <c r="A37" s="365" t="s">
        <v>2124</v>
      </c>
      <c r="B37" s="385" t="s">
        <v>77</v>
      </c>
      <c r="C37" s="386">
        <v>2</v>
      </c>
      <c r="D37" s="726"/>
      <c r="E37" s="364">
        <f t="shared" si="2"/>
        <v>0</v>
      </c>
    </row>
    <row r="38" spans="1:5" ht="12.75">
      <c r="A38" s="365" t="s">
        <v>2125</v>
      </c>
      <c r="B38" s="385" t="s">
        <v>77</v>
      </c>
      <c r="C38" s="386">
        <v>10</v>
      </c>
      <c r="D38" s="726"/>
      <c r="E38" s="364">
        <f t="shared" si="2"/>
        <v>0</v>
      </c>
    </row>
    <row r="39" spans="1:5" ht="12.75">
      <c r="A39" s="365" t="s">
        <v>2126</v>
      </c>
      <c r="B39" s="385" t="s">
        <v>77</v>
      </c>
      <c r="C39" s="386">
        <v>1</v>
      </c>
      <c r="D39" s="726"/>
      <c r="E39" s="364">
        <f t="shared" si="2"/>
        <v>0</v>
      </c>
    </row>
    <row r="40" spans="1:5" ht="12.75">
      <c r="A40" s="365" t="s">
        <v>2127</v>
      </c>
      <c r="B40" s="385" t="s">
        <v>77</v>
      </c>
      <c r="C40" s="386">
        <v>1</v>
      </c>
      <c r="D40" s="726"/>
      <c r="E40" s="364">
        <f t="shared" si="2"/>
        <v>0</v>
      </c>
    </row>
    <row r="41" spans="1:5" ht="12.75">
      <c r="A41" s="365" t="s">
        <v>2128</v>
      </c>
      <c r="B41" s="385" t="s">
        <v>77</v>
      </c>
      <c r="C41" s="386">
        <v>1</v>
      </c>
      <c r="D41" s="726"/>
      <c r="E41" s="364">
        <f t="shared" si="2"/>
        <v>0</v>
      </c>
    </row>
    <row r="42" spans="1:5" ht="12.75">
      <c r="A42" s="365" t="s">
        <v>2129</v>
      </c>
      <c r="B42" s="385" t="s">
        <v>77</v>
      </c>
      <c r="C42" s="386">
        <v>6</v>
      </c>
      <c r="D42" s="726"/>
      <c r="E42" s="364">
        <f t="shared" si="2"/>
        <v>0</v>
      </c>
    </row>
    <row r="43" spans="1:5" ht="12.75">
      <c r="A43" s="365" t="s">
        <v>2130</v>
      </c>
      <c r="B43" s="385" t="s">
        <v>77</v>
      </c>
      <c r="C43" s="386">
        <v>2</v>
      </c>
      <c r="D43" s="726"/>
      <c r="E43" s="364">
        <f t="shared" si="2"/>
        <v>0</v>
      </c>
    </row>
    <row r="44" spans="1:5" ht="12.75">
      <c r="A44" s="365" t="s">
        <v>2131</v>
      </c>
      <c r="B44" s="385" t="s">
        <v>77</v>
      </c>
      <c r="C44" s="386">
        <v>6</v>
      </c>
      <c r="D44" s="726"/>
      <c r="E44" s="364">
        <f t="shared" si="2"/>
        <v>0</v>
      </c>
    </row>
    <row r="45" spans="1:5" ht="12.75">
      <c r="A45" s="365" t="s">
        <v>2132</v>
      </c>
      <c r="B45" s="385" t="s">
        <v>77</v>
      </c>
      <c r="C45" s="386">
        <v>3</v>
      </c>
      <c r="D45" s="726"/>
      <c r="E45" s="364">
        <f t="shared" si="2"/>
        <v>0</v>
      </c>
    </row>
    <row r="46" spans="1:5" ht="12.75">
      <c r="A46" s="365" t="s">
        <v>2133</v>
      </c>
      <c r="B46" s="385" t="s">
        <v>77</v>
      </c>
      <c r="C46" s="386">
        <v>2</v>
      </c>
      <c r="D46" s="726"/>
      <c r="E46" s="364">
        <f t="shared" si="2"/>
        <v>0</v>
      </c>
    </row>
    <row r="47" spans="1:5" ht="12.75">
      <c r="A47" s="365" t="s">
        <v>2134</v>
      </c>
      <c r="B47" s="385" t="s">
        <v>77</v>
      </c>
      <c r="C47" s="386">
        <v>3</v>
      </c>
      <c r="D47" s="726"/>
      <c r="E47" s="364">
        <f t="shared" si="2"/>
        <v>0</v>
      </c>
    </row>
    <row r="48" spans="1:5" ht="12.75">
      <c r="A48" s="365" t="s">
        <v>2135</v>
      </c>
      <c r="B48" s="385" t="s">
        <v>77</v>
      </c>
      <c r="C48" s="386">
        <v>3</v>
      </c>
      <c r="D48" s="726"/>
      <c r="E48" s="364">
        <f t="shared" si="2"/>
        <v>0</v>
      </c>
    </row>
    <row r="49" spans="1:5" ht="12.75">
      <c r="A49" s="365" t="s">
        <v>2136</v>
      </c>
      <c r="B49" s="385" t="s">
        <v>77</v>
      </c>
      <c r="C49" s="386">
        <v>1</v>
      </c>
      <c r="D49" s="726"/>
      <c r="E49" s="364">
        <f t="shared" si="2"/>
        <v>0</v>
      </c>
    </row>
    <row r="50" spans="1:5" ht="12.75">
      <c r="A50" s="365" t="s">
        <v>2137</v>
      </c>
      <c r="B50" s="385" t="s">
        <v>77</v>
      </c>
      <c r="C50" s="386">
        <v>14</v>
      </c>
      <c r="D50" s="726"/>
      <c r="E50" s="364">
        <f t="shared" si="2"/>
        <v>0</v>
      </c>
    </row>
    <row r="51" spans="1:5" ht="12.75">
      <c r="A51" s="365" t="s">
        <v>2138</v>
      </c>
      <c r="B51" s="385" t="s">
        <v>77</v>
      </c>
      <c r="C51" s="386">
        <v>1</v>
      </c>
      <c r="D51" s="726"/>
      <c r="E51" s="364">
        <f t="shared" si="2"/>
        <v>0</v>
      </c>
    </row>
    <row r="52" spans="1:5" ht="12.75">
      <c r="A52" s="365" t="s">
        <v>2139</v>
      </c>
      <c r="B52" s="385" t="s">
        <v>77</v>
      </c>
      <c r="C52" s="386">
        <v>15</v>
      </c>
      <c r="D52" s="726"/>
      <c r="E52" s="364">
        <f t="shared" si="2"/>
        <v>0</v>
      </c>
    </row>
    <row r="53" spans="1:5" ht="12.75">
      <c r="A53" s="365" t="s">
        <v>2140</v>
      </c>
      <c r="B53" s="385" t="s">
        <v>77</v>
      </c>
      <c r="C53" s="386">
        <v>2</v>
      </c>
      <c r="D53" s="726"/>
      <c r="E53" s="364">
        <f t="shared" si="1"/>
        <v>0</v>
      </c>
    </row>
    <row r="54" spans="1:5" ht="12.75">
      <c r="A54" s="365" t="s">
        <v>2141</v>
      </c>
      <c r="B54" s="385" t="s">
        <v>77</v>
      </c>
      <c r="C54" s="661">
        <v>1</v>
      </c>
      <c r="D54" s="726"/>
      <c r="E54" s="364">
        <f t="shared" si="1"/>
        <v>0</v>
      </c>
    </row>
    <row r="55" spans="1:5" ht="12.75">
      <c r="A55" s="365" t="s">
        <v>2142</v>
      </c>
      <c r="B55" s="385" t="s">
        <v>77</v>
      </c>
      <c r="C55" s="661">
        <v>6</v>
      </c>
      <c r="D55" s="726"/>
      <c r="E55" s="364">
        <f t="shared" si="1"/>
        <v>0</v>
      </c>
    </row>
    <row r="56" spans="1:5" ht="12.75">
      <c r="A56" s="372"/>
      <c r="B56" s="373"/>
      <c r="C56" s="373"/>
      <c r="D56" s="373"/>
      <c r="E56" s="364"/>
    </row>
    <row r="57" spans="1:5" ht="17.25">
      <c r="A57" s="362" t="s">
        <v>2143</v>
      </c>
      <c r="B57" s="373"/>
      <c r="C57" s="373"/>
      <c r="D57" s="373"/>
      <c r="E57" s="364"/>
    </row>
    <row r="58" spans="1:7" ht="18.75" customHeight="1">
      <c r="A58" s="675" t="s">
        <v>2144</v>
      </c>
      <c r="B58" s="385" t="s">
        <v>187</v>
      </c>
      <c r="C58" s="386">
        <v>390</v>
      </c>
      <c r="D58" s="726"/>
      <c r="E58" s="364">
        <f t="shared" si="1"/>
        <v>0</v>
      </c>
      <c r="G58" s="671"/>
    </row>
    <row r="59" spans="1:5" ht="15" customHeight="1">
      <c r="A59" s="675" t="s">
        <v>2145</v>
      </c>
      <c r="B59" s="385" t="s">
        <v>187</v>
      </c>
      <c r="C59" s="386">
        <v>100</v>
      </c>
      <c r="D59" s="726"/>
      <c r="E59" s="364">
        <f t="shared" si="1"/>
        <v>0</v>
      </c>
    </row>
    <row r="60" spans="1:5" ht="14.25" customHeight="1">
      <c r="A60" s="675" t="s">
        <v>2146</v>
      </c>
      <c r="B60" s="385" t="s">
        <v>187</v>
      </c>
      <c r="C60" s="386">
        <v>95</v>
      </c>
      <c r="D60" s="726"/>
      <c r="E60" s="364">
        <f t="shared" si="1"/>
        <v>0</v>
      </c>
    </row>
    <row r="61" spans="1:5" ht="12.75">
      <c r="A61" s="675" t="s">
        <v>2147</v>
      </c>
      <c r="B61" s="385" t="s">
        <v>187</v>
      </c>
      <c r="C61" s="386">
        <v>35</v>
      </c>
      <c r="D61" s="726"/>
      <c r="E61" s="364">
        <f t="shared" si="1"/>
        <v>0</v>
      </c>
    </row>
    <row r="62" spans="1:5" ht="12.75">
      <c r="A62" s="675" t="s">
        <v>2148</v>
      </c>
      <c r="B62" s="385" t="s">
        <v>187</v>
      </c>
      <c r="C62" s="386">
        <v>10</v>
      </c>
      <c r="D62" s="726"/>
      <c r="E62" s="364">
        <f t="shared" si="1"/>
        <v>0</v>
      </c>
    </row>
    <row r="63" spans="1:5" ht="12.75">
      <c r="A63" s="374" t="s">
        <v>2149</v>
      </c>
      <c r="B63" s="373" t="s">
        <v>77</v>
      </c>
      <c r="C63" s="661">
        <v>1</v>
      </c>
      <c r="D63" s="726"/>
      <c r="E63" s="364">
        <f>D63*C63</f>
        <v>0</v>
      </c>
    </row>
    <row r="64" spans="1:5" ht="12.75">
      <c r="A64" s="374" t="s">
        <v>2150</v>
      </c>
      <c r="B64" s="373" t="s">
        <v>77</v>
      </c>
      <c r="C64" s="661">
        <v>1</v>
      </c>
      <c r="D64" s="726"/>
      <c r="E64" s="364">
        <f>D64*C64</f>
        <v>0</v>
      </c>
    </row>
    <row r="65" spans="1:5" ht="12.75">
      <c r="A65" s="376" t="s">
        <v>2151</v>
      </c>
      <c r="B65" s="385" t="s">
        <v>187</v>
      </c>
      <c r="C65" s="386">
        <f>C58</f>
        <v>390</v>
      </c>
      <c r="D65" s="726"/>
      <c r="E65" s="364">
        <f aca="true" t="shared" si="3" ref="E65:E69">C65*D65</f>
        <v>0</v>
      </c>
    </row>
    <row r="66" spans="1:5" ht="12.75">
      <c r="A66" s="376" t="s">
        <v>2152</v>
      </c>
      <c r="B66" s="385" t="s">
        <v>187</v>
      </c>
      <c r="C66" s="386">
        <f>C59</f>
        <v>100</v>
      </c>
      <c r="D66" s="726"/>
      <c r="E66" s="364">
        <f t="shared" si="3"/>
        <v>0</v>
      </c>
    </row>
    <row r="67" spans="1:5" ht="12.75">
      <c r="A67" s="376" t="s">
        <v>2153</v>
      </c>
      <c r="B67" s="385" t="s">
        <v>187</v>
      </c>
      <c r="C67" s="386">
        <f>C60</f>
        <v>95</v>
      </c>
      <c r="D67" s="726"/>
      <c r="E67" s="364">
        <f t="shared" si="3"/>
        <v>0</v>
      </c>
    </row>
    <row r="68" spans="1:5" ht="12.75">
      <c r="A68" s="376" t="s">
        <v>2154</v>
      </c>
      <c r="B68" s="385" t="s">
        <v>187</v>
      </c>
      <c r="C68" s="386">
        <f>C61</f>
        <v>35</v>
      </c>
      <c r="D68" s="726"/>
      <c r="E68" s="364">
        <f t="shared" si="3"/>
        <v>0</v>
      </c>
    </row>
    <row r="69" spans="1:5" ht="12.75">
      <c r="A69" s="376" t="s">
        <v>2155</v>
      </c>
      <c r="B69" s="385" t="s">
        <v>187</v>
      </c>
      <c r="C69" s="386">
        <f>C62</f>
        <v>10</v>
      </c>
      <c r="D69" s="726"/>
      <c r="E69" s="364">
        <f t="shared" si="3"/>
        <v>0</v>
      </c>
    </row>
    <row r="70" spans="1:5" ht="12.75">
      <c r="A70" s="372"/>
      <c r="B70" s="373"/>
      <c r="C70" s="373"/>
      <c r="D70" s="373"/>
      <c r="E70" s="364"/>
    </row>
    <row r="71" spans="1:5" ht="17.25">
      <c r="A71" s="362" t="s">
        <v>2156</v>
      </c>
      <c r="B71" s="373"/>
      <c r="C71" s="373"/>
      <c r="D71" s="373"/>
      <c r="E71" s="364"/>
    </row>
    <row r="72" spans="1:5" ht="12.75">
      <c r="A72" s="372" t="s">
        <v>2157</v>
      </c>
      <c r="B72" s="373" t="s">
        <v>187</v>
      </c>
      <c r="C72" s="373">
        <v>585</v>
      </c>
      <c r="D72" s="726"/>
      <c r="E72" s="364">
        <f>D72*C72</f>
        <v>0</v>
      </c>
    </row>
    <row r="73" spans="1:5" ht="12.75">
      <c r="A73" s="372" t="s">
        <v>2158</v>
      </c>
      <c r="B73" s="373" t="s">
        <v>77</v>
      </c>
      <c r="C73" s="373">
        <v>1</v>
      </c>
      <c r="D73" s="726"/>
      <c r="E73" s="364">
        <f aca="true" t="shared" si="4" ref="E73:E87">D73*C73</f>
        <v>0</v>
      </c>
    </row>
    <row r="74" spans="1:5" ht="12.75">
      <c r="A74" s="372" t="s">
        <v>2159</v>
      </c>
      <c r="B74" s="373" t="s">
        <v>77</v>
      </c>
      <c r="C74" s="373">
        <v>1</v>
      </c>
      <c r="D74" s="726"/>
      <c r="E74" s="364">
        <f t="shared" si="4"/>
        <v>0</v>
      </c>
    </row>
    <row r="75" spans="1:5" ht="12.75">
      <c r="A75" s="377" t="s">
        <v>2160</v>
      </c>
      <c r="B75" s="373" t="s">
        <v>158</v>
      </c>
      <c r="C75" s="373">
        <v>110</v>
      </c>
      <c r="D75" s="726"/>
      <c r="E75" s="364">
        <f t="shared" si="4"/>
        <v>0</v>
      </c>
    </row>
    <row r="76" spans="1:5" ht="12.75">
      <c r="A76" s="377" t="s">
        <v>2161</v>
      </c>
      <c r="B76" s="373" t="s">
        <v>77</v>
      </c>
      <c r="C76" s="373">
        <v>19</v>
      </c>
      <c r="D76" s="726"/>
      <c r="E76" s="364">
        <f t="shared" si="4"/>
        <v>0</v>
      </c>
    </row>
    <row r="77" spans="1:5" ht="12.75">
      <c r="A77" s="377" t="s">
        <v>2162</v>
      </c>
      <c r="B77" s="373" t="s">
        <v>187</v>
      </c>
      <c r="C77" s="373">
        <v>82</v>
      </c>
      <c r="D77" s="726"/>
      <c r="E77" s="364">
        <f t="shared" si="4"/>
        <v>0</v>
      </c>
    </row>
    <row r="78" spans="1:5" ht="12.75">
      <c r="A78" s="377" t="s">
        <v>2163</v>
      </c>
      <c r="B78" s="373" t="s">
        <v>187</v>
      </c>
      <c r="C78" s="373">
        <v>41</v>
      </c>
      <c r="D78" s="726"/>
      <c r="E78" s="364">
        <f t="shared" si="4"/>
        <v>0</v>
      </c>
    </row>
    <row r="79" spans="1:5" ht="30">
      <c r="A79" s="377" t="s">
        <v>2164</v>
      </c>
      <c r="B79" s="373" t="s">
        <v>187</v>
      </c>
      <c r="C79" s="373">
        <v>60</v>
      </c>
      <c r="D79" s="726"/>
      <c r="E79" s="364">
        <f t="shared" si="4"/>
        <v>0</v>
      </c>
    </row>
    <row r="80" spans="1:5" ht="12.75">
      <c r="A80" s="377" t="s">
        <v>2165</v>
      </c>
      <c r="B80" s="373" t="s">
        <v>187</v>
      </c>
      <c r="C80" s="373">
        <v>41</v>
      </c>
      <c r="D80" s="726"/>
      <c r="E80" s="364">
        <f t="shared" si="4"/>
        <v>0</v>
      </c>
    </row>
    <row r="81" spans="1:5" ht="12.75">
      <c r="A81" s="378" t="s">
        <v>2166</v>
      </c>
      <c r="B81" s="373" t="s">
        <v>77</v>
      </c>
      <c r="C81" s="373">
        <v>16</v>
      </c>
      <c r="D81" s="726"/>
      <c r="E81" s="364">
        <f t="shared" si="4"/>
        <v>0</v>
      </c>
    </row>
    <row r="82" spans="1:5" ht="45">
      <c r="A82" s="378" t="s">
        <v>2167</v>
      </c>
      <c r="B82" s="373" t="s">
        <v>77</v>
      </c>
      <c r="C82" s="373">
        <v>1</v>
      </c>
      <c r="D82" s="726"/>
      <c r="E82" s="364">
        <f t="shared" si="4"/>
        <v>0</v>
      </c>
    </row>
    <row r="83" spans="1:5" ht="12.75">
      <c r="A83" s="378" t="s">
        <v>2168</v>
      </c>
      <c r="B83" s="373" t="s">
        <v>77</v>
      </c>
      <c r="C83" s="373">
        <v>6</v>
      </c>
      <c r="D83" s="726"/>
      <c r="E83" s="364">
        <f t="shared" si="4"/>
        <v>0</v>
      </c>
    </row>
    <row r="84" spans="1:5" ht="30">
      <c r="A84" s="378" t="s">
        <v>2169</v>
      </c>
      <c r="B84" s="373" t="s">
        <v>77</v>
      </c>
      <c r="C84" s="373">
        <v>3</v>
      </c>
      <c r="D84" s="726"/>
      <c r="E84" s="364">
        <f t="shared" si="4"/>
        <v>0</v>
      </c>
    </row>
    <row r="85" spans="1:5" ht="12.75">
      <c r="A85" s="378" t="s">
        <v>2170</v>
      </c>
      <c r="B85" s="373" t="s">
        <v>187</v>
      </c>
      <c r="C85" s="373">
        <v>437.7</v>
      </c>
      <c r="D85" s="726"/>
      <c r="E85" s="364">
        <f t="shared" si="4"/>
        <v>0</v>
      </c>
    </row>
    <row r="86" spans="1:5" ht="30">
      <c r="A86" s="378" t="s">
        <v>2171</v>
      </c>
      <c r="B86" s="373" t="s">
        <v>77</v>
      </c>
      <c r="C86" s="373">
        <v>1</v>
      </c>
      <c r="D86" s="726"/>
      <c r="E86" s="364">
        <f t="shared" si="4"/>
        <v>0</v>
      </c>
    </row>
    <row r="87" spans="1:5" ht="30">
      <c r="A87" s="378" t="s">
        <v>2172</v>
      </c>
      <c r="B87" s="373" t="s">
        <v>62</v>
      </c>
      <c r="C87" s="373">
        <v>886</v>
      </c>
      <c r="D87" s="726"/>
      <c r="E87" s="364">
        <f t="shared" si="4"/>
        <v>0</v>
      </c>
    </row>
    <row r="88" spans="1:5" ht="12.75">
      <c r="A88" s="372"/>
      <c r="B88" s="373"/>
      <c r="C88" s="373"/>
      <c r="D88" s="373"/>
      <c r="E88" s="364"/>
    </row>
    <row r="89" spans="1:5" ht="17.25">
      <c r="A89" s="362" t="s">
        <v>2173</v>
      </c>
      <c r="B89" s="373"/>
      <c r="C89" s="373"/>
      <c r="D89" s="373"/>
      <c r="E89" s="364"/>
    </row>
    <row r="90" spans="1:5" ht="12.75">
      <c r="A90" s="675" t="s">
        <v>2458</v>
      </c>
      <c r="B90" s="385" t="s">
        <v>77</v>
      </c>
      <c r="C90" s="386">
        <v>2</v>
      </c>
      <c r="D90" s="726"/>
      <c r="E90" s="364">
        <f t="shared" si="1"/>
        <v>0</v>
      </c>
    </row>
    <row r="91" spans="1:5" ht="12.75">
      <c r="A91" s="675" t="s">
        <v>2457</v>
      </c>
      <c r="B91" s="385" t="s">
        <v>77</v>
      </c>
      <c r="C91" s="386">
        <v>2</v>
      </c>
      <c r="D91" s="726"/>
      <c r="E91" s="364">
        <f t="shared" si="1"/>
        <v>0</v>
      </c>
    </row>
    <row r="92" spans="1:5" ht="12.75">
      <c r="A92" s="675" t="s">
        <v>2459</v>
      </c>
      <c r="B92" s="385" t="s">
        <v>77</v>
      </c>
      <c r="C92" s="386">
        <v>1</v>
      </c>
      <c r="D92" s="726"/>
      <c r="E92" s="364">
        <f t="shared" si="1"/>
        <v>0</v>
      </c>
    </row>
    <row r="93" spans="1:5" ht="12.75">
      <c r="A93" s="675" t="s">
        <v>2460</v>
      </c>
      <c r="B93" s="385" t="s">
        <v>77</v>
      </c>
      <c r="C93" s="386">
        <v>1</v>
      </c>
      <c r="D93" s="726"/>
      <c r="E93" s="364">
        <f>D93*C93</f>
        <v>0</v>
      </c>
    </row>
    <row r="94" spans="1:5" ht="12.75">
      <c r="A94" s="675" t="s">
        <v>2461</v>
      </c>
      <c r="B94" s="385" t="s">
        <v>77</v>
      </c>
      <c r="C94" s="386">
        <v>1</v>
      </c>
      <c r="D94" s="726"/>
      <c r="E94" s="364">
        <f t="shared" si="1"/>
        <v>0</v>
      </c>
    </row>
    <row r="95" spans="1:5" ht="12.75">
      <c r="A95" s="675" t="s">
        <v>2458</v>
      </c>
      <c r="B95" s="385" t="s">
        <v>77</v>
      </c>
      <c r="C95" s="386">
        <v>3</v>
      </c>
      <c r="D95" s="726"/>
      <c r="E95" s="364">
        <f t="shared" si="1"/>
        <v>0</v>
      </c>
    </row>
    <row r="96" spans="1:5" ht="12.75">
      <c r="A96" s="379" t="s">
        <v>2174</v>
      </c>
      <c r="B96" s="385" t="s">
        <v>77</v>
      </c>
      <c r="C96" s="386">
        <f>SUM(C90:C95)-C97</f>
        <v>2</v>
      </c>
      <c r="D96" s="726"/>
      <c r="E96" s="380">
        <f aca="true" t="shared" si="5" ref="E96:E156">C96*D96</f>
        <v>0</v>
      </c>
    </row>
    <row r="97" spans="1:5" ht="12.75">
      <c r="A97" s="375" t="s">
        <v>2175</v>
      </c>
      <c r="B97" s="385" t="s">
        <v>77</v>
      </c>
      <c r="C97" s="386">
        <v>8</v>
      </c>
      <c r="D97" s="726"/>
      <c r="E97" s="364">
        <f t="shared" si="5"/>
        <v>0</v>
      </c>
    </row>
    <row r="98" spans="1:5" ht="12.75">
      <c r="A98" s="372"/>
      <c r="B98" s="373"/>
      <c r="C98" s="373"/>
      <c r="D98" s="373"/>
      <c r="E98" s="364"/>
    </row>
    <row r="99" spans="1:5" ht="12.75">
      <c r="A99" s="376"/>
      <c r="B99" s="384"/>
      <c r="C99" s="384"/>
      <c r="D99" s="376"/>
      <c r="E99" s="376"/>
    </row>
    <row r="100" spans="1:5" ht="17.25">
      <c r="A100" s="362" t="s">
        <v>2176</v>
      </c>
      <c r="B100" s="373"/>
      <c r="C100" s="373"/>
      <c r="D100" s="373"/>
      <c r="E100" s="364"/>
    </row>
    <row r="101" spans="1:5" ht="12.75">
      <c r="A101" s="387" t="s">
        <v>2462</v>
      </c>
      <c r="B101" s="385" t="s">
        <v>77</v>
      </c>
      <c r="C101" s="373">
        <v>2</v>
      </c>
      <c r="D101" s="726"/>
      <c r="E101" s="364">
        <f>D101*C101</f>
        <v>0</v>
      </c>
    </row>
    <row r="102" spans="1:5" ht="12.75">
      <c r="A102" s="387" t="s">
        <v>2463</v>
      </c>
      <c r="B102" s="385" t="s">
        <v>77</v>
      </c>
      <c r="C102" s="386">
        <v>3</v>
      </c>
      <c r="D102" s="726"/>
      <c r="E102" s="364">
        <f t="shared" si="5"/>
        <v>0</v>
      </c>
    </row>
    <row r="103" spans="1:5" ht="12.75">
      <c r="A103" s="387" t="s">
        <v>2464</v>
      </c>
      <c r="B103" s="385" t="s">
        <v>77</v>
      </c>
      <c r="C103" s="386">
        <v>1</v>
      </c>
      <c r="D103" s="726"/>
      <c r="E103" s="364">
        <f t="shared" si="5"/>
        <v>0</v>
      </c>
    </row>
    <row r="104" spans="1:5" ht="12.75">
      <c r="A104" s="387" t="s">
        <v>2465</v>
      </c>
      <c r="B104" s="385" t="s">
        <v>77</v>
      </c>
      <c r="C104" s="386">
        <v>1</v>
      </c>
      <c r="D104" s="726"/>
      <c r="E104" s="364">
        <f t="shared" si="5"/>
        <v>0</v>
      </c>
    </row>
    <row r="105" spans="1:5" ht="12.75">
      <c r="A105" s="387" t="s">
        <v>2466</v>
      </c>
      <c r="B105" s="385" t="s">
        <v>77</v>
      </c>
      <c r="C105" s="386">
        <v>1</v>
      </c>
      <c r="D105" s="726"/>
      <c r="E105" s="364">
        <f t="shared" si="5"/>
        <v>0</v>
      </c>
    </row>
    <row r="106" spans="1:5" ht="12.75">
      <c r="A106" s="387" t="s">
        <v>2467</v>
      </c>
      <c r="B106" s="385" t="s">
        <v>77</v>
      </c>
      <c r="C106" s="386">
        <v>1</v>
      </c>
      <c r="D106" s="726"/>
      <c r="E106" s="364">
        <f t="shared" si="5"/>
        <v>0</v>
      </c>
    </row>
    <row r="107" spans="1:5" ht="12.75">
      <c r="A107" s="387" t="s">
        <v>2468</v>
      </c>
      <c r="B107" s="385" t="s">
        <v>77</v>
      </c>
      <c r="C107" s="386">
        <v>1</v>
      </c>
      <c r="D107" s="726"/>
      <c r="E107" s="364">
        <f t="shared" si="5"/>
        <v>0</v>
      </c>
    </row>
    <row r="108" spans="1:5" ht="12.75">
      <c r="A108" s="387" t="s">
        <v>2469</v>
      </c>
      <c r="B108" s="385" t="s">
        <v>77</v>
      </c>
      <c r="C108" s="386">
        <v>1</v>
      </c>
      <c r="D108" s="726"/>
      <c r="E108" s="364">
        <f t="shared" si="5"/>
        <v>0</v>
      </c>
    </row>
    <row r="109" spans="1:5" ht="12.75">
      <c r="A109" s="387" t="s">
        <v>2470</v>
      </c>
      <c r="B109" s="385" t="s">
        <v>77</v>
      </c>
      <c r="C109" s="386">
        <v>6</v>
      </c>
      <c r="D109" s="726"/>
      <c r="E109" s="364">
        <f t="shared" si="5"/>
        <v>0</v>
      </c>
    </row>
    <row r="110" spans="1:5" ht="12.75">
      <c r="A110" s="387" t="s">
        <v>2471</v>
      </c>
      <c r="B110" s="385" t="s">
        <v>77</v>
      </c>
      <c r="C110" s="386">
        <v>4</v>
      </c>
      <c r="D110" s="726"/>
      <c r="E110" s="364">
        <f t="shared" si="5"/>
        <v>0</v>
      </c>
    </row>
    <row r="111" spans="1:5" ht="12.75">
      <c r="A111" s="387" t="s">
        <v>2472</v>
      </c>
      <c r="B111" s="385" t="s">
        <v>77</v>
      </c>
      <c r="C111" s="386">
        <v>2</v>
      </c>
      <c r="D111" s="726"/>
      <c r="E111" s="364">
        <f t="shared" si="5"/>
        <v>0</v>
      </c>
    </row>
    <row r="112" spans="1:5" ht="12.75">
      <c r="A112" s="387" t="s">
        <v>2473</v>
      </c>
      <c r="B112" s="385" t="s">
        <v>77</v>
      </c>
      <c r="C112" s="386">
        <v>1</v>
      </c>
      <c r="D112" s="726"/>
      <c r="E112" s="364">
        <f t="shared" si="5"/>
        <v>0</v>
      </c>
    </row>
    <row r="113" spans="1:5" ht="12.75">
      <c r="A113" s="387" t="s">
        <v>2474</v>
      </c>
      <c r="B113" s="385" t="s">
        <v>77</v>
      </c>
      <c r="C113" s="386">
        <v>2</v>
      </c>
      <c r="D113" s="726"/>
      <c r="E113" s="364">
        <f t="shared" si="5"/>
        <v>0</v>
      </c>
    </row>
    <row r="114" spans="1:5" ht="12.75">
      <c r="A114" s="387" t="s">
        <v>2475</v>
      </c>
      <c r="B114" s="385" t="s">
        <v>77</v>
      </c>
      <c r="C114" s="386">
        <v>3</v>
      </c>
      <c r="D114" s="726"/>
      <c r="E114" s="364">
        <f t="shared" si="5"/>
        <v>0</v>
      </c>
    </row>
    <row r="115" spans="1:5" ht="12.75">
      <c r="A115" s="387" t="s">
        <v>2476</v>
      </c>
      <c r="B115" s="385" t="s">
        <v>77</v>
      </c>
      <c r="C115" s="386">
        <v>1</v>
      </c>
      <c r="D115" s="726"/>
      <c r="E115" s="364">
        <f t="shared" si="5"/>
        <v>0</v>
      </c>
    </row>
    <row r="116" spans="1:5" ht="12.75">
      <c r="A116" s="387" t="s">
        <v>2477</v>
      </c>
      <c r="B116" s="385" t="s">
        <v>77</v>
      </c>
      <c r="C116" s="386">
        <v>1</v>
      </c>
      <c r="D116" s="726"/>
      <c r="E116" s="364">
        <f t="shared" si="5"/>
        <v>0</v>
      </c>
    </row>
    <row r="117" spans="1:5" ht="12.75">
      <c r="A117" s="387" t="s">
        <v>2478</v>
      </c>
      <c r="B117" s="385" t="s">
        <v>77</v>
      </c>
      <c r="C117" s="386">
        <v>1</v>
      </c>
      <c r="D117" s="726"/>
      <c r="E117" s="364">
        <f t="shared" si="5"/>
        <v>0</v>
      </c>
    </row>
    <row r="118" spans="1:5" ht="12.75">
      <c r="A118" s="387" t="s">
        <v>2479</v>
      </c>
      <c r="B118" s="385" t="s">
        <v>77</v>
      </c>
      <c r="C118" s="386">
        <v>3</v>
      </c>
      <c r="D118" s="726"/>
      <c r="E118" s="364">
        <f t="shared" si="5"/>
        <v>0</v>
      </c>
    </row>
    <row r="119" spans="1:5" ht="12.75">
      <c r="A119" s="387" t="s">
        <v>2480</v>
      </c>
      <c r="B119" s="385" t="s">
        <v>77</v>
      </c>
      <c r="C119" s="386">
        <v>5</v>
      </c>
      <c r="D119" s="726"/>
      <c r="E119" s="364">
        <f t="shared" si="5"/>
        <v>0</v>
      </c>
    </row>
    <row r="120" spans="1:5" ht="12.75">
      <c r="A120" s="387" t="s">
        <v>2481</v>
      </c>
      <c r="B120" s="385" t="s">
        <v>77</v>
      </c>
      <c r="C120" s="386">
        <v>3</v>
      </c>
      <c r="D120" s="726"/>
      <c r="E120" s="364">
        <f t="shared" si="5"/>
        <v>0</v>
      </c>
    </row>
    <row r="121" spans="1:5" ht="12.75">
      <c r="A121" s="387" t="s">
        <v>2482</v>
      </c>
      <c r="B121" s="385" t="s">
        <v>77</v>
      </c>
      <c r="C121" s="386">
        <v>1</v>
      </c>
      <c r="D121" s="726"/>
      <c r="E121" s="364">
        <f t="shared" si="5"/>
        <v>0</v>
      </c>
    </row>
    <row r="122" spans="1:5" ht="12.75">
      <c r="A122" s="387" t="s">
        <v>2483</v>
      </c>
      <c r="B122" s="385" t="s">
        <v>77</v>
      </c>
      <c r="C122" s="386">
        <v>1</v>
      </c>
      <c r="D122" s="726"/>
      <c r="E122" s="364">
        <f t="shared" si="5"/>
        <v>0</v>
      </c>
    </row>
    <row r="123" spans="1:5" ht="12.75">
      <c r="A123" s="387" t="s">
        <v>2484</v>
      </c>
      <c r="B123" s="385" t="s">
        <v>77</v>
      </c>
      <c r="C123" s="386">
        <v>1</v>
      </c>
      <c r="D123" s="726"/>
      <c r="E123" s="364">
        <f t="shared" si="5"/>
        <v>0</v>
      </c>
    </row>
    <row r="124" spans="1:5" ht="12.75">
      <c r="A124" s="387" t="s">
        <v>2485</v>
      </c>
      <c r="B124" s="385" t="s">
        <v>77</v>
      </c>
      <c r="C124" s="386">
        <v>2</v>
      </c>
      <c r="D124" s="726"/>
      <c r="E124" s="364">
        <f t="shared" si="5"/>
        <v>0</v>
      </c>
    </row>
    <row r="125" spans="1:5" ht="12.75">
      <c r="A125" s="387" t="s">
        <v>2486</v>
      </c>
      <c r="B125" s="385" t="s">
        <v>77</v>
      </c>
      <c r="C125" s="661">
        <v>2</v>
      </c>
      <c r="D125" s="726"/>
      <c r="E125" s="364">
        <f t="shared" si="5"/>
        <v>0</v>
      </c>
    </row>
    <row r="126" spans="1:5" ht="12.75">
      <c r="A126" s="387" t="s">
        <v>2487</v>
      </c>
      <c r="B126" s="385" t="s">
        <v>77</v>
      </c>
      <c r="C126" s="661">
        <v>1</v>
      </c>
      <c r="D126" s="726"/>
      <c r="E126" s="364">
        <f t="shared" si="5"/>
        <v>0</v>
      </c>
    </row>
    <row r="127" spans="1:5" ht="12.75">
      <c r="A127" s="387" t="s">
        <v>2488</v>
      </c>
      <c r="B127" s="385" t="s">
        <v>77</v>
      </c>
      <c r="C127" s="661">
        <v>1</v>
      </c>
      <c r="D127" s="726"/>
      <c r="E127" s="364">
        <f t="shared" si="5"/>
        <v>0</v>
      </c>
    </row>
    <row r="128" spans="1:5" ht="12.75">
      <c r="A128" s="387" t="s">
        <v>2489</v>
      </c>
      <c r="B128" s="385" t="s">
        <v>77</v>
      </c>
      <c r="C128" s="661">
        <v>3</v>
      </c>
      <c r="D128" s="726"/>
      <c r="E128" s="364">
        <f t="shared" si="5"/>
        <v>0</v>
      </c>
    </row>
    <row r="129" spans="1:5" ht="12.75">
      <c r="A129" s="387" t="s">
        <v>2490</v>
      </c>
      <c r="B129" s="385" t="s">
        <v>77</v>
      </c>
      <c r="C129" s="661">
        <v>1</v>
      </c>
      <c r="D129" s="726"/>
      <c r="E129" s="364">
        <f t="shared" si="5"/>
        <v>0</v>
      </c>
    </row>
    <row r="130" spans="1:5" ht="12.75">
      <c r="A130" s="387" t="s">
        <v>2491</v>
      </c>
      <c r="B130" s="385" t="s">
        <v>77</v>
      </c>
      <c r="C130" s="661">
        <v>1</v>
      </c>
      <c r="D130" s="726"/>
      <c r="E130" s="364">
        <f t="shared" si="5"/>
        <v>0</v>
      </c>
    </row>
    <row r="131" spans="1:5" ht="12.75">
      <c r="A131" s="381"/>
      <c r="B131" s="373"/>
      <c r="C131" s="661"/>
      <c r="D131" s="665"/>
      <c r="E131" s="364"/>
    </row>
    <row r="132" spans="1:5" ht="12.75">
      <c r="A132" s="376"/>
      <c r="B132" s="384"/>
      <c r="C132" s="384"/>
      <c r="D132" s="376"/>
      <c r="E132" s="376"/>
    </row>
    <row r="133" spans="1:5" ht="17.25">
      <c r="A133" s="362" t="s">
        <v>2177</v>
      </c>
      <c r="B133" s="384"/>
      <c r="C133" s="384"/>
      <c r="D133" s="376"/>
      <c r="E133" s="376"/>
    </row>
    <row r="134" spans="1:5" ht="30">
      <c r="A134" s="382" t="s">
        <v>2178</v>
      </c>
      <c r="B134" s="385" t="s">
        <v>77</v>
      </c>
      <c r="C134" s="386">
        <v>67</v>
      </c>
      <c r="D134" s="726"/>
      <c r="E134" s="380">
        <f>C134*D134</f>
        <v>0</v>
      </c>
    </row>
    <row r="135" spans="1:5" ht="12.75">
      <c r="A135" s="375" t="s">
        <v>2179</v>
      </c>
      <c r="B135" s="385" t="s">
        <v>77</v>
      </c>
      <c r="C135" s="386">
        <v>67</v>
      </c>
      <c r="D135" s="726"/>
      <c r="E135" s="364">
        <f>C135*D135</f>
        <v>0</v>
      </c>
    </row>
    <row r="136" spans="1:5" ht="12.75">
      <c r="A136" s="375" t="s">
        <v>2180</v>
      </c>
      <c r="B136" s="385" t="s">
        <v>77</v>
      </c>
      <c r="C136" s="386">
        <v>67</v>
      </c>
      <c r="D136" s="726"/>
      <c r="E136" s="364">
        <f>C136*D136</f>
        <v>0</v>
      </c>
    </row>
    <row r="137" spans="1:5" ht="12.75">
      <c r="A137" s="375" t="s">
        <v>2181</v>
      </c>
      <c r="B137" s="385" t="s">
        <v>77</v>
      </c>
      <c r="C137" s="386">
        <v>8</v>
      </c>
      <c r="D137" s="726"/>
      <c r="E137" s="364">
        <f>C137*D137</f>
        <v>0</v>
      </c>
    </row>
    <row r="138" spans="1:5" ht="12.75">
      <c r="A138" s="375" t="s">
        <v>2182</v>
      </c>
      <c r="B138" s="385" t="s">
        <v>77</v>
      </c>
      <c r="C138" s="386">
        <v>8</v>
      </c>
      <c r="D138" s="726"/>
      <c r="E138" s="364">
        <f t="shared" si="5"/>
        <v>0</v>
      </c>
    </row>
    <row r="139" spans="1:5" ht="12.75">
      <c r="A139" s="376" t="s">
        <v>2183</v>
      </c>
      <c r="B139" s="385" t="s">
        <v>77</v>
      </c>
      <c r="C139" s="386">
        <v>67</v>
      </c>
      <c r="D139" s="726"/>
      <c r="E139" s="364">
        <f t="shared" si="5"/>
        <v>0</v>
      </c>
    </row>
    <row r="140" spans="1:5" ht="12.75">
      <c r="A140" s="376" t="s">
        <v>2184</v>
      </c>
      <c r="B140" s="385" t="s">
        <v>77</v>
      </c>
      <c r="C140" s="386">
        <v>67</v>
      </c>
      <c r="D140" s="726"/>
      <c r="E140" s="364">
        <f t="shared" si="5"/>
        <v>0</v>
      </c>
    </row>
    <row r="141" spans="1:5" ht="30">
      <c r="A141" s="368" t="s">
        <v>2185</v>
      </c>
      <c r="B141" s="385" t="s">
        <v>77</v>
      </c>
      <c r="C141" s="386">
        <v>3</v>
      </c>
      <c r="D141" s="726"/>
      <c r="E141" s="364">
        <f t="shared" si="5"/>
        <v>0</v>
      </c>
    </row>
    <row r="142" spans="1:5" ht="12.75">
      <c r="A142" s="368"/>
      <c r="B142" s="385"/>
      <c r="C142" s="386"/>
      <c r="D142" s="666"/>
      <c r="E142" s="364"/>
    </row>
    <row r="143" spans="1:5" ht="12.75">
      <c r="A143" s="383" t="s">
        <v>2186</v>
      </c>
      <c r="B143" s="385"/>
      <c r="C143" s="386"/>
      <c r="D143" s="666"/>
      <c r="E143" s="364"/>
    </row>
    <row r="144" spans="1:5" ht="12.75">
      <c r="A144" s="369" t="s">
        <v>2187</v>
      </c>
      <c r="B144" s="385" t="s">
        <v>77</v>
      </c>
      <c r="C144" s="386">
        <v>1</v>
      </c>
      <c r="D144" s="726"/>
      <c r="E144" s="364">
        <f>D144*C144</f>
        <v>0</v>
      </c>
    </row>
    <row r="145" spans="1:5" ht="12.75">
      <c r="A145" s="369" t="s">
        <v>2188</v>
      </c>
      <c r="B145" s="385" t="s">
        <v>77</v>
      </c>
      <c r="C145" s="386">
        <v>1</v>
      </c>
      <c r="D145" s="726"/>
      <c r="E145" s="364">
        <f>D145*C145</f>
        <v>0</v>
      </c>
    </row>
    <row r="146" spans="1:5" ht="12.75">
      <c r="A146" s="368" t="s">
        <v>2189</v>
      </c>
      <c r="B146" s="385" t="s">
        <v>77</v>
      </c>
      <c r="C146" s="386">
        <v>1</v>
      </c>
      <c r="D146" s="726"/>
      <c r="E146" s="364">
        <f>D146*C146</f>
        <v>0</v>
      </c>
    </row>
    <row r="147" spans="1:5" ht="12.75">
      <c r="A147" s="368"/>
      <c r="B147" s="385"/>
      <c r="C147" s="386"/>
      <c r="D147" s="666"/>
      <c r="E147" s="364"/>
    </row>
    <row r="148" spans="1:5" ht="12.75">
      <c r="A148" s="383" t="s">
        <v>2190</v>
      </c>
      <c r="B148" s="385"/>
      <c r="C148" s="386"/>
      <c r="D148" s="666"/>
      <c r="E148" s="364"/>
    </row>
    <row r="149" spans="1:5" ht="12.75">
      <c r="A149" s="369" t="s">
        <v>2191</v>
      </c>
      <c r="B149" s="385" t="s">
        <v>187</v>
      </c>
      <c r="C149" s="386">
        <v>14</v>
      </c>
      <c r="D149" s="726"/>
      <c r="E149" s="364">
        <f>D149*C149</f>
        <v>0</v>
      </c>
    </row>
    <row r="150" spans="1:5" ht="12.75">
      <c r="A150" s="369" t="s">
        <v>2192</v>
      </c>
      <c r="B150" s="385" t="s">
        <v>77</v>
      </c>
      <c r="C150" s="386">
        <v>1</v>
      </c>
      <c r="D150" s="726"/>
      <c r="E150" s="364">
        <f>D150*C150</f>
        <v>0</v>
      </c>
    </row>
    <row r="151" spans="1:5" ht="12.75">
      <c r="A151" s="384"/>
      <c r="B151" s="385"/>
      <c r="C151" s="386"/>
      <c r="D151" s="386"/>
      <c r="E151" s="364"/>
    </row>
    <row r="152" spans="1:5" ht="17.25">
      <c r="A152" s="362" t="s">
        <v>2193</v>
      </c>
      <c r="B152" s="373"/>
      <c r="C152" s="373"/>
      <c r="D152" s="373"/>
      <c r="E152" s="364"/>
    </row>
    <row r="153" spans="1:5" ht="12.75">
      <c r="A153" s="365" t="s">
        <v>2194</v>
      </c>
      <c r="B153" s="385" t="s">
        <v>890</v>
      </c>
      <c r="C153" s="385">
        <v>70</v>
      </c>
      <c r="D153" s="726"/>
      <c r="E153" s="364">
        <f t="shared" si="5"/>
        <v>0</v>
      </c>
    </row>
    <row r="154" spans="1:5" ht="12.75">
      <c r="A154" s="365" t="s">
        <v>2195</v>
      </c>
      <c r="B154" s="385" t="s">
        <v>2196</v>
      </c>
      <c r="C154" s="385">
        <v>48</v>
      </c>
      <c r="D154" s="726"/>
      <c r="E154" s="364">
        <f t="shared" si="5"/>
        <v>0</v>
      </c>
    </row>
    <row r="155" spans="1:5" ht="12.75">
      <c r="A155" s="357" t="s">
        <v>2197</v>
      </c>
      <c r="B155" s="385" t="s">
        <v>77</v>
      </c>
      <c r="C155" s="385">
        <v>1</v>
      </c>
      <c r="D155" s="726"/>
      <c r="E155" s="364">
        <f t="shared" si="5"/>
        <v>0</v>
      </c>
    </row>
    <row r="156" spans="1:5" ht="12.75">
      <c r="A156" s="365" t="s">
        <v>2198</v>
      </c>
      <c r="B156" s="385" t="s">
        <v>77</v>
      </c>
      <c r="C156" s="385">
        <v>1</v>
      </c>
      <c r="D156" s="726"/>
      <c r="E156" s="364">
        <f t="shared" si="5"/>
        <v>0</v>
      </c>
    </row>
    <row r="157" spans="1:5" ht="30">
      <c r="A157" s="363" t="s">
        <v>2199</v>
      </c>
      <c r="B157" s="385" t="s">
        <v>77</v>
      </c>
      <c r="C157" s="385">
        <v>1</v>
      </c>
      <c r="D157" s="726"/>
      <c r="E157" s="364">
        <f>C157*D157</f>
        <v>0</v>
      </c>
    </row>
    <row r="158" spans="1:5" ht="12.75">
      <c r="A158" s="387" t="s">
        <v>2200</v>
      </c>
      <c r="B158" s="385" t="s">
        <v>77</v>
      </c>
      <c r="C158" s="386">
        <v>1</v>
      </c>
      <c r="D158" s="726"/>
      <c r="E158" s="364">
        <f>C158*D158</f>
        <v>0</v>
      </c>
    </row>
    <row r="159" spans="1:5" ht="12.75">
      <c r="A159" s="387" t="s">
        <v>2201</v>
      </c>
      <c r="B159" s="385" t="s">
        <v>77</v>
      </c>
      <c r="C159" s="386">
        <v>1</v>
      </c>
      <c r="D159" s="726"/>
      <c r="E159" s="364">
        <f>C159*D159</f>
        <v>0</v>
      </c>
    </row>
    <row r="160" spans="1:5" ht="12.75">
      <c r="A160" s="363" t="s">
        <v>2202</v>
      </c>
      <c r="B160" s="385" t="s">
        <v>77</v>
      </c>
      <c r="C160" s="386">
        <v>1</v>
      </c>
      <c r="D160" s="726"/>
      <c r="E160" s="364">
        <f aca="true" t="shared" si="6" ref="E160">C160*D160</f>
        <v>0</v>
      </c>
    </row>
    <row r="161" spans="1:5" ht="12.75">
      <c r="A161" s="387"/>
      <c r="B161" s="373"/>
      <c r="C161" s="373"/>
      <c r="D161" s="373"/>
      <c r="E161" s="364"/>
    </row>
    <row r="162" spans="1:5" ht="12.75">
      <c r="A162" s="388" t="s">
        <v>2203</v>
      </c>
      <c r="B162" s="372"/>
      <c r="C162" s="372"/>
      <c r="D162" s="372"/>
      <c r="E162" s="389">
        <f>SUM(E1:E160)</f>
        <v>0</v>
      </c>
    </row>
    <row r="163" spans="1:5" ht="12.75">
      <c r="A163" s="372"/>
      <c r="B163" s="372"/>
      <c r="C163" s="372"/>
      <c r="D163" s="372"/>
      <c r="E163" s="372"/>
    </row>
    <row r="164" spans="2:5" ht="12.75">
      <c r="B164" s="373"/>
      <c r="C164" s="373"/>
      <c r="D164" s="373"/>
      <c r="E164" s="370"/>
    </row>
    <row r="165" spans="2:5" ht="12.75">
      <c r="B165" s="373"/>
      <c r="D165" s="373"/>
      <c r="E165" s="370"/>
    </row>
    <row r="166" spans="1:5" ht="12.75">
      <c r="A166" s="390"/>
      <c r="B166" s="373"/>
      <c r="C166" s="373"/>
      <c r="D166" s="373"/>
      <c r="E166" s="370"/>
    </row>
    <row r="167" spans="2:5" ht="12.75">
      <c r="B167" s="373"/>
      <c r="C167" s="373"/>
      <c r="D167" s="373"/>
      <c r="E167" s="370"/>
    </row>
    <row r="168" spans="2:5" ht="12.75">
      <c r="B168" s="373"/>
      <c r="C168" s="373"/>
      <c r="D168" s="373"/>
      <c r="E168" s="370"/>
    </row>
    <row r="169" spans="2:5" ht="12.75">
      <c r="B169" s="373"/>
      <c r="C169" s="373"/>
      <c r="D169" s="373"/>
      <c r="E169" s="370"/>
    </row>
    <row r="170" spans="2:5" ht="12.75">
      <c r="B170" s="373"/>
      <c r="C170" s="373"/>
      <c r="D170" s="373"/>
      <c r="E170" s="370"/>
    </row>
    <row r="171" spans="2:5" ht="12.75">
      <c r="B171" s="373"/>
      <c r="C171" s="373"/>
      <c r="D171" s="373"/>
      <c r="E171" s="370"/>
    </row>
    <row r="172" spans="2:5" ht="12.75">
      <c r="B172" s="370"/>
      <c r="C172" s="373"/>
      <c r="D172" s="373"/>
      <c r="E172" s="370"/>
    </row>
    <row r="173" spans="2:5" ht="12.75">
      <c r="B173" s="370"/>
      <c r="C173" s="373"/>
      <c r="D173" s="373"/>
      <c r="E173" s="370"/>
    </row>
    <row r="174" spans="2:5" ht="12.75">
      <c r="B174" s="370"/>
      <c r="C174" s="373"/>
      <c r="D174" s="373"/>
      <c r="E174" s="370"/>
    </row>
    <row r="175" spans="2:5" ht="12.75">
      <c r="B175" s="370"/>
      <c r="C175" s="373"/>
      <c r="D175" s="373"/>
      <c r="E175" s="370"/>
    </row>
    <row r="176" spans="2:5" ht="12.75">
      <c r="B176" s="370"/>
      <c r="C176" s="373"/>
      <c r="D176" s="373"/>
      <c r="E176" s="370"/>
    </row>
    <row r="177" spans="2:5" ht="12.75">
      <c r="B177" s="370"/>
      <c r="C177" s="373"/>
      <c r="D177" s="373"/>
      <c r="E177" s="370"/>
    </row>
    <row r="178" spans="2:5" ht="12.75">
      <c r="B178" s="370"/>
      <c r="C178" s="373"/>
      <c r="D178" s="373"/>
      <c r="E178" s="370"/>
    </row>
    <row r="179" spans="2:5" ht="12.75">
      <c r="B179" s="370"/>
      <c r="C179" s="373"/>
      <c r="D179" s="373"/>
      <c r="E179" s="370"/>
    </row>
    <row r="180" spans="3:4" ht="12.75">
      <c r="C180" s="391"/>
      <c r="D180" s="391"/>
    </row>
    <row r="181" spans="3:4" ht="12.75">
      <c r="C181" s="391"/>
      <c r="D181" s="391"/>
    </row>
    <row r="182" spans="3:4" ht="12.75">
      <c r="C182" s="391"/>
      <c r="D182" s="391"/>
    </row>
    <row r="183" spans="3:4" ht="12.75">
      <c r="C183" s="391"/>
      <c r="D183" s="391"/>
    </row>
    <row r="184" spans="3:4" ht="12.75">
      <c r="C184" s="391"/>
      <c r="D184" s="391"/>
    </row>
    <row r="185" spans="3:4" ht="12.75">
      <c r="C185" s="391"/>
      <c r="D185" s="391"/>
    </row>
    <row r="186" spans="3:4" ht="12.75">
      <c r="C186" s="391"/>
      <c r="D186" s="391"/>
    </row>
    <row r="187" spans="3:4" ht="12.75">
      <c r="C187" s="391"/>
      <c r="D187" s="391"/>
    </row>
    <row r="188" spans="3:4" ht="12.75">
      <c r="C188" s="391"/>
      <c r="D188" s="391"/>
    </row>
    <row r="189" spans="3:4" ht="12.75">
      <c r="C189" s="391"/>
      <c r="D189" s="391"/>
    </row>
    <row r="190" spans="3:4" ht="12.75">
      <c r="C190" s="391"/>
      <c r="D190" s="391"/>
    </row>
    <row r="191" spans="3:4" ht="12.75">
      <c r="C191" s="391"/>
      <c r="D191" s="391"/>
    </row>
    <row r="192" spans="3:4" ht="12.75">
      <c r="C192" s="391"/>
      <c r="D192" s="391"/>
    </row>
    <row r="193" spans="3:4" ht="12.75">
      <c r="C193" s="391"/>
      <c r="D193" s="391"/>
    </row>
    <row r="194" spans="3:4" ht="12.75">
      <c r="C194" s="391"/>
      <c r="D194" s="391"/>
    </row>
  </sheetData>
  <sheetProtection algorithmName="SHA-512" hashValue="bK/mJbyAxBJKqVVFTPjRzOl6/SvNjFcCFyDHrWfrtnG4fME4q+E8BEvH9mGqdl6StdKt6Hoz4ZRG4dG2+FYUyA==" saltValue="vj6C6HjtOopPWwJkdIr5m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93" r:id="rId1"/>
  <headerFooter>
    <oddHeader>&amp;C&amp;A</oddHeader>
    <oddFooter>&amp;RStrana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15"/>
  <sheetViews>
    <sheetView zoomScale="115" zoomScaleNormal="115" workbookViewId="0" topLeftCell="A1">
      <selection activeCell="E7" sqref="E7"/>
    </sheetView>
  </sheetViews>
  <sheetFormatPr defaultColWidth="9.00390625" defaultRowHeight="12.75" outlineLevelRow="2"/>
  <cols>
    <col min="1" max="1" width="5.375" style="354" customWidth="1"/>
    <col min="2" max="2" width="8.875" style="354" bestFit="1" customWidth="1"/>
    <col min="3" max="3" width="72.375" style="354" customWidth="1"/>
    <col min="4" max="4" width="7.125" style="355" customWidth="1"/>
    <col min="5" max="5" width="10.375" style="355" customWidth="1"/>
    <col min="6" max="6" width="11.75390625" style="355" customWidth="1"/>
    <col min="7" max="7" width="10.25390625" style="355" customWidth="1"/>
    <col min="8" max="8" width="15.75390625" style="355" customWidth="1"/>
    <col min="9" max="9" width="9.125" style="354" customWidth="1"/>
    <col min="10" max="10" width="25.875" style="354" bestFit="1" customWidth="1"/>
    <col min="11" max="16384" width="9.125" style="354" customWidth="1"/>
  </cols>
  <sheetData>
    <row r="1" spans="1:7" s="308" customFormat="1" ht="15.75">
      <c r="A1" s="303"/>
      <c r="B1" s="304" t="s">
        <v>1540</v>
      </c>
      <c r="C1" s="305"/>
      <c r="D1" s="304"/>
      <c r="E1" s="306"/>
      <c r="F1" s="306"/>
      <c r="G1" s="307"/>
    </row>
    <row r="2" spans="1:7" s="310" customFormat="1" ht="15.75">
      <c r="A2" s="303"/>
      <c r="B2" s="304" t="s">
        <v>1540</v>
      </c>
      <c r="C2" s="309"/>
      <c r="D2" s="304"/>
      <c r="E2" s="306"/>
      <c r="F2" s="306"/>
      <c r="G2" s="307"/>
    </row>
    <row r="3" spans="1:8" s="316" customFormat="1" ht="24.75" thickBot="1">
      <c r="A3" s="311" t="s">
        <v>1859</v>
      </c>
      <c r="B3" s="312" t="s">
        <v>1860</v>
      </c>
      <c r="C3" s="313" t="s">
        <v>1861</v>
      </c>
      <c r="D3" s="314" t="s">
        <v>70</v>
      </c>
      <c r="E3" s="311" t="s">
        <v>1862</v>
      </c>
      <c r="F3" s="315" t="s">
        <v>1863</v>
      </c>
      <c r="G3" s="311" t="s">
        <v>1864</v>
      </c>
      <c r="H3" s="311" t="s">
        <v>1865</v>
      </c>
    </row>
    <row r="4" spans="1:8" s="322" customFormat="1" ht="12.75">
      <c r="A4" s="317"/>
      <c r="B4" s="318"/>
      <c r="C4" s="319"/>
      <c r="D4" s="317"/>
      <c r="E4" s="320"/>
      <c r="F4" s="321"/>
      <c r="G4" s="321"/>
      <c r="H4" s="321"/>
    </row>
    <row r="5" spans="1:8" s="328" customFormat="1" ht="15.75">
      <c r="A5" s="323"/>
      <c r="B5" s="324">
        <v>721</v>
      </c>
      <c r="C5" s="324" t="s">
        <v>1866</v>
      </c>
      <c r="D5" s="325"/>
      <c r="E5" s="326"/>
      <c r="F5" s="326"/>
      <c r="G5" s="326"/>
      <c r="H5" s="327">
        <f>SUBTOTAL(9,H6:H116)</f>
        <v>0</v>
      </c>
    </row>
    <row r="6" spans="1:8" s="322" customFormat="1" ht="12.75">
      <c r="A6" s="329"/>
      <c r="B6" s="330" t="s">
        <v>1867</v>
      </c>
      <c r="C6" s="331" t="s">
        <v>1868</v>
      </c>
      <c r="D6" s="332"/>
      <c r="E6" s="333"/>
      <c r="F6" s="333"/>
      <c r="G6" s="333"/>
      <c r="H6" s="334">
        <f>SUBTOTAL(9,H7:H34)</f>
        <v>0</v>
      </c>
    </row>
    <row r="7" spans="1:8" s="322" customFormat="1" ht="24">
      <c r="A7" s="335">
        <v>1</v>
      </c>
      <c r="B7" s="336" t="s">
        <v>1869</v>
      </c>
      <c r="C7" s="337" t="s">
        <v>1870</v>
      </c>
      <c r="D7" s="338" t="s">
        <v>1754</v>
      </c>
      <c r="E7" s="339">
        <v>40</v>
      </c>
      <c r="F7" s="701"/>
      <c r="G7" s="701"/>
      <c r="H7" s="340">
        <f>E7*F7+E7*G7</f>
        <v>0</v>
      </c>
    </row>
    <row r="8" spans="1:8" s="322" customFormat="1" ht="24">
      <c r="A8" s="335">
        <v>2</v>
      </c>
      <c r="B8" s="336" t="s">
        <v>1871</v>
      </c>
      <c r="C8" s="337" t="s">
        <v>1872</v>
      </c>
      <c r="D8" s="338" t="s">
        <v>1754</v>
      </c>
      <c r="E8" s="339">
        <v>20</v>
      </c>
      <c r="F8" s="701"/>
      <c r="G8" s="701"/>
      <c r="H8" s="340">
        <f aca="true" t="shared" si="0" ref="H8:H33">E8*F8+E8*G8</f>
        <v>0</v>
      </c>
    </row>
    <row r="9" spans="1:8" s="322" customFormat="1" ht="24">
      <c r="A9" s="335">
        <v>3</v>
      </c>
      <c r="B9" s="336" t="s">
        <v>1873</v>
      </c>
      <c r="C9" s="337" t="s">
        <v>1874</v>
      </c>
      <c r="D9" s="338" t="s">
        <v>1754</v>
      </c>
      <c r="E9" s="339">
        <v>74.5</v>
      </c>
      <c r="F9" s="701"/>
      <c r="G9" s="701"/>
      <c r="H9" s="340">
        <f t="shared" si="0"/>
        <v>0</v>
      </c>
    </row>
    <row r="10" spans="1:8" s="322" customFormat="1" ht="24" customHeight="1">
      <c r="A10" s="335"/>
      <c r="B10" s="336" t="s">
        <v>1875</v>
      </c>
      <c r="C10" s="337" t="s">
        <v>1876</v>
      </c>
      <c r="D10" s="338" t="s">
        <v>1754</v>
      </c>
      <c r="E10" s="339">
        <v>35</v>
      </c>
      <c r="F10" s="701"/>
      <c r="G10" s="701"/>
      <c r="H10" s="340">
        <f t="shared" si="0"/>
        <v>0</v>
      </c>
    </row>
    <row r="11" spans="1:8" s="322" customFormat="1" ht="30.75" customHeight="1">
      <c r="A11" s="335">
        <v>4</v>
      </c>
      <c r="B11" s="336" t="s">
        <v>1877</v>
      </c>
      <c r="C11" s="337" t="s">
        <v>1878</v>
      </c>
      <c r="D11" s="338" t="s">
        <v>1754</v>
      </c>
      <c r="E11" s="339">
        <v>77</v>
      </c>
      <c r="F11" s="701"/>
      <c r="G11" s="701"/>
      <c r="H11" s="340">
        <f t="shared" si="0"/>
        <v>0</v>
      </c>
    </row>
    <row r="12" spans="1:8" s="345" customFormat="1" ht="24">
      <c r="A12" s="341">
        <v>5</v>
      </c>
      <c r="B12" s="342" t="s">
        <v>1879</v>
      </c>
      <c r="C12" s="343" t="s">
        <v>1880</v>
      </c>
      <c r="D12" s="344" t="s">
        <v>1754</v>
      </c>
      <c r="E12" s="339">
        <v>42</v>
      </c>
      <c r="F12" s="701"/>
      <c r="G12" s="701"/>
      <c r="H12" s="340">
        <f t="shared" si="0"/>
        <v>0</v>
      </c>
    </row>
    <row r="13" spans="1:8" s="322" customFormat="1" ht="27.75" customHeight="1">
      <c r="A13" s="335">
        <v>6</v>
      </c>
      <c r="B13" s="336" t="s">
        <v>1881</v>
      </c>
      <c r="C13" s="337" t="s">
        <v>1882</v>
      </c>
      <c r="D13" s="338" t="s">
        <v>1754</v>
      </c>
      <c r="E13" s="339">
        <v>42</v>
      </c>
      <c r="F13" s="701"/>
      <c r="G13" s="701"/>
      <c r="H13" s="340">
        <f t="shared" si="0"/>
        <v>0</v>
      </c>
    </row>
    <row r="14" spans="1:8" s="322" customFormat="1" ht="24">
      <c r="A14" s="335">
        <v>7</v>
      </c>
      <c r="B14" s="336" t="s">
        <v>1883</v>
      </c>
      <c r="C14" s="337" t="s">
        <v>1884</v>
      </c>
      <c r="D14" s="338" t="s">
        <v>1754</v>
      </c>
      <c r="E14" s="339">
        <v>80</v>
      </c>
      <c r="F14" s="701"/>
      <c r="G14" s="701"/>
      <c r="H14" s="340">
        <f t="shared" si="0"/>
        <v>0</v>
      </c>
    </row>
    <row r="15" spans="1:8" s="322" customFormat="1" ht="24">
      <c r="A15" s="335">
        <v>8</v>
      </c>
      <c r="B15" s="336" t="s">
        <v>1885</v>
      </c>
      <c r="C15" s="337" t="s">
        <v>1886</v>
      </c>
      <c r="D15" s="338" t="s">
        <v>1754</v>
      </c>
      <c r="E15" s="339">
        <v>5</v>
      </c>
      <c r="F15" s="701"/>
      <c r="G15" s="701"/>
      <c r="H15" s="340">
        <f t="shared" si="0"/>
        <v>0</v>
      </c>
    </row>
    <row r="16" spans="1:8" s="322" customFormat="1" ht="12.75">
      <c r="A16" s="335">
        <v>9</v>
      </c>
      <c r="B16" s="336" t="s">
        <v>1887</v>
      </c>
      <c r="C16" s="337" t="s">
        <v>1888</v>
      </c>
      <c r="D16" s="338" t="s">
        <v>213</v>
      </c>
      <c r="E16" s="339">
        <v>10</v>
      </c>
      <c r="F16" s="701"/>
      <c r="G16" s="701"/>
      <c r="H16" s="340">
        <f t="shared" si="0"/>
        <v>0</v>
      </c>
    </row>
    <row r="17" spans="1:8" s="322" customFormat="1" ht="12.75">
      <c r="A17" s="335">
        <v>10</v>
      </c>
      <c r="B17" s="336" t="s">
        <v>1889</v>
      </c>
      <c r="C17" s="337" t="s">
        <v>1890</v>
      </c>
      <c r="D17" s="338" t="s">
        <v>213</v>
      </c>
      <c r="E17" s="339">
        <v>2</v>
      </c>
      <c r="F17" s="701"/>
      <c r="G17" s="701"/>
      <c r="H17" s="340">
        <f t="shared" si="0"/>
        <v>0</v>
      </c>
    </row>
    <row r="18" spans="1:8" s="322" customFormat="1" ht="36">
      <c r="A18" s="335">
        <v>11</v>
      </c>
      <c r="B18" s="336" t="s">
        <v>1891</v>
      </c>
      <c r="C18" s="337" t="s">
        <v>1892</v>
      </c>
      <c r="D18" s="338" t="s">
        <v>213</v>
      </c>
      <c r="E18" s="339">
        <v>3</v>
      </c>
      <c r="F18" s="701"/>
      <c r="G18" s="701"/>
      <c r="H18" s="340">
        <f t="shared" si="0"/>
        <v>0</v>
      </c>
    </row>
    <row r="19" spans="1:8" s="322" customFormat="1" ht="12.75">
      <c r="A19" s="335">
        <v>12</v>
      </c>
      <c r="B19" s="336" t="s">
        <v>1893</v>
      </c>
      <c r="C19" s="337" t="s">
        <v>1894</v>
      </c>
      <c r="D19" s="338" t="s">
        <v>213</v>
      </c>
      <c r="E19" s="339">
        <v>5</v>
      </c>
      <c r="F19" s="701"/>
      <c r="G19" s="701"/>
      <c r="H19" s="340">
        <f t="shared" si="0"/>
        <v>0</v>
      </c>
    </row>
    <row r="20" spans="1:8" s="322" customFormat="1" ht="12.75">
      <c r="A20" s="335">
        <v>13</v>
      </c>
      <c r="B20" s="336" t="s">
        <v>1895</v>
      </c>
      <c r="C20" s="337" t="s">
        <v>1896</v>
      </c>
      <c r="D20" s="338" t="s">
        <v>213</v>
      </c>
      <c r="E20" s="339">
        <v>17</v>
      </c>
      <c r="F20" s="701"/>
      <c r="G20" s="701"/>
      <c r="H20" s="340">
        <f t="shared" si="0"/>
        <v>0</v>
      </c>
    </row>
    <row r="21" spans="1:8" s="322" customFormat="1" ht="12.75">
      <c r="A21" s="335">
        <v>14</v>
      </c>
      <c r="B21" s="336" t="s">
        <v>1897</v>
      </c>
      <c r="C21" s="337" t="s">
        <v>1898</v>
      </c>
      <c r="D21" s="338" t="s">
        <v>213</v>
      </c>
      <c r="E21" s="339">
        <v>10</v>
      </c>
      <c r="F21" s="701"/>
      <c r="G21" s="701"/>
      <c r="H21" s="340">
        <f t="shared" si="0"/>
        <v>0</v>
      </c>
    </row>
    <row r="22" spans="1:8" s="322" customFormat="1" ht="12.75">
      <c r="A22" s="335">
        <v>15</v>
      </c>
      <c r="B22" s="336" t="s">
        <v>1899</v>
      </c>
      <c r="C22" s="337" t="s">
        <v>1900</v>
      </c>
      <c r="D22" s="338" t="s">
        <v>213</v>
      </c>
      <c r="E22" s="339">
        <v>19</v>
      </c>
      <c r="F22" s="701"/>
      <c r="G22" s="701"/>
      <c r="H22" s="340">
        <f t="shared" si="0"/>
        <v>0</v>
      </c>
    </row>
    <row r="23" spans="1:8" s="322" customFormat="1" ht="12.75">
      <c r="A23" s="335">
        <v>16</v>
      </c>
      <c r="B23" s="336" t="s">
        <v>1901</v>
      </c>
      <c r="C23" s="337" t="s">
        <v>1902</v>
      </c>
      <c r="D23" s="338" t="s">
        <v>213</v>
      </c>
      <c r="E23" s="339">
        <v>5</v>
      </c>
      <c r="F23" s="701"/>
      <c r="G23" s="701"/>
      <c r="H23" s="340">
        <f t="shared" si="0"/>
        <v>0</v>
      </c>
    </row>
    <row r="24" spans="1:8" s="322" customFormat="1" ht="36">
      <c r="A24" s="335">
        <v>17</v>
      </c>
      <c r="B24" s="336" t="s">
        <v>1903</v>
      </c>
      <c r="C24" s="337" t="s">
        <v>1904</v>
      </c>
      <c r="D24" s="338" t="s">
        <v>213</v>
      </c>
      <c r="E24" s="339">
        <v>1</v>
      </c>
      <c r="F24" s="701"/>
      <c r="G24" s="701"/>
      <c r="H24" s="340">
        <f t="shared" si="0"/>
        <v>0</v>
      </c>
    </row>
    <row r="25" spans="1:8" s="322" customFormat="1" ht="24">
      <c r="A25" s="335">
        <v>18</v>
      </c>
      <c r="B25" s="336" t="s">
        <v>1905</v>
      </c>
      <c r="C25" s="337" t="s">
        <v>1906</v>
      </c>
      <c r="D25" s="338" t="s">
        <v>213</v>
      </c>
      <c r="E25" s="339">
        <v>1</v>
      </c>
      <c r="F25" s="701"/>
      <c r="G25" s="701"/>
      <c r="H25" s="340">
        <f t="shared" si="0"/>
        <v>0</v>
      </c>
    </row>
    <row r="26" spans="1:8" s="322" customFormat="1" ht="12.75">
      <c r="A26" s="335">
        <v>19</v>
      </c>
      <c r="B26" s="336" t="s">
        <v>1907</v>
      </c>
      <c r="C26" s="337" t="s">
        <v>1908</v>
      </c>
      <c r="D26" s="338" t="s">
        <v>213</v>
      </c>
      <c r="E26" s="339">
        <v>5</v>
      </c>
      <c r="F26" s="701"/>
      <c r="G26" s="701"/>
      <c r="H26" s="340">
        <f t="shared" si="0"/>
        <v>0</v>
      </c>
    </row>
    <row r="27" spans="1:8" s="322" customFormat="1" ht="12.75">
      <c r="A27" s="335">
        <v>20</v>
      </c>
      <c r="B27" s="336" t="s">
        <v>1909</v>
      </c>
      <c r="C27" s="337" t="s">
        <v>1910</v>
      </c>
      <c r="D27" s="338" t="s">
        <v>213</v>
      </c>
      <c r="E27" s="339">
        <v>30</v>
      </c>
      <c r="F27" s="701"/>
      <c r="G27" s="701"/>
      <c r="H27" s="340">
        <f t="shared" si="0"/>
        <v>0</v>
      </c>
    </row>
    <row r="28" spans="1:8" s="322" customFormat="1" ht="12.75">
      <c r="A28" s="335">
        <v>21</v>
      </c>
      <c r="B28" s="336" t="s">
        <v>1911</v>
      </c>
      <c r="C28" s="337" t="s">
        <v>1912</v>
      </c>
      <c r="D28" s="338" t="s">
        <v>213</v>
      </c>
      <c r="E28" s="339">
        <v>2</v>
      </c>
      <c r="F28" s="701"/>
      <c r="G28" s="701"/>
      <c r="H28" s="340">
        <f t="shared" si="0"/>
        <v>0</v>
      </c>
    </row>
    <row r="29" spans="1:8" s="322" customFormat="1" ht="12.75">
      <c r="A29" s="335">
        <v>22</v>
      </c>
      <c r="B29" s="336" t="s">
        <v>1913</v>
      </c>
      <c r="C29" s="337" t="s">
        <v>1914</v>
      </c>
      <c r="D29" s="338" t="s">
        <v>213</v>
      </c>
      <c r="E29" s="339">
        <v>2</v>
      </c>
      <c r="F29" s="701"/>
      <c r="G29" s="701"/>
      <c r="H29" s="340">
        <f t="shared" si="0"/>
        <v>0</v>
      </c>
    </row>
    <row r="30" spans="1:8" s="322" customFormat="1" ht="12.75">
      <c r="A30" s="335">
        <v>23</v>
      </c>
      <c r="B30" s="336" t="s">
        <v>1915</v>
      </c>
      <c r="C30" s="337" t="s">
        <v>1916</v>
      </c>
      <c r="D30" s="338" t="s">
        <v>213</v>
      </c>
      <c r="E30" s="339">
        <v>1</v>
      </c>
      <c r="F30" s="701"/>
      <c r="G30" s="701"/>
      <c r="H30" s="340">
        <f t="shared" si="0"/>
        <v>0</v>
      </c>
    </row>
    <row r="31" spans="1:8" s="322" customFormat="1" ht="12.75">
      <c r="A31" s="335">
        <v>24</v>
      </c>
      <c r="B31" s="336" t="s">
        <v>1917</v>
      </c>
      <c r="C31" s="337" t="s">
        <v>1918</v>
      </c>
      <c r="D31" s="338" t="s">
        <v>213</v>
      </c>
      <c r="E31" s="339">
        <v>1</v>
      </c>
      <c r="F31" s="701"/>
      <c r="G31" s="701"/>
      <c r="H31" s="340">
        <f t="shared" si="0"/>
        <v>0</v>
      </c>
    </row>
    <row r="32" spans="1:8" s="322" customFormat="1" ht="12.75">
      <c r="A32" s="335">
        <v>25</v>
      </c>
      <c r="B32" s="336" t="s">
        <v>1919</v>
      </c>
      <c r="C32" s="337" t="s">
        <v>1920</v>
      </c>
      <c r="D32" s="338" t="s">
        <v>213</v>
      </c>
      <c r="E32" s="339">
        <v>1</v>
      </c>
      <c r="F32" s="701"/>
      <c r="G32" s="701"/>
      <c r="H32" s="340">
        <f t="shared" si="0"/>
        <v>0</v>
      </c>
    </row>
    <row r="33" spans="1:8" s="322" customFormat="1" ht="12.75">
      <c r="A33" s="335">
        <v>26</v>
      </c>
      <c r="B33" s="336" t="s">
        <v>1921</v>
      </c>
      <c r="C33" s="337" t="s">
        <v>1922</v>
      </c>
      <c r="D33" s="338" t="s">
        <v>213</v>
      </c>
      <c r="E33" s="339">
        <v>1</v>
      </c>
      <c r="F33" s="701"/>
      <c r="G33" s="701"/>
      <c r="H33" s="340">
        <f t="shared" si="0"/>
        <v>0</v>
      </c>
    </row>
    <row r="34" spans="1:8" s="322" customFormat="1" ht="12.75">
      <c r="A34" s="346"/>
      <c r="B34" s="347"/>
      <c r="C34" s="348"/>
      <c r="D34" s="349"/>
      <c r="E34" s="350"/>
      <c r="F34" s="351"/>
      <c r="G34" s="351"/>
      <c r="H34" s="352"/>
    </row>
    <row r="35" spans="1:8" s="322" customFormat="1" ht="12.75">
      <c r="A35" s="329"/>
      <c r="B35" s="330" t="s">
        <v>1923</v>
      </c>
      <c r="C35" s="331" t="s">
        <v>1924</v>
      </c>
      <c r="D35" s="332"/>
      <c r="E35" s="333"/>
      <c r="F35" s="333"/>
      <c r="G35" s="333"/>
      <c r="H35" s="334">
        <f>SUBTOTAL(9,H36:H83)</f>
        <v>0</v>
      </c>
    </row>
    <row r="36" spans="1:10" s="322" customFormat="1" ht="12.75">
      <c r="A36" s="335">
        <v>1</v>
      </c>
      <c r="B36" s="336" t="s">
        <v>1925</v>
      </c>
      <c r="C36" s="343" t="s">
        <v>1926</v>
      </c>
      <c r="D36" s="338" t="s">
        <v>1754</v>
      </c>
      <c r="E36" s="339">
        <v>20</v>
      </c>
      <c r="F36" s="701"/>
      <c r="G36" s="701"/>
      <c r="H36" s="340">
        <f>E36*F36+E36*G36</f>
        <v>0</v>
      </c>
      <c r="J36" s="672"/>
    </row>
    <row r="37" spans="1:8" s="322" customFormat="1" ht="12.75">
      <c r="A37" s="335">
        <v>2</v>
      </c>
      <c r="B37" s="336" t="s">
        <v>1927</v>
      </c>
      <c r="C37" s="343" t="s">
        <v>1928</v>
      </c>
      <c r="D37" s="338" t="s">
        <v>1754</v>
      </c>
      <c r="E37" s="339">
        <v>255</v>
      </c>
      <c r="F37" s="701"/>
      <c r="G37" s="701"/>
      <c r="H37" s="340">
        <f>E37*F37+E37*G37</f>
        <v>0</v>
      </c>
    </row>
    <row r="38" spans="1:8" s="322" customFormat="1" ht="12.75">
      <c r="A38" s="335">
        <v>3</v>
      </c>
      <c r="B38" s="336" t="s">
        <v>1929</v>
      </c>
      <c r="C38" s="343" t="s">
        <v>1930</v>
      </c>
      <c r="D38" s="338" t="s">
        <v>1754</v>
      </c>
      <c r="E38" s="339">
        <v>125</v>
      </c>
      <c r="F38" s="701"/>
      <c r="G38" s="701"/>
      <c r="H38" s="340">
        <f aca="true" t="shared" si="1" ref="H38:H82">E38*F38+E38*G38</f>
        <v>0</v>
      </c>
    </row>
    <row r="39" spans="1:8" s="322" customFormat="1" ht="12.75">
      <c r="A39" s="335">
        <v>4</v>
      </c>
      <c r="B39" s="336" t="s">
        <v>1931</v>
      </c>
      <c r="C39" s="343" t="s">
        <v>1932</v>
      </c>
      <c r="D39" s="338" t="s">
        <v>1754</v>
      </c>
      <c r="E39" s="339">
        <v>126</v>
      </c>
      <c r="F39" s="701"/>
      <c r="G39" s="701"/>
      <c r="H39" s="340">
        <f t="shared" si="1"/>
        <v>0</v>
      </c>
    </row>
    <row r="40" spans="1:8" s="322" customFormat="1" ht="12.75">
      <c r="A40" s="335">
        <v>5</v>
      </c>
      <c r="B40" s="336" t="s">
        <v>1933</v>
      </c>
      <c r="C40" s="343" t="s">
        <v>1934</v>
      </c>
      <c r="D40" s="338" t="s">
        <v>1754</v>
      </c>
      <c r="E40" s="339">
        <v>110</v>
      </c>
      <c r="F40" s="701"/>
      <c r="G40" s="701"/>
      <c r="H40" s="340">
        <f t="shared" si="1"/>
        <v>0</v>
      </c>
    </row>
    <row r="41" spans="1:8" s="322" customFormat="1" ht="12.75">
      <c r="A41" s="335">
        <v>6</v>
      </c>
      <c r="B41" s="336" t="s">
        <v>1935</v>
      </c>
      <c r="C41" s="343" t="s">
        <v>1936</v>
      </c>
      <c r="D41" s="338" t="s">
        <v>1754</v>
      </c>
      <c r="E41" s="339">
        <v>40</v>
      </c>
      <c r="F41" s="701"/>
      <c r="G41" s="701"/>
      <c r="H41" s="340">
        <f t="shared" si="1"/>
        <v>0</v>
      </c>
    </row>
    <row r="42" spans="1:8" s="322" customFormat="1" ht="12.75">
      <c r="A42" s="335">
        <v>7</v>
      </c>
      <c r="B42" s="336" t="s">
        <v>1937</v>
      </c>
      <c r="C42" s="343" t="s">
        <v>1938</v>
      </c>
      <c r="D42" s="338" t="s">
        <v>1754</v>
      </c>
      <c r="E42" s="339">
        <v>65</v>
      </c>
      <c r="F42" s="701"/>
      <c r="G42" s="701"/>
      <c r="H42" s="340">
        <f t="shared" si="1"/>
        <v>0</v>
      </c>
    </row>
    <row r="43" spans="1:8" s="322" customFormat="1" ht="12.75">
      <c r="A43" s="335">
        <v>8</v>
      </c>
      <c r="B43" s="336" t="s">
        <v>1939</v>
      </c>
      <c r="C43" s="343" t="s">
        <v>1940</v>
      </c>
      <c r="D43" s="338" t="s">
        <v>1754</v>
      </c>
      <c r="E43" s="339">
        <v>10</v>
      </c>
      <c r="F43" s="701"/>
      <c r="G43" s="701"/>
      <c r="H43" s="340">
        <f t="shared" si="1"/>
        <v>0</v>
      </c>
    </row>
    <row r="44" spans="1:8" s="322" customFormat="1" ht="12.75">
      <c r="A44" s="335">
        <v>9</v>
      </c>
      <c r="B44" s="336" t="s">
        <v>1941</v>
      </c>
      <c r="C44" s="337" t="s">
        <v>1942</v>
      </c>
      <c r="D44" s="338" t="s">
        <v>1754</v>
      </c>
      <c r="E44" s="339">
        <v>16</v>
      </c>
      <c r="F44" s="701"/>
      <c r="G44" s="701"/>
      <c r="H44" s="340">
        <f t="shared" si="1"/>
        <v>0</v>
      </c>
    </row>
    <row r="45" spans="1:8" s="322" customFormat="1" ht="12.75">
      <c r="A45" s="335">
        <v>10</v>
      </c>
      <c r="B45" s="336" t="s">
        <v>1943</v>
      </c>
      <c r="C45" s="337" t="s">
        <v>1944</v>
      </c>
      <c r="D45" s="338" t="s">
        <v>1754</v>
      </c>
      <c r="E45" s="339">
        <v>5</v>
      </c>
      <c r="F45" s="701"/>
      <c r="G45" s="701"/>
      <c r="H45" s="340">
        <f t="shared" si="1"/>
        <v>0</v>
      </c>
    </row>
    <row r="46" spans="1:8" s="322" customFormat="1" ht="12" customHeight="1" outlineLevel="2">
      <c r="A46" s="335">
        <v>11</v>
      </c>
      <c r="B46" s="336" t="s">
        <v>1945</v>
      </c>
      <c r="C46" s="337" t="s">
        <v>1946</v>
      </c>
      <c r="D46" s="338" t="s">
        <v>1754</v>
      </c>
      <c r="E46" s="339">
        <v>150</v>
      </c>
      <c r="F46" s="701"/>
      <c r="G46" s="701"/>
      <c r="H46" s="340">
        <f t="shared" si="1"/>
        <v>0</v>
      </c>
    </row>
    <row r="47" spans="1:8" s="322" customFormat="1" ht="12" customHeight="1" outlineLevel="2">
      <c r="A47" s="335">
        <v>12</v>
      </c>
      <c r="B47" s="336" t="s">
        <v>1947</v>
      </c>
      <c r="C47" s="337" t="s">
        <v>1948</v>
      </c>
      <c r="D47" s="338" t="s">
        <v>1754</v>
      </c>
      <c r="E47" s="339">
        <v>70</v>
      </c>
      <c r="F47" s="701"/>
      <c r="G47" s="701"/>
      <c r="H47" s="340">
        <f t="shared" si="1"/>
        <v>0</v>
      </c>
    </row>
    <row r="48" spans="1:8" s="322" customFormat="1" ht="12" customHeight="1" outlineLevel="2">
      <c r="A48" s="335">
        <v>13</v>
      </c>
      <c r="B48" s="336" t="s">
        <v>1949</v>
      </c>
      <c r="C48" s="343" t="s">
        <v>1950</v>
      </c>
      <c r="D48" s="338" t="s">
        <v>1754</v>
      </c>
      <c r="E48" s="339">
        <v>70</v>
      </c>
      <c r="F48" s="701"/>
      <c r="G48" s="701"/>
      <c r="H48" s="340">
        <f t="shared" si="1"/>
        <v>0</v>
      </c>
    </row>
    <row r="49" spans="1:8" s="322" customFormat="1" ht="12" customHeight="1" outlineLevel="2">
      <c r="A49" s="335">
        <v>14</v>
      </c>
      <c r="B49" s="336" t="s">
        <v>1951</v>
      </c>
      <c r="C49" s="337" t="s">
        <v>1952</v>
      </c>
      <c r="D49" s="338" t="s">
        <v>1754</v>
      </c>
      <c r="E49" s="339">
        <v>60</v>
      </c>
      <c r="F49" s="701"/>
      <c r="G49" s="701"/>
      <c r="H49" s="340">
        <f t="shared" si="1"/>
        <v>0</v>
      </c>
    </row>
    <row r="50" spans="1:8" s="322" customFormat="1" ht="12" customHeight="1" outlineLevel="2">
      <c r="A50" s="335">
        <v>15</v>
      </c>
      <c r="B50" s="336" t="s">
        <v>1953</v>
      </c>
      <c r="C50" s="337" t="s">
        <v>1954</v>
      </c>
      <c r="D50" s="338" t="s">
        <v>1754</v>
      </c>
      <c r="E50" s="339">
        <v>20</v>
      </c>
      <c r="F50" s="701"/>
      <c r="G50" s="701"/>
      <c r="H50" s="340">
        <f t="shared" si="1"/>
        <v>0</v>
      </c>
    </row>
    <row r="51" spans="1:8" s="322" customFormat="1" ht="12" customHeight="1" outlineLevel="2">
      <c r="A51" s="335">
        <v>16</v>
      </c>
      <c r="B51" s="336" t="s">
        <v>1955</v>
      </c>
      <c r="C51" s="337" t="s">
        <v>1956</v>
      </c>
      <c r="D51" s="338" t="s">
        <v>1754</v>
      </c>
      <c r="E51" s="339">
        <v>40</v>
      </c>
      <c r="F51" s="701"/>
      <c r="G51" s="701"/>
      <c r="H51" s="340">
        <f t="shared" si="1"/>
        <v>0</v>
      </c>
    </row>
    <row r="52" spans="1:8" s="322" customFormat="1" ht="12" customHeight="1" outlineLevel="2">
      <c r="A52" s="335">
        <v>17</v>
      </c>
      <c r="B52" s="336" t="s">
        <v>1957</v>
      </c>
      <c r="C52" s="337" t="s">
        <v>1958</v>
      </c>
      <c r="D52" s="338" t="s">
        <v>1754</v>
      </c>
      <c r="E52" s="339">
        <v>105</v>
      </c>
      <c r="F52" s="701"/>
      <c r="G52" s="701"/>
      <c r="H52" s="340">
        <f t="shared" si="1"/>
        <v>0</v>
      </c>
    </row>
    <row r="53" spans="1:8" s="322" customFormat="1" ht="12" customHeight="1" outlineLevel="2">
      <c r="A53" s="335">
        <v>18</v>
      </c>
      <c r="B53" s="336" t="s">
        <v>1959</v>
      </c>
      <c r="C53" s="337" t="s">
        <v>1960</v>
      </c>
      <c r="D53" s="338" t="s">
        <v>1754</v>
      </c>
      <c r="E53" s="339">
        <v>55</v>
      </c>
      <c r="F53" s="701"/>
      <c r="G53" s="701"/>
      <c r="H53" s="340">
        <f t="shared" si="1"/>
        <v>0</v>
      </c>
    </row>
    <row r="54" spans="1:8" s="322" customFormat="1" ht="12" customHeight="1" outlineLevel="2">
      <c r="A54" s="335">
        <v>19</v>
      </c>
      <c r="B54" s="336" t="s">
        <v>1961</v>
      </c>
      <c r="C54" s="337" t="s">
        <v>1962</v>
      </c>
      <c r="D54" s="338" t="s">
        <v>1754</v>
      </c>
      <c r="E54" s="339">
        <v>56</v>
      </c>
      <c r="F54" s="701"/>
      <c r="G54" s="701"/>
      <c r="H54" s="340">
        <f t="shared" si="1"/>
        <v>0</v>
      </c>
    </row>
    <row r="55" spans="1:8" s="322" customFormat="1" ht="12" customHeight="1" outlineLevel="2">
      <c r="A55" s="335">
        <v>20</v>
      </c>
      <c r="B55" s="336" t="s">
        <v>1963</v>
      </c>
      <c r="C55" s="337" t="s">
        <v>1964</v>
      </c>
      <c r="D55" s="338" t="s">
        <v>1754</v>
      </c>
      <c r="E55" s="339">
        <v>50</v>
      </c>
      <c r="F55" s="701"/>
      <c r="G55" s="701"/>
      <c r="H55" s="340">
        <f t="shared" si="1"/>
        <v>0</v>
      </c>
    </row>
    <row r="56" spans="1:8" s="322" customFormat="1" ht="12" customHeight="1" outlineLevel="2">
      <c r="A56" s="335">
        <v>21</v>
      </c>
      <c r="B56" s="336" t="s">
        <v>1965</v>
      </c>
      <c r="C56" s="337" t="s">
        <v>1966</v>
      </c>
      <c r="D56" s="338" t="s">
        <v>1754</v>
      </c>
      <c r="E56" s="339">
        <v>65</v>
      </c>
      <c r="F56" s="701"/>
      <c r="G56" s="701"/>
      <c r="H56" s="340">
        <f t="shared" si="1"/>
        <v>0</v>
      </c>
    </row>
    <row r="57" spans="1:8" s="322" customFormat="1" ht="12" customHeight="1" outlineLevel="2">
      <c r="A57" s="335">
        <v>22</v>
      </c>
      <c r="B57" s="336" t="s">
        <v>1967</v>
      </c>
      <c r="C57" s="337" t="s">
        <v>1968</v>
      </c>
      <c r="D57" s="338" t="s">
        <v>1754</v>
      </c>
      <c r="E57" s="339">
        <v>10</v>
      </c>
      <c r="F57" s="701"/>
      <c r="G57" s="701"/>
      <c r="H57" s="340">
        <f t="shared" si="1"/>
        <v>0</v>
      </c>
    </row>
    <row r="58" spans="1:8" s="322" customFormat="1" ht="12" customHeight="1" outlineLevel="2">
      <c r="A58" s="335">
        <v>23</v>
      </c>
      <c r="B58" s="336" t="s">
        <v>1969</v>
      </c>
      <c r="C58" s="337" t="s">
        <v>1970</v>
      </c>
      <c r="D58" s="338" t="s">
        <v>213</v>
      </c>
      <c r="E58" s="339">
        <v>2</v>
      </c>
      <c r="F58" s="701"/>
      <c r="G58" s="701"/>
      <c r="H58" s="340">
        <f t="shared" si="1"/>
        <v>0</v>
      </c>
    </row>
    <row r="59" spans="1:8" s="322" customFormat="1" ht="12" customHeight="1" outlineLevel="2">
      <c r="A59" s="335">
        <v>24</v>
      </c>
      <c r="B59" s="336" t="s">
        <v>1971</v>
      </c>
      <c r="C59" s="337" t="s">
        <v>1972</v>
      </c>
      <c r="D59" s="338" t="s">
        <v>213</v>
      </c>
      <c r="E59" s="339">
        <v>2</v>
      </c>
      <c r="F59" s="701"/>
      <c r="G59" s="701"/>
      <c r="H59" s="340">
        <f t="shared" si="1"/>
        <v>0</v>
      </c>
    </row>
    <row r="60" spans="1:8" s="322" customFormat="1" ht="12" customHeight="1" outlineLevel="2">
      <c r="A60" s="335">
        <v>25</v>
      </c>
      <c r="B60" s="336" t="s">
        <v>1973</v>
      </c>
      <c r="C60" s="337" t="s">
        <v>1974</v>
      </c>
      <c r="D60" s="338" t="s">
        <v>213</v>
      </c>
      <c r="E60" s="339">
        <v>2</v>
      </c>
      <c r="F60" s="701"/>
      <c r="G60" s="701"/>
      <c r="H60" s="340">
        <f t="shared" si="1"/>
        <v>0</v>
      </c>
    </row>
    <row r="61" spans="1:8" s="322" customFormat="1" ht="12" customHeight="1" outlineLevel="2">
      <c r="A61" s="335">
        <v>26</v>
      </c>
      <c r="B61" s="336" t="s">
        <v>1975</v>
      </c>
      <c r="C61" s="337" t="s">
        <v>1976</v>
      </c>
      <c r="D61" s="338" t="s">
        <v>213</v>
      </c>
      <c r="E61" s="339">
        <v>4</v>
      </c>
      <c r="F61" s="701"/>
      <c r="G61" s="701"/>
      <c r="H61" s="340">
        <f t="shared" si="1"/>
        <v>0</v>
      </c>
    </row>
    <row r="62" spans="1:8" s="322" customFormat="1" ht="12" customHeight="1" outlineLevel="2">
      <c r="A62" s="335">
        <v>27</v>
      </c>
      <c r="B62" s="336" t="s">
        <v>1977</v>
      </c>
      <c r="C62" s="337" t="s">
        <v>1978</v>
      </c>
      <c r="D62" s="338" t="s">
        <v>213</v>
      </c>
      <c r="E62" s="339">
        <v>5</v>
      </c>
      <c r="F62" s="701"/>
      <c r="G62" s="701"/>
      <c r="H62" s="340">
        <f t="shared" si="1"/>
        <v>0</v>
      </c>
    </row>
    <row r="63" spans="1:8" s="322" customFormat="1" ht="12" customHeight="1" outlineLevel="2">
      <c r="A63" s="335">
        <v>28</v>
      </c>
      <c r="B63" s="336" t="s">
        <v>1979</v>
      </c>
      <c r="C63" s="337" t="s">
        <v>1980</v>
      </c>
      <c r="D63" s="338" t="s">
        <v>213</v>
      </c>
      <c r="E63" s="339">
        <v>20</v>
      </c>
      <c r="F63" s="701"/>
      <c r="G63" s="701"/>
      <c r="H63" s="340">
        <f t="shared" si="1"/>
        <v>0</v>
      </c>
    </row>
    <row r="64" spans="1:8" s="322" customFormat="1" ht="12" customHeight="1" outlineLevel="2">
      <c r="A64" s="335">
        <v>29</v>
      </c>
      <c r="B64" s="336" t="s">
        <v>1981</v>
      </c>
      <c r="C64" s="337" t="s">
        <v>1982</v>
      </c>
      <c r="D64" s="338" t="s">
        <v>213</v>
      </c>
      <c r="E64" s="339">
        <v>5</v>
      </c>
      <c r="F64" s="701"/>
      <c r="G64" s="701"/>
      <c r="H64" s="340">
        <f t="shared" si="1"/>
        <v>0</v>
      </c>
    </row>
    <row r="65" spans="1:8" s="322" customFormat="1" ht="12" customHeight="1" outlineLevel="2">
      <c r="A65" s="335">
        <v>30</v>
      </c>
      <c r="B65" s="336" t="s">
        <v>1983</v>
      </c>
      <c r="C65" s="337" t="s">
        <v>1984</v>
      </c>
      <c r="D65" s="338" t="s">
        <v>213</v>
      </c>
      <c r="E65" s="339">
        <v>10</v>
      </c>
      <c r="F65" s="701"/>
      <c r="G65" s="701"/>
      <c r="H65" s="340">
        <f t="shared" si="1"/>
        <v>0</v>
      </c>
    </row>
    <row r="66" spans="1:8" s="322" customFormat="1" ht="12" customHeight="1" outlineLevel="2">
      <c r="A66" s="335">
        <v>31</v>
      </c>
      <c r="B66" s="336" t="s">
        <v>1985</v>
      </c>
      <c r="C66" s="337" t="s">
        <v>1986</v>
      </c>
      <c r="D66" s="338" t="s">
        <v>213</v>
      </c>
      <c r="E66" s="339">
        <v>2</v>
      </c>
      <c r="F66" s="701"/>
      <c r="G66" s="701"/>
      <c r="H66" s="340">
        <f t="shared" si="1"/>
        <v>0</v>
      </c>
    </row>
    <row r="67" spans="1:8" s="322" customFormat="1" ht="12.75">
      <c r="A67" s="335">
        <v>32</v>
      </c>
      <c r="B67" s="336" t="s">
        <v>1987</v>
      </c>
      <c r="C67" s="337" t="s">
        <v>1988</v>
      </c>
      <c r="D67" s="338" t="s">
        <v>213</v>
      </c>
      <c r="E67" s="339">
        <v>2</v>
      </c>
      <c r="F67" s="701"/>
      <c r="G67" s="701"/>
      <c r="H67" s="340">
        <f t="shared" si="1"/>
        <v>0</v>
      </c>
    </row>
    <row r="68" spans="1:8" s="322" customFormat="1" ht="12.75">
      <c r="A68" s="335">
        <v>33</v>
      </c>
      <c r="B68" s="336" t="s">
        <v>1989</v>
      </c>
      <c r="C68" s="337" t="s">
        <v>1990</v>
      </c>
      <c r="D68" s="338" t="s">
        <v>213</v>
      </c>
      <c r="E68" s="339">
        <v>2</v>
      </c>
      <c r="F68" s="701"/>
      <c r="G68" s="701"/>
      <c r="H68" s="340">
        <f t="shared" si="1"/>
        <v>0</v>
      </c>
    </row>
    <row r="69" spans="1:8" s="322" customFormat="1" ht="12.75">
      <c r="A69" s="335">
        <v>34</v>
      </c>
      <c r="B69" s="336" t="s">
        <v>1991</v>
      </c>
      <c r="C69" s="337" t="s">
        <v>1992</v>
      </c>
      <c r="D69" s="338" t="s">
        <v>213</v>
      </c>
      <c r="E69" s="339">
        <v>3</v>
      </c>
      <c r="F69" s="701"/>
      <c r="G69" s="701"/>
      <c r="H69" s="340">
        <f t="shared" si="1"/>
        <v>0</v>
      </c>
    </row>
    <row r="70" spans="1:8" s="322" customFormat="1" ht="12.75">
      <c r="A70" s="335">
        <v>35</v>
      </c>
      <c r="B70" s="336" t="s">
        <v>1993</v>
      </c>
      <c r="C70" s="337" t="s">
        <v>1994</v>
      </c>
      <c r="D70" s="338" t="s">
        <v>213</v>
      </c>
      <c r="E70" s="339">
        <v>4</v>
      </c>
      <c r="F70" s="701"/>
      <c r="G70" s="701"/>
      <c r="H70" s="340">
        <f t="shared" si="1"/>
        <v>0</v>
      </c>
    </row>
    <row r="71" spans="1:8" s="322" customFormat="1" ht="12.75">
      <c r="A71" s="335">
        <v>36</v>
      </c>
      <c r="B71" s="336" t="s">
        <v>1995</v>
      </c>
      <c r="C71" s="337" t="s">
        <v>1996</v>
      </c>
      <c r="D71" s="338" t="s">
        <v>213</v>
      </c>
      <c r="E71" s="339">
        <v>1</v>
      </c>
      <c r="F71" s="701"/>
      <c r="G71" s="701"/>
      <c r="H71" s="340">
        <f t="shared" si="1"/>
        <v>0</v>
      </c>
    </row>
    <row r="72" spans="1:8" s="322" customFormat="1" ht="12.75">
      <c r="A72" s="335">
        <v>37</v>
      </c>
      <c r="B72" s="336" t="s">
        <v>1997</v>
      </c>
      <c r="C72" s="337" t="s">
        <v>1998</v>
      </c>
      <c r="D72" s="338" t="s">
        <v>213</v>
      </c>
      <c r="E72" s="339">
        <v>2</v>
      </c>
      <c r="F72" s="701"/>
      <c r="G72" s="701"/>
      <c r="H72" s="340">
        <f t="shared" si="1"/>
        <v>0</v>
      </c>
    </row>
    <row r="73" spans="1:8" s="322" customFormat="1" ht="12.75">
      <c r="A73" s="335">
        <v>38</v>
      </c>
      <c r="B73" s="336" t="s">
        <v>1999</v>
      </c>
      <c r="C73" s="337" t="s">
        <v>2000</v>
      </c>
      <c r="D73" s="338" t="s">
        <v>213</v>
      </c>
      <c r="E73" s="339">
        <v>2</v>
      </c>
      <c r="F73" s="701"/>
      <c r="G73" s="701"/>
      <c r="H73" s="340">
        <f t="shared" si="1"/>
        <v>0</v>
      </c>
    </row>
    <row r="74" spans="1:8" s="322" customFormat="1" ht="24">
      <c r="A74" s="335">
        <v>39</v>
      </c>
      <c r="B74" s="336" t="s">
        <v>2001</v>
      </c>
      <c r="C74" s="337" t="s">
        <v>2002</v>
      </c>
      <c r="D74" s="338" t="s">
        <v>213</v>
      </c>
      <c r="E74" s="339">
        <v>4</v>
      </c>
      <c r="F74" s="701"/>
      <c r="G74" s="701"/>
      <c r="H74" s="340">
        <f t="shared" si="1"/>
        <v>0</v>
      </c>
    </row>
    <row r="75" spans="1:8" s="322" customFormat="1" ht="24">
      <c r="A75" s="335">
        <v>40</v>
      </c>
      <c r="B75" s="336" t="s">
        <v>2003</v>
      </c>
      <c r="C75" s="337" t="s">
        <v>2004</v>
      </c>
      <c r="D75" s="338" t="s">
        <v>213</v>
      </c>
      <c r="E75" s="339">
        <v>4</v>
      </c>
      <c r="F75" s="701"/>
      <c r="G75" s="701"/>
      <c r="H75" s="340">
        <f t="shared" si="1"/>
        <v>0</v>
      </c>
    </row>
    <row r="76" spans="1:8" s="322" customFormat="1" ht="24">
      <c r="A76" s="335">
        <v>41</v>
      </c>
      <c r="B76" s="336" t="s">
        <v>2005</v>
      </c>
      <c r="C76" s="337" t="s">
        <v>2006</v>
      </c>
      <c r="D76" s="338" t="s">
        <v>213</v>
      </c>
      <c r="E76" s="339">
        <v>1</v>
      </c>
      <c r="F76" s="701"/>
      <c r="G76" s="701"/>
      <c r="H76" s="340">
        <f t="shared" si="1"/>
        <v>0</v>
      </c>
    </row>
    <row r="77" spans="1:8" s="322" customFormat="1" ht="12.75">
      <c r="A77" s="335">
        <v>42</v>
      </c>
      <c r="B77" s="336" t="s">
        <v>2007</v>
      </c>
      <c r="C77" s="337" t="s">
        <v>1914</v>
      </c>
      <c r="D77" s="338" t="s">
        <v>213</v>
      </c>
      <c r="E77" s="339">
        <v>2</v>
      </c>
      <c r="F77" s="701"/>
      <c r="G77" s="701"/>
      <c r="H77" s="340">
        <f t="shared" si="1"/>
        <v>0</v>
      </c>
    </row>
    <row r="78" spans="1:8" s="322" customFormat="1" ht="12.75">
      <c r="A78" s="335">
        <v>43</v>
      </c>
      <c r="B78" s="336" t="s">
        <v>2008</v>
      </c>
      <c r="C78" s="337" t="s">
        <v>2009</v>
      </c>
      <c r="D78" s="338" t="s">
        <v>213</v>
      </c>
      <c r="E78" s="339">
        <v>1</v>
      </c>
      <c r="F78" s="701"/>
      <c r="G78" s="701"/>
      <c r="H78" s="340">
        <f t="shared" si="1"/>
        <v>0</v>
      </c>
    </row>
    <row r="79" spans="1:8" s="322" customFormat="1" ht="12.75">
      <c r="A79" s="335">
        <v>44</v>
      </c>
      <c r="B79" s="336" t="s">
        <v>2010</v>
      </c>
      <c r="C79" s="337" t="s">
        <v>2011</v>
      </c>
      <c r="D79" s="338" t="s">
        <v>213</v>
      </c>
      <c r="E79" s="339">
        <v>1</v>
      </c>
      <c r="F79" s="701"/>
      <c r="G79" s="701"/>
      <c r="H79" s="340">
        <f t="shared" si="1"/>
        <v>0</v>
      </c>
    </row>
    <row r="80" spans="1:8" s="322" customFormat="1" ht="12.75">
      <c r="A80" s="335">
        <v>45</v>
      </c>
      <c r="B80" s="336" t="s">
        <v>2012</v>
      </c>
      <c r="C80" s="337" t="s">
        <v>2013</v>
      </c>
      <c r="D80" s="338" t="s">
        <v>213</v>
      </c>
      <c r="E80" s="339">
        <v>1</v>
      </c>
      <c r="F80" s="701"/>
      <c r="G80" s="701"/>
      <c r="H80" s="340">
        <f t="shared" si="1"/>
        <v>0</v>
      </c>
    </row>
    <row r="81" spans="1:8" s="322" customFormat="1" ht="12.75">
      <c r="A81" s="335">
        <v>46</v>
      </c>
      <c r="B81" s="336" t="s">
        <v>2014</v>
      </c>
      <c r="C81" s="337" t="s">
        <v>2015</v>
      </c>
      <c r="D81" s="338" t="s">
        <v>213</v>
      </c>
      <c r="E81" s="339">
        <v>1</v>
      </c>
      <c r="F81" s="701"/>
      <c r="G81" s="701"/>
      <c r="H81" s="340">
        <f t="shared" si="1"/>
        <v>0</v>
      </c>
    </row>
    <row r="82" spans="1:8" s="322" customFormat="1" ht="12.75">
      <c r="A82" s="335">
        <v>47</v>
      </c>
      <c r="B82" s="336" t="s">
        <v>2016</v>
      </c>
      <c r="C82" s="337" t="s">
        <v>2017</v>
      </c>
      <c r="D82" s="338" t="s">
        <v>213</v>
      </c>
      <c r="E82" s="339">
        <v>1</v>
      </c>
      <c r="F82" s="701"/>
      <c r="G82" s="701"/>
      <c r="H82" s="340">
        <f t="shared" si="1"/>
        <v>0</v>
      </c>
    </row>
    <row r="83" spans="1:8" s="322" customFormat="1" ht="12.75">
      <c r="A83" s="346"/>
      <c r="B83" s="347"/>
      <c r="C83" s="348"/>
      <c r="D83" s="349"/>
      <c r="E83" s="350"/>
      <c r="F83" s="353"/>
      <c r="G83" s="353"/>
      <c r="H83" s="352"/>
    </row>
    <row r="84" spans="1:8" s="322" customFormat="1" ht="12.75">
      <c r="A84" s="346"/>
      <c r="B84" s="347"/>
      <c r="C84" s="348"/>
      <c r="D84" s="349"/>
      <c r="E84" s="350"/>
      <c r="F84" s="351"/>
      <c r="G84" s="351"/>
      <c r="H84" s="352"/>
    </row>
    <row r="85" spans="1:8" s="322" customFormat="1" ht="12.75">
      <c r="A85" s="329"/>
      <c r="B85" s="330" t="s">
        <v>2018</v>
      </c>
      <c r="C85" s="331" t="s">
        <v>2019</v>
      </c>
      <c r="D85" s="332"/>
      <c r="E85" s="333"/>
      <c r="F85" s="333"/>
      <c r="G85" s="333"/>
      <c r="H85" s="334">
        <f>SUBTOTAL(9,H86:H116)</f>
        <v>0</v>
      </c>
    </row>
    <row r="86" spans="1:8" s="322" customFormat="1" ht="24">
      <c r="A86" s="335">
        <v>1</v>
      </c>
      <c r="B86" s="336" t="s">
        <v>2020</v>
      </c>
      <c r="C86" s="337" t="s">
        <v>2021</v>
      </c>
      <c r="D86" s="338" t="s">
        <v>213</v>
      </c>
      <c r="E86" s="339">
        <v>14</v>
      </c>
      <c r="F86" s="701"/>
      <c r="G86" s="701"/>
      <c r="H86" s="340">
        <f>E86*F86+E86*G86</f>
        <v>0</v>
      </c>
    </row>
    <row r="87" spans="1:8" s="322" customFormat="1" ht="30.75" customHeight="1">
      <c r="A87" s="335">
        <v>2</v>
      </c>
      <c r="B87" s="336" t="s">
        <v>2022</v>
      </c>
      <c r="C87" s="674" t="s">
        <v>2442</v>
      </c>
      <c r="D87" s="338" t="s">
        <v>213</v>
      </c>
      <c r="E87" s="339">
        <v>1</v>
      </c>
      <c r="F87" s="701"/>
      <c r="G87" s="701"/>
      <c r="H87" s="340">
        <f aca="true" t="shared" si="2" ref="H87:H97">E87*F87+E87*G87</f>
        <v>0</v>
      </c>
    </row>
    <row r="88" spans="1:8" s="322" customFormat="1" ht="12.75">
      <c r="A88" s="335">
        <v>3</v>
      </c>
      <c r="B88" s="336" t="s">
        <v>2023</v>
      </c>
      <c r="C88" s="337" t="s">
        <v>2024</v>
      </c>
      <c r="D88" s="338" t="s">
        <v>213</v>
      </c>
      <c r="E88" s="339">
        <v>10</v>
      </c>
      <c r="F88" s="701"/>
      <c r="G88" s="701"/>
      <c r="H88" s="340">
        <f t="shared" si="2"/>
        <v>0</v>
      </c>
    </row>
    <row r="89" spans="1:8" s="322" customFormat="1" ht="12.75">
      <c r="A89" s="335">
        <v>4</v>
      </c>
      <c r="B89" s="336" t="s">
        <v>2025</v>
      </c>
      <c r="C89" s="337" t="s">
        <v>2026</v>
      </c>
      <c r="D89" s="338" t="s">
        <v>213</v>
      </c>
      <c r="E89" s="339">
        <v>4</v>
      </c>
      <c r="F89" s="701"/>
      <c r="G89" s="701"/>
      <c r="H89" s="340">
        <f t="shared" si="2"/>
        <v>0</v>
      </c>
    </row>
    <row r="90" spans="1:8" s="322" customFormat="1" ht="12.75">
      <c r="A90" s="335">
        <v>5</v>
      </c>
      <c r="B90" s="336" t="s">
        <v>2027</v>
      </c>
      <c r="C90" s="337" t="s">
        <v>2028</v>
      </c>
      <c r="D90" s="338" t="s">
        <v>213</v>
      </c>
      <c r="E90" s="339">
        <v>1</v>
      </c>
      <c r="F90" s="701"/>
      <c r="G90" s="701"/>
      <c r="H90" s="340">
        <f t="shared" si="2"/>
        <v>0</v>
      </c>
    </row>
    <row r="91" spans="1:8" s="322" customFormat="1" ht="12.75">
      <c r="A91" s="335">
        <v>6</v>
      </c>
      <c r="B91" s="336" t="s">
        <v>2029</v>
      </c>
      <c r="C91" s="337" t="s">
        <v>2030</v>
      </c>
      <c r="D91" s="338" t="s">
        <v>213</v>
      </c>
      <c r="E91" s="339">
        <v>3</v>
      </c>
      <c r="F91" s="701"/>
      <c r="G91" s="701"/>
      <c r="H91" s="340">
        <f t="shared" si="2"/>
        <v>0</v>
      </c>
    </row>
    <row r="92" spans="1:8" s="322" customFormat="1" ht="24">
      <c r="A92" s="335">
        <v>7</v>
      </c>
      <c r="B92" s="336" t="s">
        <v>2031</v>
      </c>
      <c r="C92" s="343" t="s">
        <v>2443</v>
      </c>
      <c r="D92" s="338" t="s">
        <v>213</v>
      </c>
      <c r="E92" s="339">
        <v>1</v>
      </c>
      <c r="F92" s="701"/>
      <c r="G92" s="701"/>
      <c r="H92" s="340">
        <f t="shared" si="2"/>
        <v>0</v>
      </c>
    </row>
    <row r="93" spans="1:8" s="322" customFormat="1" ht="24">
      <c r="A93" s="335">
        <v>8</v>
      </c>
      <c r="B93" s="336" t="s">
        <v>2032</v>
      </c>
      <c r="C93" s="343" t="s">
        <v>2444</v>
      </c>
      <c r="D93" s="338" t="s">
        <v>213</v>
      </c>
      <c r="E93" s="339">
        <v>1</v>
      </c>
      <c r="F93" s="701"/>
      <c r="G93" s="701"/>
      <c r="H93" s="340">
        <f t="shared" si="2"/>
        <v>0</v>
      </c>
    </row>
    <row r="94" spans="1:8" s="322" customFormat="1" ht="24">
      <c r="A94" s="335">
        <v>9</v>
      </c>
      <c r="B94" s="336" t="s">
        <v>2033</v>
      </c>
      <c r="C94" s="337" t="s">
        <v>2034</v>
      </c>
      <c r="D94" s="338" t="s">
        <v>213</v>
      </c>
      <c r="E94" s="339">
        <v>1</v>
      </c>
      <c r="F94" s="701"/>
      <c r="G94" s="701"/>
      <c r="H94" s="340">
        <f t="shared" si="2"/>
        <v>0</v>
      </c>
    </row>
    <row r="95" spans="1:8" s="322" customFormat="1" ht="12.75">
      <c r="A95" s="335">
        <v>10</v>
      </c>
      <c r="B95" s="336" t="s">
        <v>2035</v>
      </c>
      <c r="C95" s="337" t="s">
        <v>2036</v>
      </c>
      <c r="D95" s="338" t="s">
        <v>213</v>
      </c>
      <c r="E95" s="339">
        <v>1</v>
      </c>
      <c r="F95" s="701"/>
      <c r="G95" s="701"/>
      <c r="H95" s="340">
        <f t="shared" si="2"/>
        <v>0</v>
      </c>
    </row>
    <row r="96" spans="1:8" s="322" customFormat="1" ht="36">
      <c r="A96" s="335">
        <v>11</v>
      </c>
      <c r="B96" s="336" t="s">
        <v>2037</v>
      </c>
      <c r="C96" s="337" t="s">
        <v>2445</v>
      </c>
      <c r="D96" s="338" t="s">
        <v>213</v>
      </c>
      <c r="E96" s="339">
        <v>8</v>
      </c>
      <c r="F96" s="701"/>
      <c r="G96" s="701"/>
      <c r="H96" s="340">
        <f t="shared" si="2"/>
        <v>0</v>
      </c>
    </row>
    <row r="97" spans="1:8" s="322" customFormat="1" ht="36">
      <c r="A97" s="335">
        <v>12</v>
      </c>
      <c r="B97" s="336" t="s">
        <v>2038</v>
      </c>
      <c r="C97" s="337" t="s">
        <v>2039</v>
      </c>
      <c r="D97" s="338" t="s">
        <v>213</v>
      </c>
      <c r="E97" s="339">
        <v>2</v>
      </c>
      <c r="F97" s="701"/>
      <c r="G97" s="701"/>
      <c r="H97" s="340">
        <f t="shared" si="2"/>
        <v>0</v>
      </c>
    </row>
    <row r="98" spans="1:8" s="322" customFormat="1" ht="24">
      <c r="A98" s="335">
        <v>13</v>
      </c>
      <c r="B98" s="336" t="s">
        <v>2040</v>
      </c>
      <c r="C98" s="337" t="s">
        <v>2041</v>
      </c>
      <c r="D98" s="338" t="s">
        <v>213</v>
      </c>
      <c r="E98" s="339">
        <v>1</v>
      </c>
      <c r="F98" s="701"/>
      <c r="G98" s="701"/>
      <c r="H98" s="340">
        <f>E98*F98+E98*G98</f>
        <v>0</v>
      </c>
    </row>
    <row r="99" spans="1:8" s="322" customFormat="1" ht="12.75">
      <c r="A99" s="335">
        <v>14</v>
      </c>
      <c r="B99" s="336" t="s">
        <v>2042</v>
      </c>
      <c r="C99" s="337" t="s">
        <v>2043</v>
      </c>
      <c r="D99" s="338" t="s">
        <v>213</v>
      </c>
      <c r="E99" s="339">
        <v>1</v>
      </c>
      <c r="F99" s="701"/>
      <c r="G99" s="701"/>
      <c r="H99" s="340">
        <f>E99*F99+E99*G99</f>
        <v>0</v>
      </c>
    </row>
    <row r="100" spans="1:8" s="322" customFormat="1" ht="24">
      <c r="A100" s="335">
        <v>15</v>
      </c>
      <c r="B100" s="336" t="s">
        <v>2044</v>
      </c>
      <c r="C100" s="337" t="s">
        <v>2045</v>
      </c>
      <c r="D100" s="338" t="s">
        <v>213</v>
      </c>
      <c r="E100" s="339">
        <v>15</v>
      </c>
      <c r="F100" s="701"/>
      <c r="G100" s="701"/>
      <c r="H100" s="340">
        <f aca="true" t="shared" si="3" ref="H100:H104">E100*F100+E100*G100</f>
        <v>0</v>
      </c>
    </row>
    <row r="101" spans="1:8" s="322" customFormat="1" ht="12.75">
      <c r="A101" s="335">
        <v>16</v>
      </c>
      <c r="B101" s="336" t="s">
        <v>2046</v>
      </c>
      <c r="C101" s="337" t="s">
        <v>2047</v>
      </c>
      <c r="D101" s="338" t="s">
        <v>213</v>
      </c>
      <c r="E101" s="339">
        <v>11</v>
      </c>
      <c r="F101" s="701"/>
      <c r="G101" s="701"/>
      <c r="H101" s="340">
        <f t="shared" si="3"/>
        <v>0</v>
      </c>
    </row>
    <row r="102" spans="1:8" s="322" customFormat="1" ht="12.75">
      <c r="A102" s="335">
        <v>17</v>
      </c>
      <c r="B102" s="336" t="s">
        <v>2048</v>
      </c>
      <c r="C102" s="337" t="s">
        <v>2049</v>
      </c>
      <c r="D102" s="338" t="s">
        <v>213</v>
      </c>
      <c r="E102" s="339">
        <v>15</v>
      </c>
      <c r="F102" s="701"/>
      <c r="G102" s="701"/>
      <c r="H102" s="340">
        <f t="shared" si="3"/>
        <v>0</v>
      </c>
    </row>
    <row r="103" spans="1:8" s="322" customFormat="1" ht="24">
      <c r="A103" s="335">
        <v>19</v>
      </c>
      <c r="B103" s="336" t="s">
        <v>2050</v>
      </c>
      <c r="C103" s="337" t="s">
        <v>2051</v>
      </c>
      <c r="D103" s="338" t="s">
        <v>213</v>
      </c>
      <c r="E103" s="339">
        <v>3</v>
      </c>
      <c r="F103" s="701"/>
      <c r="G103" s="701"/>
      <c r="H103" s="340">
        <f t="shared" si="3"/>
        <v>0</v>
      </c>
    </row>
    <row r="104" spans="1:8" s="322" customFormat="1" ht="24">
      <c r="A104" s="335">
        <v>20</v>
      </c>
      <c r="B104" s="336" t="s">
        <v>2052</v>
      </c>
      <c r="C104" s="337" t="s">
        <v>2053</v>
      </c>
      <c r="D104" s="338" t="s">
        <v>213</v>
      </c>
      <c r="E104" s="339">
        <v>11</v>
      </c>
      <c r="F104" s="701"/>
      <c r="G104" s="701"/>
      <c r="H104" s="340">
        <f t="shared" si="3"/>
        <v>0</v>
      </c>
    </row>
    <row r="105" spans="1:8" s="322" customFormat="1" ht="12.75">
      <c r="A105" s="335">
        <v>23</v>
      </c>
      <c r="B105" s="336" t="s">
        <v>2056</v>
      </c>
      <c r="C105" s="337" t="s">
        <v>2057</v>
      </c>
      <c r="D105" s="338" t="s">
        <v>213</v>
      </c>
      <c r="E105" s="339">
        <v>17</v>
      </c>
      <c r="F105" s="701"/>
      <c r="G105" s="701"/>
      <c r="H105" s="340">
        <f>E105*F105+E105*G105</f>
        <v>0</v>
      </c>
    </row>
    <row r="106" spans="1:8" s="322" customFormat="1" ht="12.75">
      <c r="A106" s="335">
        <v>24</v>
      </c>
      <c r="B106" s="336" t="s">
        <v>2058</v>
      </c>
      <c r="C106" s="337" t="s">
        <v>2059</v>
      </c>
      <c r="D106" s="338" t="s">
        <v>213</v>
      </c>
      <c r="E106" s="339">
        <v>11</v>
      </c>
      <c r="F106" s="701"/>
      <c r="G106" s="701"/>
      <c r="H106" s="340">
        <f aca="true" t="shared" si="4" ref="H106:H115">E106*F106+E106*G106</f>
        <v>0</v>
      </c>
    </row>
    <row r="107" spans="1:8" s="322" customFormat="1" ht="12.75">
      <c r="A107" s="335">
        <v>25</v>
      </c>
      <c r="B107" s="336" t="s">
        <v>2060</v>
      </c>
      <c r="C107" s="337" t="s">
        <v>2061</v>
      </c>
      <c r="D107" s="338" t="s">
        <v>213</v>
      </c>
      <c r="E107" s="339">
        <v>3</v>
      </c>
      <c r="F107" s="701"/>
      <c r="G107" s="701"/>
      <c r="H107" s="340">
        <f t="shared" si="4"/>
        <v>0</v>
      </c>
    </row>
    <row r="108" spans="1:8" s="322" customFormat="1" ht="12.75">
      <c r="A108" s="335">
        <v>26</v>
      </c>
      <c r="B108" s="336" t="s">
        <v>2062</v>
      </c>
      <c r="C108" s="337" t="s">
        <v>2063</v>
      </c>
      <c r="D108" s="338" t="s">
        <v>213</v>
      </c>
      <c r="E108" s="339">
        <v>20</v>
      </c>
      <c r="F108" s="701"/>
      <c r="G108" s="701"/>
      <c r="H108" s="340">
        <f t="shared" si="4"/>
        <v>0</v>
      </c>
    </row>
    <row r="109" spans="1:8" s="322" customFormat="1" ht="12.75">
      <c r="A109" s="335">
        <v>27</v>
      </c>
      <c r="B109" s="336" t="s">
        <v>2064</v>
      </c>
      <c r="C109" s="337" t="s">
        <v>2065</v>
      </c>
      <c r="D109" s="338" t="s">
        <v>213</v>
      </c>
      <c r="E109" s="339">
        <v>10</v>
      </c>
      <c r="F109" s="701"/>
      <c r="G109" s="701"/>
      <c r="H109" s="340">
        <f t="shared" si="4"/>
        <v>0</v>
      </c>
    </row>
    <row r="110" spans="1:8" s="322" customFormat="1" ht="12.75">
      <c r="A110" s="335">
        <v>28</v>
      </c>
      <c r="B110" s="336" t="s">
        <v>2066</v>
      </c>
      <c r="C110" s="337" t="s">
        <v>2067</v>
      </c>
      <c r="D110" s="338" t="s">
        <v>213</v>
      </c>
      <c r="E110" s="339">
        <v>15</v>
      </c>
      <c r="F110" s="701"/>
      <c r="G110" s="701"/>
      <c r="H110" s="340">
        <f t="shared" si="4"/>
        <v>0</v>
      </c>
    </row>
    <row r="111" spans="1:8" s="322" customFormat="1" ht="12.75">
      <c r="A111" s="335">
        <v>29</v>
      </c>
      <c r="B111" s="336" t="s">
        <v>2068</v>
      </c>
      <c r="C111" s="337" t="s">
        <v>2069</v>
      </c>
      <c r="D111" s="338" t="s">
        <v>213</v>
      </c>
      <c r="E111" s="339">
        <v>4</v>
      </c>
      <c r="F111" s="701"/>
      <c r="G111" s="701"/>
      <c r="H111" s="340">
        <f t="shared" si="4"/>
        <v>0</v>
      </c>
    </row>
    <row r="112" spans="1:8" s="322" customFormat="1" ht="12.75">
      <c r="A112" s="335">
        <v>30</v>
      </c>
      <c r="B112" s="336" t="s">
        <v>2070</v>
      </c>
      <c r="C112" s="337" t="s">
        <v>2071</v>
      </c>
      <c r="D112" s="338" t="s">
        <v>213</v>
      </c>
      <c r="E112" s="339">
        <v>11</v>
      </c>
      <c r="F112" s="701"/>
      <c r="G112" s="701"/>
      <c r="H112" s="340">
        <f t="shared" si="4"/>
        <v>0</v>
      </c>
    </row>
    <row r="113" spans="1:8" s="322" customFormat="1" ht="12.75">
      <c r="A113" s="335">
        <v>31</v>
      </c>
      <c r="B113" s="336" t="s">
        <v>2072</v>
      </c>
      <c r="C113" s="337" t="s">
        <v>2073</v>
      </c>
      <c r="D113" s="338" t="s">
        <v>213</v>
      </c>
      <c r="E113" s="339">
        <v>1</v>
      </c>
      <c r="F113" s="701"/>
      <c r="G113" s="701"/>
      <c r="H113" s="340">
        <f t="shared" si="4"/>
        <v>0</v>
      </c>
    </row>
    <row r="114" spans="1:8" s="322" customFormat="1" ht="12.75">
      <c r="A114" s="335">
        <v>32</v>
      </c>
      <c r="B114" s="336" t="s">
        <v>2074</v>
      </c>
      <c r="C114" s="337" t="s">
        <v>2075</v>
      </c>
      <c r="D114" s="338" t="s">
        <v>213</v>
      </c>
      <c r="E114" s="339">
        <v>1</v>
      </c>
      <c r="F114" s="701"/>
      <c r="G114" s="701"/>
      <c r="H114" s="340">
        <f t="shared" si="4"/>
        <v>0</v>
      </c>
    </row>
    <row r="115" spans="1:8" s="322" customFormat="1" ht="12.75">
      <c r="A115" s="335">
        <v>33</v>
      </c>
      <c r="B115" s="336" t="s">
        <v>2076</v>
      </c>
      <c r="C115" s="337" t="s">
        <v>2077</v>
      </c>
      <c r="D115" s="338" t="s">
        <v>213</v>
      </c>
      <c r="E115" s="339">
        <v>1</v>
      </c>
      <c r="F115" s="701"/>
      <c r="G115" s="701"/>
      <c r="H115" s="340">
        <f t="shared" si="4"/>
        <v>0</v>
      </c>
    </row>
  </sheetData>
  <sheetProtection algorithmName="SHA-512" hashValue="YeCefyTRrzwjMuxwQnaqwscd2w6c0XuGys3DxNWr/t7CE53uAV20g/AfDJB+RUw0YbgzMDyTY9te23wxhyrLRw==" saltValue="8wQpb1daUJ3VNmmO8pn7fA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94" r:id="rId1"/>
  <headerFooter>
    <oddHeader>&amp;C&amp;A</oddHeader>
    <oddFooter>&amp;RStrana 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8"/>
  <sheetViews>
    <sheetView zoomScale="115" zoomScaleNormal="115" workbookViewId="0" topLeftCell="A1">
      <selection activeCell="C18" sqref="C18"/>
    </sheetView>
  </sheetViews>
  <sheetFormatPr defaultColWidth="9.00390625" defaultRowHeight="12.75"/>
  <cols>
    <col min="1" max="1" width="5.375" style="354" customWidth="1"/>
    <col min="2" max="2" width="8.875" style="354" bestFit="1" customWidth="1"/>
    <col min="3" max="3" width="72.375" style="354" customWidth="1"/>
    <col min="4" max="4" width="7.125" style="355" customWidth="1"/>
    <col min="5" max="5" width="10.375" style="355" customWidth="1"/>
    <col min="6" max="6" width="11.75390625" style="355" customWidth="1"/>
    <col min="7" max="7" width="10.25390625" style="355" customWidth="1"/>
    <col min="8" max="8" width="15.75390625" style="355" customWidth="1"/>
    <col min="9" max="16384" width="9.125" style="354" customWidth="1"/>
  </cols>
  <sheetData>
    <row r="1" spans="1:7" s="308" customFormat="1" ht="15.75">
      <c r="A1" s="303"/>
      <c r="B1" s="304" t="s">
        <v>1540</v>
      </c>
      <c r="C1" s="305"/>
      <c r="D1" s="304"/>
      <c r="E1" s="306"/>
      <c r="F1" s="306"/>
      <c r="G1" s="307"/>
    </row>
    <row r="2" spans="1:7" s="310" customFormat="1" ht="15.75">
      <c r="A2" s="303"/>
      <c r="B2" s="304" t="s">
        <v>1540</v>
      </c>
      <c r="C2" s="309"/>
      <c r="D2" s="304"/>
      <c r="E2" s="306"/>
      <c r="F2" s="306"/>
      <c r="G2" s="307"/>
    </row>
    <row r="3" spans="1:8" s="316" customFormat="1" ht="24.75" thickBot="1">
      <c r="A3" s="311" t="s">
        <v>1859</v>
      </c>
      <c r="B3" s="312" t="s">
        <v>1860</v>
      </c>
      <c r="C3" s="313" t="s">
        <v>1861</v>
      </c>
      <c r="D3" s="314" t="s">
        <v>70</v>
      </c>
      <c r="E3" s="311" t="s">
        <v>1862</v>
      </c>
      <c r="F3" s="315" t="s">
        <v>1863</v>
      </c>
      <c r="G3" s="311" t="s">
        <v>1864</v>
      </c>
      <c r="H3" s="311" t="s">
        <v>1865</v>
      </c>
    </row>
    <row r="4" spans="1:8" s="322" customFormat="1" ht="12.75">
      <c r="A4" s="317"/>
      <c r="B4" s="318"/>
      <c r="C4" s="319"/>
      <c r="D4" s="317"/>
      <c r="E4" s="320"/>
      <c r="F4" s="321"/>
      <c r="G4" s="321"/>
      <c r="H4" s="321"/>
    </row>
    <row r="5" spans="1:8" s="328" customFormat="1" ht="15.75">
      <c r="A5" s="323"/>
      <c r="B5" s="324">
        <v>721</v>
      </c>
      <c r="C5" s="324" t="s">
        <v>1866</v>
      </c>
      <c r="D5" s="325"/>
      <c r="E5" s="326"/>
      <c r="F5" s="326"/>
      <c r="G5" s="326"/>
      <c r="H5" s="327">
        <f>SUBTOTAL(9,H6:H9)</f>
        <v>0</v>
      </c>
    </row>
    <row r="6" spans="1:8" s="322" customFormat="1" ht="12.75">
      <c r="A6" s="329"/>
      <c r="B6" s="330" t="s">
        <v>2018</v>
      </c>
      <c r="C6" s="331" t="s">
        <v>2019</v>
      </c>
      <c r="D6" s="332"/>
      <c r="E6" s="333"/>
      <c r="F6" s="333"/>
      <c r="G6" s="333"/>
      <c r="H6" s="334">
        <f>SUBTOTAL(9,H7:H9)</f>
        <v>0</v>
      </c>
    </row>
    <row r="7" spans="1:8" s="322" customFormat="1" ht="36">
      <c r="A7" s="335">
        <v>21</v>
      </c>
      <c r="B7" s="336" t="s">
        <v>2054</v>
      </c>
      <c r="C7" s="337" t="s">
        <v>2447</v>
      </c>
      <c r="D7" s="338" t="s">
        <v>213</v>
      </c>
      <c r="E7" s="339">
        <v>1</v>
      </c>
      <c r="F7" s="701"/>
      <c r="G7" s="701"/>
      <c r="H7" s="340">
        <f aca="true" t="shared" si="0" ref="H7:H8">E7*F7+E7*G7</f>
        <v>0</v>
      </c>
    </row>
    <row r="8" spans="1:8" s="322" customFormat="1" ht="24">
      <c r="A8" s="335">
        <v>22</v>
      </c>
      <c r="B8" s="336" t="s">
        <v>2055</v>
      </c>
      <c r="C8" s="337" t="s">
        <v>2446</v>
      </c>
      <c r="D8" s="338" t="s">
        <v>213</v>
      </c>
      <c r="E8" s="339">
        <v>1</v>
      </c>
      <c r="F8" s="701"/>
      <c r="G8" s="701"/>
      <c r="H8" s="340">
        <f t="shared" si="0"/>
        <v>0</v>
      </c>
    </row>
  </sheetData>
  <sheetProtection algorithmName="SHA-512" hashValue="aH5qHerKUcCSZ0+pdnHMKWAbqqXpQhwTrD2QUp25c954eSYrbBadIW+Cso3Ox2zyXKUxGTsondnZ7bXQZxJuqA==" saltValue="9S8IzoYhYqhHxzBOfWJ5I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  <headerFooter>
    <oddHeader>&amp;C&amp;A</oddHeader>
    <oddFooter>&amp;RStrana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02"/>
  <sheetViews>
    <sheetView zoomScale="115" zoomScaleNormal="115" workbookViewId="0" topLeftCell="A25">
      <selection activeCell="F56" sqref="F5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40" t="s">
        <v>49</v>
      </c>
      <c r="B1" s="741"/>
      <c r="C1" s="81" t="str">
        <f>CONCATENATE(cislostavby," ",nazevstavby)</f>
        <v>2020-005 Rekonstrukce objektu Slavie, Špindlerův Mlýn</v>
      </c>
      <c r="D1" s="82"/>
      <c r="E1" s="83"/>
      <c r="F1" s="82"/>
      <c r="G1" s="84" t="s">
        <v>50</v>
      </c>
      <c r="H1" s="85">
        <v>1</v>
      </c>
      <c r="I1" s="86"/>
    </row>
    <row r="2" spans="1:9" ht="13.5" thickBot="1">
      <c r="A2" s="742" t="s">
        <v>51</v>
      </c>
      <c r="B2" s="743"/>
      <c r="C2" s="87" t="str">
        <f>CONCATENATE(cisloobjektu," ",nazevobjektu)</f>
        <v>1 Slávie</v>
      </c>
      <c r="D2" s="88"/>
      <c r="E2" s="89"/>
      <c r="F2" s="88"/>
      <c r="G2" s="744" t="s">
        <v>82</v>
      </c>
      <c r="H2" s="745"/>
      <c r="I2" s="746"/>
    </row>
    <row r="3" spans="1:9" ht="13.5" thickTop="1">
      <c r="A3" s="67"/>
      <c r="B3" s="67"/>
      <c r="C3" s="67"/>
      <c r="D3" s="67"/>
      <c r="E3" s="67"/>
      <c r="F3" s="57"/>
      <c r="G3" s="67"/>
      <c r="H3" s="67"/>
      <c r="I3" s="67"/>
    </row>
    <row r="4" spans="1:9" ht="19.5" customHeight="1">
      <c r="A4" s="90" t="s">
        <v>52</v>
      </c>
      <c r="B4" s="91"/>
      <c r="C4" s="91"/>
      <c r="D4" s="91"/>
      <c r="E4" s="92"/>
      <c r="F4" s="91"/>
      <c r="G4" s="91"/>
      <c r="H4" s="91"/>
      <c r="I4" s="91"/>
    </row>
    <row r="5" spans="1:9" ht="13.5" thickBot="1">
      <c r="A5" s="67"/>
      <c r="B5" s="67"/>
      <c r="C5" s="67"/>
      <c r="D5" s="67"/>
      <c r="E5" s="67"/>
      <c r="F5" s="67"/>
      <c r="G5" s="67"/>
      <c r="H5" s="67"/>
      <c r="I5" s="67"/>
    </row>
    <row r="6" spans="1:9" s="29" customFormat="1" ht="13.5" thickBot="1">
      <c r="A6" s="93"/>
      <c r="B6" s="94" t="s">
        <v>53</v>
      </c>
      <c r="C6" s="94"/>
      <c r="D6" s="95"/>
      <c r="E6" s="96" t="s">
        <v>54</v>
      </c>
      <c r="F6" s="97" t="s">
        <v>55</v>
      </c>
      <c r="G6" s="97" t="s">
        <v>56</v>
      </c>
      <c r="H6" s="97" t="s">
        <v>57</v>
      </c>
      <c r="I6" s="98" t="s">
        <v>31</v>
      </c>
    </row>
    <row r="7" spans="1:9" s="29" customFormat="1" ht="12.75">
      <c r="A7" s="180" t="str">
        <f>stavba!B7</f>
        <v>1</v>
      </c>
      <c r="B7" s="99" t="str">
        <f>stavba!C7</f>
        <v>Zemní práce</v>
      </c>
      <c r="C7" s="57"/>
      <c r="D7" s="100"/>
      <c r="E7" s="181">
        <f>stavba!G64</f>
        <v>0</v>
      </c>
      <c r="F7" s="182">
        <f>stavba!BB64</f>
        <v>0</v>
      </c>
      <c r="G7" s="182">
        <f>stavba!BC64</f>
        <v>0</v>
      </c>
      <c r="H7" s="182">
        <f>stavba!BD64</f>
        <v>0</v>
      </c>
      <c r="I7" s="183">
        <f>stavba!BE64</f>
        <v>0</v>
      </c>
    </row>
    <row r="8" spans="1:9" s="29" customFormat="1" ht="12.75">
      <c r="A8" s="180" t="str">
        <f>stavba!B65</f>
        <v>2</v>
      </c>
      <c r="B8" s="99" t="str">
        <f>stavba!C65</f>
        <v>Základy a zvláštní zakládání</v>
      </c>
      <c r="C8" s="57"/>
      <c r="D8" s="100"/>
      <c r="E8" s="181">
        <f>stavba!G144</f>
        <v>0</v>
      </c>
      <c r="F8" s="182">
        <f>stavba!BB144</f>
        <v>0</v>
      </c>
      <c r="G8" s="182">
        <f>stavba!BC144</f>
        <v>0</v>
      </c>
      <c r="H8" s="182">
        <f>stavba!BD144</f>
        <v>0</v>
      </c>
      <c r="I8" s="183">
        <f>stavba!BE144</f>
        <v>0</v>
      </c>
    </row>
    <row r="9" spans="1:9" s="29" customFormat="1" ht="12.75">
      <c r="A9" s="180" t="str">
        <f>stavba!B145</f>
        <v>3</v>
      </c>
      <c r="B9" s="99" t="str">
        <f>stavba!C145</f>
        <v>Svislé a kompletní konstrukce</v>
      </c>
      <c r="C9" s="57"/>
      <c r="D9" s="100"/>
      <c r="E9" s="181">
        <f>stavba!G306</f>
        <v>0</v>
      </c>
      <c r="F9" s="182">
        <f>stavba!BB306</f>
        <v>0</v>
      </c>
      <c r="G9" s="182">
        <f>stavba!BC306</f>
        <v>0</v>
      </c>
      <c r="H9" s="182">
        <f>stavba!BD306</f>
        <v>0</v>
      </c>
      <c r="I9" s="183">
        <f>stavba!BE306</f>
        <v>0</v>
      </c>
    </row>
    <row r="10" spans="1:9" s="29" customFormat="1" ht="12.75">
      <c r="A10" s="180" t="str">
        <f>stavba!B307</f>
        <v>4</v>
      </c>
      <c r="B10" s="99" t="str">
        <f>stavba!C307</f>
        <v>Vodorovné konstrukce</v>
      </c>
      <c r="C10" s="57"/>
      <c r="D10" s="100"/>
      <c r="E10" s="181">
        <f>stavba!G313</f>
        <v>0</v>
      </c>
      <c r="F10" s="182">
        <f>stavba!BB313</f>
        <v>0</v>
      </c>
      <c r="G10" s="182">
        <f>stavba!BC313</f>
        <v>0</v>
      </c>
      <c r="H10" s="182">
        <f>stavba!BD313</f>
        <v>0</v>
      </c>
      <c r="I10" s="183">
        <f>stavba!BE313</f>
        <v>0</v>
      </c>
    </row>
    <row r="11" spans="1:9" s="29" customFormat="1" ht="12.75">
      <c r="A11" s="180" t="str">
        <f>stavba!B314</f>
        <v>61</v>
      </c>
      <c r="B11" s="99" t="str">
        <f>stavba!C314</f>
        <v>Upravy povrchů vnitřní</v>
      </c>
      <c r="C11" s="57"/>
      <c r="D11" s="100"/>
      <c r="E11" s="181">
        <f>stavba!G368</f>
        <v>0</v>
      </c>
      <c r="F11" s="182">
        <f>stavba!BB368</f>
        <v>0</v>
      </c>
      <c r="G11" s="182">
        <f>stavba!BC368</f>
        <v>0</v>
      </c>
      <c r="H11" s="182">
        <f>stavba!BD368</f>
        <v>0</v>
      </c>
      <c r="I11" s="183">
        <f>stavba!BE368</f>
        <v>0</v>
      </c>
    </row>
    <row r="12" spans="1:9" s="29" customFormat="1" ht="12.75">
      <c r="A12" s="180" t="str">
        <f>stavba!B369</f>
        <v>62</v>
      </c>
      <c r="B12" s="99" t="str">
        <f>stavba!C369</f>
        <v>Úpravy povrchů vnější</v>
      </c>
      <c r="C12" s="57"/>
      <c r="D12" s="100"/>
      <c r="E12" s="181">
        <f>stavba!G391</f>
        <v>0</v>
      </c>
      <c r="F12" s="182">
        <f>stavba!BB391</f>
        <v>0</v>
      </c>
      <c r="G12" s="182">
        <f>stavba!BC391</f>
        <v>0</v>
      </c>
      <c r="H12" s="182">
        <f>stavba!BD391</f>
        <v>0</v>
      </c>
      <c r="I12" s="183">
        <f>stavba!BE391</f>
        <v>0</v>
      </c>
    </row>
    <row r="13" spans="1:9" s="29" customFormat="1" ht="12.75">
      <c r="A13" s="180" t="str">
        <f>stavba!B392</f>
        <v>63</v>
      </c>
      <c r="B13" s="99" t="str">
        <f>stavba!C392</f>
        <v>Podlahy a podlahové konstrukce</v>
      </c>
      <c r="C13" s="57"/>
      <c r="D13" s="100"/>
      <c r="E13" s="181">
        <f>stavba!G459</f>
        <v>0</v>
      </c>
      <c r="F13" s="182">
        <f>stavba!BB459</f>
        <v>0</v>
      </c>
      <c r="G13" s="182">
        <f>stavba!BC459</f>
        <v>0</v>
      </c>
      <c r="H13" s="182">
        <f>stavba!BD459</f>
        <v>0</v>
      </c>
      <c r="I13" s="183">
        <f>stavba!BE459</f>
        <v>0</v>
      </c>
    </row>
    <row r="14" spans="1:9" s="29" customFormat="1" ht="12.75">
      <c r="A14" s="180" t="str">
        <f>stavba!B460</f>
        <v>64</v>
      </c>
      <c r="B14" s="99" t="str">
        <f>stavba!C460</f>
        <v>Výplně otvorů</v>
      </c>
      <c r="C14" s="57"/>
      <c r="D14" s="100"/>
      <c r="E14" s="181">
        <f>stavba!G470</f>
        <v>0</v>
      </c>
      <c r="F14" s="182">
        <f>stavba!BB470</f>
        <v>0</v>
      </c>
      <c r="G14" s="182">
        <f>stavba!BC470</f>
        <v>0</v>
      </c>
      <c r="H14" s="182">
        <f>stavba!BD470</f>
        <v>0</v>
      </c>
      <c r="I14" s="183">
        <f>stavba!BE470</f>
        <v>0</v>
      </c>
    </row>
    <row r="15" spans="1:9" s="29" customFormat="1" ht="12.75">
      <c r="A15" s="180" t="str">
        <f>stavba!B471</f>
        <v>94</v>
      </c>
      <c r="B15" s="99" t="str">
        <f>stavba!C471</f>
        <v>Lešení a stavební výtahy</v>
      </c>
      <c r="C15" s="57"/>
      <c r="D15" s="100"/>
      <c r="E15" s="181">
        <f>stavba!G480</f>
        <v>0</v>
      </c>
      <c r="F15" s="182">
        <f>stavba!BB480</f>
        <v>0</v>
      </c>
      <c r="G15" s="182">
        <f>stavba!BC480</f>
        <v>0</v>
      </c>
      <c r="H15" s="182">
        <f>stavba!BD480</f>
        <v>0</v>
      </c>
      <c r="I15" s="183">
        <f>stavba!BE480</f>
        <v>0</v>
      </c>
    </row>
    <row r="16" spans="1:9" s="29" customFormat="1" ht="12.75">
      <c r="A16" s="180" t="str">
        <f>stavba!B481</f>
        <v>95</v>
      </c>
      <c r="B16" s="99" t="str">
        <f>stavba!C481</f>
        <v>Dokončovací konstrukce na pozemních stavbách</v>
      </c>
      <c r="C16" s="57"/>
      <c r="D16" s="100"/>
      <c r="E16" s="181">
        <f>stavba!G488</f>
        <v>0</v>
      </c>
      <c r="F16" s="182">
        <f>stavba!BB488</f>
        <v>0</v>
      </c>
      <c r="G16" s="182">
        <f>stavba!BC488</f>
        <v>0</v>
      </c>
      <c r="H16" s="182">
        <f>stavba!BD488</f>
        <v>0</v>
      </c>
      <c r="I16" s="183">
        <f>stavba!BE488</f>
        <v>0</v>
      </c>
    </row>
    <row r="17" spans="1:9" s="29" customFormat="1" ht="12.75">
      <c r="A17" s="180" t="str">
        <f>stavba!B489</f>
        <v>96</v>
      </c>
      <c r="B17" s="99" t="str">
        <f>stavba!C489</f>
        <v>Bourání konstrukcí</v>
      </c>
      <c r="C17" s="57"/>
      <c r="D17" s="100"/>
      <c r="E17" s="181">
        <f>stavba!G721</f>
        <v>0</v>
      </c>
      <c r="F17" s="182">
        <v>0</v>
      </c>
      <c r="G17" s="182">
        <v>0</v>
      </c>
      <c r="H17" s="182">
        <v>0</v>
      </c>
      <c r="I17" s="183">
        <v>0</v>
      </c>
    </row>
    <row r="18" spans="1:9" s="29" customFormat="1" ht="12.75">
      <c r="A18" s="180" t="str">
        <f>stavba!B722</f>
        <v>99</v>
      </c>
      <c r="B18" s="99" t="str">
        <f>stavba!C722</f>
        <v>Přesun hmot</v>
      </c>
      <c r="C18" s="57"/>
      <c r="D18" s="100"/>
      <c r="E18" s="181">
        <f>stavba!G724</f>
        <v>0</v>
      </c>
      <c r="F18" s="182">
        <f>stavba!BB724</f>
        <v>0</v>
      </c>
      <c r="G18" s="182">
        <f>stavba!BC724</f>
        <v>0</v>
      </c>
      <c r="H18" s="182">
        <f>stavba!BD724</f>
        <v>0</v>
      </c>
      <c r="I18" s="183">
        <f>stavba!BE724</f>
        <v>0</v>
      </c>
    </row>
    <row r="19" spans="1:9" s="29" customFormat="1" ht="12.75">
      <c r="A19" s="180" t="str">
        <f>stavba!B725</f>
        <v>711</v>
      </c>
      <c r="B19" s="99" t="str">
        <f>stavba!C725</f>
        <v>Izolace proti vodě</v>
      </c>
      <c r="C19" s="57"/>
      <c r="D19" s="100"/>
      <c r="E19" s="181">
        <f>stavba!BA743</f>
        <v>0</v>
      </c>
      <c r="F19" s="182">
        <f>stavba!G743</f>
        <v>0</v>
      </c>
      <c r="G19" s="182">
        <f>stavba!BC743</f>
        <v>0</v>
      </c>
      <c r="H19" s="182">
        <f>stavba!BD743</f>
        <v>0</v>
      </c>
      <c r="I19" s="183">
        <f>stavba!BE743</f>
        <v>0</v>
      </c>
    </row>
    <row r="20" spans="1:9" s="29" customFormat="1" ht="12.75">
      <c r="A20" s="180" t="str">
        <f>stavba!B744</f>
        <v>713</v>
      </c>
      <c r="B20" s="99" t="str">
        <f>stavba!C744</f>
        <v>Izolace tepelné</v>
      </c>
      <c r="C20" s="57"/>
      <c r="D20" s="100"/>
      <c r="E20" s="181">
        <f>stavba!BA774</f>
        <v>0</v>
      </c>
      <c r="F20" s="182">
        <f>stavba!G774</f>
        <v>0</v>
      </c>
      <c r="G20" s="182">
        <f>stavba!BC774</f>
        <v>0</v>
      </c>
      <c r="H20" s="182">
        <f>stavba!BD774</f>
        <v>0</v>
      </c>
      <c r="I20" s="183">
        <f>stavba!BE774</f>
        <v>0</v>
      </c>
    </row>
    <row r="21" spans="1:9" s="29" customFormat="1" ht="12.75">
      <c r="A21" s="180" t="str">
        <f>stavba!B775</f>
        <v>725</v>
      </c>
      <c r="B21" s="99" t="str">
        <f>stavba!C775</f>
        <v>ZTI</v>
      </c>
      <c r="C21" s="57"/>
      <c r="D21" s="100"/>
      <c r="E21" s="181">
        <f>stavba!BA792</f>
        <v>0</v>
      </c>
      <c r="F21" s="182">
        <f>stavba!G792</f>
        <v>0</v>
      </c>
      <c r="G21" s="182">
        <f>stavba!BC792</f>
        <v>0</v>
      </c>
      <c r="H21" s="182">
        <f>stavba!BD792</f>
        <v>0</v>
      </c>
      <c r="I21" s="183">
        <f>stavba!BE792</f>
        <v>0</v>
      </c>
    </row>
    <row r="22" spans="1:9" s="29" customFormat="1" ht="12.75">
      <c r="A22" s="180" t="str">
        <f>stavba!B793</f>
        <v>736</v>
      </c>
      <c r="B22" s="99" t="str">
        <f>stavba!C793</f>
        <v>ÚT</v>
      </c>
      <c r="C22" s="57"/>
      <c r="D22" s="100"/>
      <c r="E22" s="181">
        <f>stavba!BA800</f>
        <v>0</v>
      </c>
      <c r="F22" s="182">
        <f>stavba!G800</f>
        <v>0</v>
      </c>
      <c r="G22" s="182">
        <f>stavba!BC800</f>
        <v>0</v>
      </c>
      <c r="H22" s="182">
        <f>stavba!BD800</f>
        <v>0</v>
      </c>
      <c r="I22" s="183">
        <f>stavba!BE800</f>
        <v>0</v>
      </c>
    </row>
    <row r="23" spans="1:9" s="29" customFormat="1" ht="12.75">
      <c r="A23" s="180" t="str">
        <f>stavba!B801</f>
        <v>762</v>
      </c>
      <c r="B23" s="99" t="str">
        <f>stavba!C801</f>
        <v>Konstrukce tesařské</v>
      </c>
      <c r="C23" s="57"/>
      <c r="D23" s="100"/>
      <c r="E23" s="181">
        <f>stavba!BA849</f>
        <v>0</v>
      </c>
      <c r="F23" s="182">
        <f>stavba!G849</f>
        <v>0</v>
      </c>
      <c r="G23" s="182">
        <f>stavba!BC849</f>
        <v>0</v>
      </c>
      <c r="H23" s="182">
        <f>stavba!BD849</f>
        <v>0</v>
      </c>
      <c r="I23" s="183">
        <f>stavba!BE849</f>
        <v>0</v>
      </c>
    </row>
    <row r="24" spans="1:9" s="29" customFormat="1" ht="12.75">
      <c r="A24" s="180" t="str">
        <f>stavba!B850</f>
        <v>764</v>
      </c>
      <c r="B24" s="99" t="str">
        <f>stavba!C850</f>
        <v>Konstrukce klempířské</v>
      </c>
      <c r="C24" s="57"/>
      <c r="D24" s="100"/>
      <c r="E24" s="181">
        <f>stavba!BA892</f>
        <v>0</v>
      </c>
      <c r="F24" s="182">
        <f>stavba!G892</f>
        <v>0</v>
      </c>
      <c r="G24" s="182">
        <f>stavba!BC892</f>
        <v>0</v>
      </c>
      <c r="H24" s="182">
        <f>stavba!BD892</f>
        <v>0</v>
      </c>
      <c r="I24" s="183">
        <f>stavba!BE892</f>
        <v>0</v>
      </c>
    </row>
    <row r="25" spans="1:9" s="29" customFormat="1" ht="12.75">
      <c r="A25" s="180" t="str">
        <f>stavba!B893</f>
        <v>766</v>
      </c>
      <c r="B25" s="99" t="str">
        <f>stavba!C893</f>
        <v>Konstrukce truhlářské</v>
      </c>
      <c r="C25" s="57"/>
      <c r="D25" s="100"/>
      <c r="E25" s="181">
        <f>stavba!BA1211</f>
        <v>0</v>
      </c>
      <c r="F25" s="182">
        <f>stavba!G1211</f>
        <v>0</v>
      </c>
      <c r="G25" s="182">
        <f>stavba!BC1211</f>
        <v>0</v>
      </c>
      <c r="H25" s="182">
        <f>stavba!BD1211</f>
        <v>0</v>
      </c>
      <c r="I25" s="183">
        <f>stavba!BE1211</f>
        <v>0</v>
      </c>
    </row>
    <row r="26" spans="1:9" s="29" customFormat="1" ht="12.75">
      <c r="A26" s="180" t="str">
        <f>stavba!B1212</f>
        <v>767</v>
      </c>
      <c r="B26" s="99" t="str">
        <f>stavba!C1212</f>
        <v>Konstrukce zámečnické</v>
      </c>
      <c r="C26" s="57"/>
      <c r="D26" s="100"/>
      <c r="E26" s="181">
        <f>stavba!BA1226</f>
        <v>0</v>
      </c>
      <c r="F26" s="182">
        <f>stavba!G1226</f>
        <v>0</v>
      </c>
      <c r="G26" s="182">
        <f>stavba!BC1226</f>
        <v>0</v>
      </c>
      <c r="H26" s="182">
        <f>stavba!BD1226</f>
        <v>0</v>
      </c>
      <c r="I26" s="183">
        <f>stavba!BE1226</f>
        <v>0</v>
      </c>
    </row>
    <row r="27" spans="1:9" s="29" customFormat="1" ht="12.75">
      <c r="A27" s="180" t="str">
        <f>stavba!B1227</f>
        <v>771</v>
      </c>
      <c r="B27" s="99" t="str">
        <f>stavba!C1227</f>
        <v>Podlahy z dlaždic a obklady</v>
      </c>
      <c r="C27" s="57"/>
      <c r="D27" s="100"/>
      <c r="E27" s="181">
        <f>stavba!BA1257</f>
        <v>0</v>
      </c>
      <c r="F27" s="182">
        <f>stavba!G1257</f>
        <v>0</v>
      </c>
      <c r="G27" s="182">
        <f>stavba!BC1257</f>
        <v>0</v>
      </c>
      <c r="H27" s="182">
        <f>stavba!BD1257</f>
        <v>0</v>
      </c>
      <c r="I27" s="183">
        <f>stavba!BE1257</f>
        <v>0</v>
      </c>
    </row>
    <row r="28" spans="1:9" s="29" customFormat="1" ht="12.75">
      <c r="A28" s="180" t="str">
        <f>stavba!B1258</f>
        <v>775</v>
      </c>
      <c r="B28" s="99" t="str">
        <f>stavba!C1258</f>
        <v>Podlahy vlysové a parketové</v>
      </c>
      <c r="C28" s="57"/>
      <c r="D28" s="100"/>
      <c r="E28" s="181">
        <f>stavba!BA1264</f>
        <v>0</v>
      </c>
      <c r="F28" s="182">
        <f>stavba!G1264</f>
        <v>0</v>
      </c>
      <c r="G28" s="182">
        <f>stavba!BC1264</f>
        <v>0</v>
      </c>
      <c r="H28" s="182">
        <f>stavba!BD1264</f>
        <v>0</v>
      </c>
      <c r="I28" s="183">
        <f>stavba!BE1264</f>
        <v>0</v>
      </c>
    </row>
    <row r="29" spans="1:9" s="29" customFormat="1" ht="12.75">
      <c r="A29" s="180" t="str">
        <f>stavba!B1265</f>
        <v>776</v>
      </c>
      <c r="B29" s="99" t="str">
        <f>stavba!C1265</f>
        <v>Podlahy povlakové</v>
      </c>
      <c r="C29" s="57"/>
      <c r="D29" s="100"/>
      <c r="E29" s="181">
        <f>stavba!BA1389</f>
        <v>0</v>
      </c>
      <c r="F29" s="182">
        <f>stavba!G1389</f>
        <v>0</v>
      </c>
      <c r="G29" s="182">
        <f>stavba!BC1389</f>
        <v>0</v>
      </c>
      <c r="H29" s="182">
        <f>stavba!BD1389</f>
        <v>0</v>
      </c>
      <c r="I29" s="183">
        <f>stavba!BE1389</f>
        <v>0</v>
      </c>
    </row>
    <row r="30" spans="1:9" s="29" customFormat="1" ht="12.75">
      <c r="A30" s="180" t="str">
        <f>stavba!B1390</f>
        <v>781</v>
      </c>
      <c r="B30" s="99" t="str">
        <f>stavba!C1390</f>
        <v>Obklady keramické</v>
      </c>
      <c r="C30" s="57"/>
      <c r="D30" s="100"/>
      <c r="E30" s="181">
        <f>stavba!BA1458</f>
        <v>0</v>
      </c>
      <c r="F30" s="182">
        <f>stavba!G1458</f>
        <v>0</v>
      </c>
      <c r="G30" s="182">
        <f>stavba!BC1458</f>
        <v>0</v>
      </c>
      <c r="H30" s="182">
        <f>stavba!BD1458</f>
        <v>0</v>
      </c>
      <c r="I30" s="183">
        <f>stavba!BE1458</f>
        <v>0</v>
      </c>
    </row>
    <row r="31" spans="1:9" s="29" customFormat="1" ht="12.75">
      <c r="A31" s="180" t="str">
        <f>stavba!B1459</f>
        <v>782</v>
      </c>
      <c r="B31" s="99" t="str">
        <f>stavba!C1459</f>
        <v>Konstrukce z přírodního kamene</v>
      </c>
      <c r="C31" s="57"/>
      <c r="D31" s="100"/>
      <c r="E31" s="181">
        <f>stavba!BA1463</f>
        <v>0</v>
      </c>
      <c r="F31" s="182">
        <f>stavba!G1463</f>
        <v>0</v>
      </c>
      <c r="G31" s="182">
        <f>stavba!BC1463</f>
        <v>0</v>
      </c>
      <c r="H31" s="182">
        <f>stavba!BD1463</f>
        <v>0</v>
      </c>
      <c r="I31" s="183">
        <f>stavba!BE1463</f>
        <v>0</v>
      </c>
    </row>
    <row r="32" spans="1:9" s="29" customFormat="1" ht="12.75">
      <c r="A32" s="180" t="str">
        <f>stavba!B1464</f>
        <v>783</v>
      </c>
      <c r="B32" s="99" t="str">
        <f>stavba!C1464</f>
        <v>Nátěry</v>
      </c>
      <c r="C32" s="57"/>
      <c r="D32" s="100"/>
      <c r="E32" s="181">
        <f>stavba!BA1468</f>
        <v>0</v>
      </c>
      <c r="F32" s="182">
        <f>stavba!G1468</f>
        <v>0</v>
      </c>
      <c r="G32" s="182">
        <f>stavba!BC1468</f>
        <v>0</v>
      </c>
      <c r="H32" s="182">
        <f>stavba!BD1468</f>
        <v>0</v>
      </c>
      <c r="I32" s="183">
        <f>stavba!BE1468</f>
        <v>0</v>
      </c>
    </row>
    <row r="33" spans="1:9" s="29" customFormat="1" ht="12.75">
      <c r="A33" s="180" t="str">
        <f>stavba!B1469</f>
        <v>784</v>
      </c>
      <c r="B33" s="99" t="str">
        <f>stavba!C1469</f>
        <v>Malby</v>
      </c>
      <c r="C33" s="57"/>
      <c r="D33" s="100"/>
      <c r="E33" s="181">
        <f>stavba!BA1472</f>
        <v>0</v>
      </c>
      <c r="F33" s="182">
        <f>stavba!G1472</f>
        <v>0</v>
      </c>
      <c r="G33" s="182">
        <f>stavba!BC1472</f>
        <v>0</v>
      </c>
      <c r="H33" s="182">
        <f>stavba!BD1472</f>
        <v>0</v>
      </c>
      <c r="I33" s="183">
        <f>stavba!BE1472</f>
        <v>0</v>
      </c>
    </row>
    <row r="34" spans="1:9" s="29" customFormat="1" ht="12.75">
      <c r="A34" s="180" t="str">
        <f>stavba!B1473</f>
        <v>M21</v>
      </c>
      <c r="B34" s="99" t="str">
        <f>stavba!C1473</f>
        <v>Elektromontáže</v>
      </c>
      <c r="C34" s="57"/>
      <c r="D34" s="100"/>
      <c r="E34" s="181">
        <f>stavba!BA1476</f>
        <v>0</v>
      </c>
      <c r="F34" s="182">
        <f>stavba!BB1476</f>
        <v>0</v>
      </c>
      <c r="G34" s="182">
        <f>stavba!BC1476</f>
        <v>0</v>
      </c>
      <c r="H34" s="182">
        <f>stavba!G1476</f>
        <v>0</v>
      </c>
      <c r="I34" s="183">
        <f>stavba!BE1476</f>
        <v>0</v>
      </c>
    </row>
    <row r="35" spans="1:9" s="29" customFormat="1" ht="12.75">
      <c r="A35" s="180" t="str">
        <f>stavba!B1477</f>
        <v>M24</v>
      </c>
      <c r="B35" s="99" t="str">
        <f>stavba!C1477</f>
        <v>Montáže vzduchotechnických zařízení</v>
      </c>
      <c r="C35" s="57"/>
      <c r="D35" s="100"/>
      <c r="E35" s="181">
        <f>stavba!BA1479</f>
        <v>0</v>
      </c>
      <c r="F35" s="182">
        <f>stavba!BB1479</f>
        <v>0</v>
      </c>
      <c r="G35" s="182">
        <f>stavba!BC1479</f>
        <v>0</v>
      </c>
      <c r="H35" s="182">
        <f>stavba!G1479</f>
        <v>0</v>
      </c>
      <c r="I35" s="183">
        <f>stavba!BE1479</f>
        <v>0</v>
      </c>
    </row>
    <row r="36" spans="1:9" s="29" customFormat="1" ht="12.75">
      <c r="A36" s="180" t="str">
        <f>stavba!B1480</f>
        <v>M42</v>
      </c>
      <c r="B36" s="99" t="str">
        <f>stavba!C1480</f>
        <v xml:space="preserve">Gastro zařízení </v>
      </c>
      <c r="C36" s="57"/>
      <c r="D36" s="100"/>
      <c r="E36" s="181">
        <f>stavba!BA1482</f>
        <v>0</v>
      </c>
      <c r="F36" s="182">
        <f>stavba!BB1482</f>
        <v>0</v>
      </c>
      <c r="G36" s="182">
        <f>stavba!BC1482</f>
        <v>0</v>
      </c>
      <c r="H36" s="182">
        <f>stavba!G1482</f>
        <v>0</v>
      </c>
      <c r="I36" s="183">
        <f>stavba!BE1482</f>
        <v>0</v>
      </c>
    </row>
    <row r="37" spans="1:9" s="29" customFormat="1" ht="13.5" thickBot="1">
      <c r="A37" s="180" t="str">
        <f>stavba!B1483</f>
        <v>D96</v>
      </c>
      <c r="B37" s="99" t="str">
        <f>stavba!C1483</f>
        <v>Přesuny suti a vybouraných hmot</v>
      </c>
      <c r="C37" s="57"/>
      <c r="D37" s="100"/>
      <c r="E37" s="181">
        <f>stavba!G1489</f>
        <v>0</v>
      </c>
      <c r="F37" s="182">
        <f>stavba!BB1489</f>
        <v>0</v>
      </c>
      <c r="G37" s="182">
        <f>stavba!BC1489</f>
        <v>0</v>
      </c>
      <c r="H37" s="182">
        <f>stavba!BD1489</f>
        <v>0</v>
      </c>
      <c r="I37" s="183">
        <f>stavba!BE1489</f>
        <v>0</v>
      </c>
    </row>
    <row r="38" spans="1:9" s="107" customFormat="1" ht="13.5" thickBot="1">
      <c r="A38" s="101"/>
      <c r="B38" s="102" t="s">
        <v>58</v>
      </c>
      <c r="C38" s="102"/>
      <c r="D38" s="103"/>
      <c r="E38" s="104">
        <f>SUM(E7:E37)</f>
        <v>0</v>
      </c>
      <c r="F38" s="105">
        <f>SUM(F7:F37)</f>
        <v>0</v>
      </c>
      <c r="G38" s="105">
        <f>SUM(G7:G37)</f>
        <v>0</v>
      </c>
      <c r="H38" s="105">
        <f>SUM(H7:H37)</f>
        <v>0</v>
      </c>
      <c r="I38" s="106">
        <f>SUM(I7:I37)</f>
        <v>0</v>
      </c>
    </row>
    <row r="39" spans="1:9" ht="12.75">
      <c r="A39" s="57"/>
      <c r="B39" s="57"/>
      <c r="C39" s="57"/>
      <c r="D39" s="57"/>
      <c r="E39" s="57"/>
      <c r="F39" s="57"/>
      <c r="G39" s="57"/>
      <c r="H39" s="57"/>
      <c r="I39" s="57"/>
    </row>
    <row r="40" spans="1:57" ht="19.5" customHeight="1">
      <c r="A40" s="91" t="s">
        <v>59</v>
      </c>
      <c r="B40" s="91"/>
      <c r="C40" s="91"/>
      <c r="D40" s="91"/>
      <c r="E40" s="91"/>
      <c r="F40" s="91"/>
      <c r="G40" s="108"/>
      <c r="H40" s="91"/>
      <c r="I40" s="91"/>
      <c r="BA40" s="33"/>
      <c r="BB40" s="33"/>
      <c r="BC40" s="33"/>
      <c r="BD40" s="33"/>
      <c r="BE40" s="33"/>
    </row>
    <row r="41" spans="1:9" ht="13.5" thickBot="1">
      <c r="A41" s="67"/>
      <c r="B41" s="67"/>
      <c r="C41" s="67"/>
      <c r="D41" s="67"/>
      <c r="E41" s="67"/>
      <c r="F41" s="67"/>
      <c r="G41" s="67"/>
      <c r="H41" s="67"/>
      <c r="I41" s="67"/>
    </row>
    <row r="42" spans="1:9" ht="12.75">
      <c r="A42" s="62" t="s">
        <v>60</v>
      </c>
      <c r="B42" s="63"/>
      <c r="C42" s="63"/>
      <c r="D42" s="109"/>
      <c r="E42" s="110" t="s">
        <v>61</v>
      </c>
      <c r="F42" s="111" t="s">
        <v>62</v>
      </c>
      <c r="G42" s="112" t="s">
        <v>63</v>
      </c>
      <c r="H42" s="113"/>
      <c r="I42" s="114" t="s">
        <v>61</v>
      </c>
    </row>
    <row r="43" spans="1:53" ht="12.75">
      <c r="A43" s="55" t="s">
        <v>1122</v>
      </c>
      <c r="B43" s="46"/>
      <c r="C43" s="46"/>
      <c r="D43" s="115"/>
      <c r="E43" s="116">
        <v>0</v>
      </c>
      <c r="F43" s="654">
        <v>0.1</v>
      </c>
      <c r="G43" s="117">
        <f aca="true" t="shared" si="0" ref="G43:G49">CHOOSE(BA43+1,HSV+PSV,HSV+PSV+Mont,HSV+PSV+Dodavka+Mont,HSV,PSV,Mont,Dodavka,Mont+Dodavka,0)</f>
        <v>0</v>
      </c>
      <c r="H43" s="118"/>
      <c r="I43" s="119">
        <f>E43+F43*G43/100</f>
        <v>0</v>
      </c>
      <c r="BA43">
        <v>0</v>
      </c>
    </row>
    <row r="44" spans="1:53" ht="12.75">
      <c r="A44" s="55" t="s">
        <v>1123</v>
      </c>
      <c r="B44" s="46"/>
      <c r="C44" s="46"/>
      <c r="D44" s="115"/>
      <c r="E44" s="116">
        <v>0</v>
      </c>
      <c r="F44" s="654">
        <v>0</v>
      </c>
      <c r="G44" s="117">
        <f t="shared" si="0"/>
        <v>0</v>
      </c>
      <c r="H44" s="118"/>
      <c r="I44" s="119">
        <f aca="true" t="shared" si="1" ref="I44:I50">E44+F44*G44/100</f>
        <v>0</v>
      </c>
      <c r="BA44">
        <v>0</v>
      </c>
    </row>
    <row r="45" spans="1:53" ht="12.75">
      <c r="A45" s="55" t="s">
        <v>1124</v>
      </c>
      <c r="B45" s="46"/>
      <c r="C45" s="46"/>
      <c r="D45" s="115"/>
      <c r="E45" s="116">
        <v>0</v>
      </c>
      <c r="F45" s="654">
        <v>0</v>
      </c>
      <c r="G45" s="117">
        <f t="shared" si="0"/>
        <v>0</v>
      </c>
      <c r="H45" s="118"/>
      <c r="I45" s="119">
        <f t="shared" si="1"/>
        <v>0</v>
      </c>
      <c r="BA45">
        <v>0</v>
      </c>
    </row>
    <row r="46" spans="1:53" ht="12.75">
      <c r="A46" s="55" t="s">
        <v>1125</v>
      </c>
      <c r="B46" s="46"/>
      <c r="C46" s="46"/>
      <c r="D46" s="115"/>
      <c r="E46" s="116">
        <v>0</v>
      </c>
      <c r="F46" s="654">
        <v>0</v>
      </c>
      <c r="G46" s="117">
        <f t="shared" si="0"/>
        <v>0</v>
      </c>
      <c r="H46" s="118"/>
      <c r="I46" s="119">
        <f t="shared" si="1"/>
        <v>0</v>
      </c>
      <c r="BA46">
        <v>0</v>
      </c>
    </row>
    <row r="47" spans="1:53" ht="12.75">
      <c r="A47" s="55" t="s">
        <v>1126</v>
      </c>
      <c r="B47" s="46"/>
      <c r="C47" s="46"/>
      <c r="D47" s="115"/>
      <c r="E47" s="116">
        <v>0</v>
      </c>
      <c r="F47" s="654">
        <v>0.35</v>
      </c>
      <c r="G47" s="117">
        <f t="shared" si="0"/>
        <v>0</v>
      </c>
      <c r="H47" s="118"/>
      <c r="I47" s="119">
        <f>E47+F47*G47/100</f>
        <v>0</v>
      </c>
      <c r="BA47">
        <v>1</v>
      </c>
    </row>
    <row r="48" spans="1:53" ht="12.75">
      <c r="A48" s="55" t="s">
        <v>1127</v>
      </c>
      <c r="B48" s="46"/>
      <c r="C48" s="46"/>
      <c r="D48" s="115"/>
      <c r="E48" s="116">
        <v>0</v>
      </c>
      <c r="F48" s="654">
        <v>0</v>
      </c>
      <c r="G48" s="117">
        <f t="shared" si="0"/>
        <v>0</v>
      </c>
      <c r="H48" s="118"/>
      <c r="I48" s="119">
        <f t="shared" si="1"/>
        <v>0</v>
      </c>
      <c r="BA48">
        <v>1</v>
      </c>
    </row>
    <row r="49" spans="1:53" ht="12.75">
      <c r="A49" s="55" t="s">
        <v>1128</v>
      </c>
      <c r="B49" s="46"/>
      <c r="C49" s="46"/>
      <c r="D49" s="115"/>
      <c r="E49" s="116">
        <v>0</v>
      </c>
      <c r="F49" s="654">
        <v>0</v>
      </c>
      <c r="G49" s="117">
        <f t="shared" si="0"/>
        <v>0</v>
      </c>
      <c r="H49" s="118"/>
      <c r="I49" s="119">
        <f t="shared" si="1"/>
        <v>0</v>
      </c>
      <c r="BA49">
        <v>2</v>
      </c>
    </row>
    <row r="50" spans="1:53" ht="12.75">
      <c r="A50" s="55" t="s">
        <v>1129</v>
      </c>
      <c r="B50" s="46"/>
      <c r="C50" s="46"/>
      <c r="D50" s="115"/>
      <c r="E50" s="116">
        <v>0</v>
      </c>
      <c r="F50" s="654">
        <v>0</v>
      </c>
      <c r="G50" s="117">
        <f>CHOOSE(BA50+1,HSV+PSV,HSV+PSV+Mont,HSV+PSV+Dodavka+Mont,HSV,PSV,Mont,Dodavka,Mont+Dodavka,0)</f>
        <v>0</v>
      </c>
      <c r="H50" s="118"/>
      <c r="I50" s="119">
        <f t="shared" si="1"/>
        <v>0</v>
      </c>
      <c r="BA50">
        <v>2</v>
      </c>
    </row>
    <row r="51" spans="1:9" ht="13.5" thickBot="1">
      <c r="A51" s="120"/>
      <c r="B51" s="121" t="s">
        <v>64</v>
      </c>
      <c r="C51" s="122"/>
      <c r="D51" s="123"/>
      <c r="E51" s="124"/>
      <c r="F51" s="125"/>
      <c r="G51" s="125"/>
      <c r="H51" s="747">
        <f>SUM(I43:I50)</f>
        <v>0</v>
      </c>
      <c r="I51" s="748"/>
    </row>
    <row r="53" spans="2:9" ht="12.75">
      <c r="B53" s="107"/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  <row r="83" spans="6:9" ht="12.75">
      <c r="F83" s="126"/>
      <c r="G83" s="127"/>
      <c r="H83" s="127"/>
      <c r="I83" s="128"/>
    </row>
    <row r="84" spans="6:9" ht="12.75">
      <c r="F84" s="126"/>
      <c r="G84" s="127"/>
      <c r="H84" s="127"/>
      <c r="I84" s="128"/>
    </row>
    <row r="85" spans="6:9" ht="12.75">
      <c r="F85" s="126"/>
      <c r="G85" s="127"/>
      <c r="H85" s="127"/>
      <c r="I85" s="128"/>
    </row>
    <row r="86" spans="6:9" ht="12.75">
      <c r="F86" s="126"/>
      <c r="G86" s="127"/>
      <c r="H86" s="127"/>
      <c r="I86" s="128"/>
    </row>
    <row r="87" spans="6:9" ht="12.75">
      <c r="F87" s="126"/>
      <c r="G87" s="127"/>
      <c r="H87" s="127"/>
      <c r="I87" s="128"/>
    </row>
    <row r="88" spans="6:9" ht="12.75">
      <c r="F88" s="126"/>
      <c r="G88" s="127"/>
      <c r="H88" s="127"/>
      <c r="I88" s="128"/>
    </row>
    <row r="89" spans="6:9" ht="12.75">
      <c r="F89" s="126"/>
      <c r="G89" s="127"/>
      <c r="H89" s="127"/>
      <c r="I89" s="128"/>
    </row>
    <row r="90" spans="6:9" ht="12.75">
      <c r="F90" s="126"/>
      <c r="G90" s="127"/>
      <c r="H90" s="127"/>
      <c r="I90" s="128"/>
    </row>
    <row r="91" spans="6:9" ht="12.75">
      <c r="F91" s="126"/>
      <c r="G91" s="127"/>
      <c r="H91" s="127"/>
      <c r="I91" s="128"/>
    </row>
    <row r="92" spans="6:9" ht="12.75">
      <c r="F92" s="126"/>
      <c r="G92" s="127"/>
      <c r="H92" s="127"/>
      <c r="I92" s="128"/>
    </row>
    <row r="93" spans="6:9" ht="12.75">
      <c r="F93" s="126"/>
      <c r="G93" s="127"/>
      <c r="H93" s="127"/>
      <c r="I93" s="128"/>
    </row>
    <row r="94" spans="6:9" ht="12.75">
      <c r="F94" s="126"/>
      <c r="G94" s="127"/>
      <c r="H94" s="127"/>
      <c r="I94" s="128"/>
    </row>
    <row r="95" spans="6:9" ht="12.75">
      <c r="F95" s="126"/>
      <c r="G95" s="127"/>
      <c r="H95" s="127"/>
      <c r="I95" s="128"/>
    </row>
    <row r="96" spans="6:9" ht="12.75">
      <c r="F96" s="126"/>
      <c r="G96" s="127"/>
      <c r="H96" s="127"/>
      <c r="I96" s="128"/>
    </row>
    <row r="97" spans="6:9" ht="12.75">
      <c r="F97" s="126"/>
      <c r="G97" s="127"/>
      <c r="H97" s="127"/>
      <c r="I97" s="128"/>
    </row>
    <row r="98" spans="6:9" ht="12.75">
      <c r="F98" s="126"/>
      <c r="G98" s="127"/>
      <c r="H98" s="127"/>
      <c r="I98" s="128"/>
    </row>
    <row r="99" spans="6:9" ht="12.75">
      <c r="F99" s="126"/>
      <c r="G99" s="127"/>
      <c r="H99" s="127"/>
      <c r="I99" s="128"/>
    </row>
    <row r="100" spans="6:9" ht="12.75">
      <c r="F100" s="126"/>
      <c r="G100" s="127"/>
      <c r="H100" s="127"/>
      <c r="I100" s="128"/>
    </row>
    <row r="101" spans="6:9" ht="12.75">
      <c r="F101" s="126"/>
      <c r="G101" s="127"/>
      <c r="H101" s="127"/>
      <c r="I101" s="128"/>
    </row>
    <row r="102" spans="6:9" ht="12.75">
      <c r="F102" s="126"/>
      <c r="G102" s="127"/>
      <c r="H102" s="127"/>
      <c r="I102" s="128"/>
    </row>
  </sheetData>
  <sheetProtection algorithmName="SHA-512" hashValue="meeJL2sLA29sFalPYAin71sxxyassdifnT1JwOHYqUUedqrZ69z/opZEYJSLpEyAw8J8UeWH5Ix5m464tcdTSQ==" saltValue="yR0O1FVXtJKgVBlaLrw4uA==" spinCount="100000" sheet="1" objects="1" scenarios="1"/>
  <mergeCells count="4">
    <mergeCell ref="A1:B1"/>
    <mergeCell ref="A2:B2"/>
    <mergeCell ref="G2:I2"/>
    <mergeCell ref="H51:I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Header>&amp;C&amp;A</oddHeader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562"/>
  <sheetViews>
    <sheetView showGridLines="0" showZeros="0" zoomScale="115" zoomScaleNormal="115" workbookViewId="0" topLeftCell="A1">
      <selection activeCell="F790" sqref="F790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74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753" t="s">
        <v>65</v>
      </c>
      <c r="B1" s="753"/>
      <c r="C1" s="753"/>
      <c r="D1" s="753"/>
      <c r="E1" s="753"/>
      <c r="F1" s="753"/>
      <c r="G1" s="753"/>
    </row>
    <row r="2" spans="1:7" ht="14.25" customHeight="1" thickBot="1">
      <c r="A2" s="130"/>
      <c r="B2" s="131"/>
      <c r="C2" s="132"/>
      <c r="D2" s="132"/>
      <c r="E2" s="133"/>
      <c r="F2" s="132"/>
      <c r="G2" s="132"/>
    </row>
    <row r="3" spans="1:7" ht="13.5" thickTop="1">
      <c r="A3" s="740" t="s">
        <v>49</v>
      </c>
      <c r="B3" s="741"/>
      <c r="C3" s="81" t="str">
        <f>CONCATENATE(cislostavby," ",nazevstavby)</f>
        <v>2020-005 Rekonstrukce objektu Slavie, Špindlerův Mlýn</v>
      </c>
      <c r="D3" s="82"/>
      <c r="E3" s="134" t="s">
        <v>66</v>
      </c>
      <c r="F3" s="135">
        <f>Rekapitulace!H1</f>
        <v>1</v>
      </c>
      <c r="G3" s="136"/>
    </row>
    <row r="4" spans="1:7" ht="13.5" thickBot="1">
      <c r="A4" s="754" t="s">
        <v>51</v>
      </c>
      <c r="B4" s="743"/>
      <c r="C4" s="87" t="str">
        <f>CONCATENATE(cisloobjektu," ",nazevobjektu)</f>
        <v>1 Slávie</v>
      </c>
      <c r="D4" s="88"/>
      <c r="E4" s="755" t="str">
        <f>Rekapitulace!G2</f>
        <v>Stavební část</v>
      </c>
      <c r="F4" s="756"/>
      <c r="G4" s="757"/>
    </row>
    <row r="5" spans="1:7" ht="13.5" thickTop="1">
      <c r="A5" s="137"/>
      <c r="B5" s="130"/>
      <c r="C5" s="130"/>
      <c r="D5" s="130"/>
      <c r="E5" s="138"/>
      <c r="F5" s="130"/>
      <c r="G5" s="139"/>
    </row>
    <row r="6" spans="1:12" ht="15.75">
      <c r="A6" s="140" t="s">
        <v>67</v>
      </c>
      <c r="B6" s="141" t="s">
        <v>68</v>
      </c>
      <c r="C6" s="141" t="s">
        <v>69</v>
      </c>
      <c r="D6" s="141" t="s">
        <v>70</v>
      </c>
      <c r="E6" s="142" t="s">
        <v>71</v>
      </c>
      <c r="F6" s="141" t="s">
        <v>72</v>
      </c>
      <c r="G6" s="143" t="s">
        <v>73</v>
      </c>
      <c r="I6" s="634"/>
      <c r="J6" s="19"/>
      <c r="K6" s="635"/>
      <c r="L6" s="635"/>
    </row>
    <row r="7" spans="1:15" ht="15.75">
      <c r="A7" s="144" t="s">
        <v>74</v>
      </c>
      <c r="B7" s="145" t="s">
        <v>75</v>
      </c>
      <c r="C7" s="146" t="s">
        <v>76</v>
      </c>
      <c r="D7" s="147"/>
      <c r="E7" s="148"/>
      <c r="F7" s="148"/>
      <c r="G7" s="149"/>
      <c r="H7" s="150"/>
      <c r="I7" s="634"/>
      <c r="J7" s="19"/>
      <c r="K7" s="635"/>
      <c r="L7" s="635"/>
      <c r="O7" s="151">
        <v>1</v>
      </c>
    </row>
    <row r="8" spans="1:104" ht="15.75">
      <c r="A8" s="152">
        <v>1</v>
      </c>
      <c r="B8" s="153" t="s">
        <v>83</v>
      </c>
      <c r="C8" s="154" t="s">
        <v>84</v>
      </c>
      <c r="D8" s="155" t="s">
        <v>85</v>
      </c>
      <c r="E8" s="156">
        <v>257.3699</v>
      </c>
      <c r="F8" s="702"/>
      <c r="G8" s="157">
        <f>E8*F8</f>
        <v>0</v>
      </c>
      <c r="I8" s="636"/>
      <c r="J8" s="19"/>
      <c r="K8" s="635"/>
      <c r="L8" s="635"/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A8" s="158">
        <v>1</v>
      </c>
      <c r="CB8" s="158">
        <v>1</v>
      </c>
      <c r="CZ8" s="129">
        <v>0</v>
      </c>
    </row>
    <row r="9" spans="1:15" ht="15.75">
      <c r="A9" s="159"/>
      <c r="B9" s="161"/>
      <c r="C9" s="749" t="s">
        <v>86</v>
      </c>
      <c r="D9" s="750"/>
      <c r="E9" s="162">
        <v>1.4739</v>
      </c>
      <c r="F9" s="163"/>
      <c r="G9" s="164"/>
      <c r="I9" s="636"/>
      <c r="J9" s="19"/>
      <c r="K9" s="635"/>
      <c r="L9" s="635"/>
      <c r="M9" s="160" t="s">
        <v>86</v>
      </c>
      <c r="O9" s="151"/>
    </row>
    <row r="10" spans="1:15" ht="15.75">
      <c r="A10" s="159"/>
      <c r="B10" s="161"/>
      <c r="C10" s="749" t="s">
        <v>87</v>
      </c>
      <c r="D10" s="750"/>
      <c r="E10" s="162">
        <v>1.4017</v>
      </c>
      <c r="F10" s="163"/>
      <c r="G10" s="164"/>
      <c r="I10" s="636"/>
      <c r="J10" s="19"/>
      <c r="K10" s="635"/>
      <c r="L10" s="635"/>
      <c r="M10" s="160" t="s">
        <v>87</v>
      </c>
      <c r="O10" s="151"/>
    </row>
    <row r="11" spans="1:15" ht="15.75">
      <c r="A11" s="159"/>
      <c r="B11" s="161"/>
      <c r="C11" s="749" t="s">
        <v>88</v>
      </c>
      <c r="D11" s="750"/>
      <c r="E11" s="162">
        <v>5.8502</v>
      </c>
      <c r="F11" s="163"/>
      <c r="G11" s="164"/>
      <c r="I11" s="636"/>
      <c r="J11" s="19"/>
      <c r="K11" s="635"/>
      <c r="L11" s="635"/>
      <c r="M11" s="160" t="s">
        <v>88</v>
      </c>
      <c r="O11" s="151"/>
    </row>
    <row r="12" spans="1:15" ht="15.75">
      <c r="A12" s="159"/>
      <c r="B12" s="161"/>
      <c r="C12" s="749" t="s">
        <v>89</v>
      </c>
      <c r="D12" s="750"/>
      <c r="E12" s="162">
        <v>1.7462</v>
      </c>
      <c r="F12" s="163"/>
      <c r="G12" s="164"/>
      <c r="I12" s="636"/>
      <c r="J12" s="19"/>
      <c r="K12" s="635"/>
      <c r="L12" s="635"/>
      <c r="M12" s="160" t="s">
        <v>89</v>
      </c>
      <c r="O12" s="151"/>
    </row>
    <row r="13" spans="1:15" ht="15.75">
      <c r="A13" s="159"/>
      <c r="B13" s="161"/>
      <c r="C13" s="749" t="s">
        <v>90</v>
      </c>
      <c r="D13" s="750"/>
      <c r="E13" s="162">
        <v>4.7658</v>
      </c>
      <c r="F13" s="163"/>
      <c r="G13" s="164"/>
      <c r="I13" s="636"/>
      <c r="J13" s="636"/>
      <c r="K13" s="635"/>
      <c r="L13" s="635"/>
      <c r="M13" s="160" t="s">
        <v>90</v>
      </c>
      <c r="O13" s="151"/>
    </row>
    <row r="14" spans="1:15" ht="15.75">
      <c r="A14" s="159"/>
      <c r="B14" s="161"/>
      <c r="C14" s="749" t="s">
        <v>91</v>
      </c>
      <c r="D14" s="750"/>
      <c r="E14" s="162">
        <v>2.3056</v>
      </c>
      <c r="F14" s="163"/>
      <c r="G14" s="164"/>
      <c r="I14" s="636"/>
      <c r="J14" s="19"/>
      <c r="K14" s="635"/>
      <c r="L14" s="635"/>
      <c r="M14" s="160" t="s">
        <v>91</v>
      </c>
      <c r="O14" s="151"/>
    </row>
    <row r="15" spans="1:15" ht="15.75">
      <c r="A15" s="159"/>
      <c r="B15" s="161"/>
      <c r="C15" s="749" t="s">
        <v>92</v>
      </c>
      <c r="D15" s="750"/>
      <c r="E15" s="162">
        <v>0.4616</v>
      </c>
      <c r="F15" s="163"/>
      <c r="G15" s="164"/>
      <c r="I15" s="636"/>
      <c r="J15" s="19"/>
      <c r="K15" s="635"/>
      <c r="L15" s="635"/>
      <c r="M15" s="160" t="s">
        <v>92</v>
      </c>
      <c r="O15" s="151"/>
    </row>
    <row r="16" spans="1:15" ht="12.75">
      <c r="A16" s="159"/>
      <c r="B16" s="161"/>
      <c r="C16" s="749" t="s">
        <v>93</v>
      </c>
      <c r="D16" s="750"/>
      <c r="E16" s="162">
        <v>1.1573</v>
      </c>
      <c r="F16" s="163"/>
      <c r="G16" s="164"/>
      <c r="I16" s="635"/>
      <c r="J16" s="635"/>
      <c r="K16" s="635"/>
      <c r="L16" s="635"/>
      <c r="M16" s="160" t="s">
        <v>93</v>
      </c>
      <c r="O16" s="151"/>
    </row>
    <row r="17" spans="1:15" ht="12.75">
      <c r="A17" s="159"/>
      <c r="B17" s="161"/>
      <c r="C17" s="749" t="s">
        <v>94</v>
      </c>
      <c r="D17" s="750"/>
      <c r="E17" s="162">
        <v>0.5612</v>
      </c>
      <c r="F17" s="163"/>
      <c r="G17" s="164"/>
      <c r="M17" s="160" t="s">
        <v>94</v>
      </c>
      <c r="O17" s="151"/>
    </row>
    <row r="18" spans="1:15" ht="12.75">
      <c r="A18" s="159"/>
      <c r="B18" s="161"/>
      <c r="C18" s="749" t="s">
        <v>95</v>
      </c>
      <c r="D18" s="750"/>
      <c r="E18" s="162">
        <v>2.124</v>
      </c>
      <c r="F18" s="163"/>
      <c r="G18" s="164"/>
      <c r="M18" s="160" t="s">
        <v>95</v>
      </c>
      <c r="O18" s="151"/>
    </row>
    <row r="19" spans="1:15" ht="12.75">
      <c r="A19" s="159"/>
      <c r="B19" s="161"/>
      <c r="C19" s="749" t="s">
        <v>96</v>
      </c>
      <c r="D19" s="750"/>
      <c r="E19" s="162">
        <v>1.954</v>
      </c>
      <c r="F19" s="163"/>
      <c r="G19" s="164"/>
      <c r="M19" s="160" t="s">
        <v>96</v>
      </c>
      <c r="O19" s="151"/>
    </row>
    <row r="20" spans="1:15" ht="12.75">
      <c r="A20" s="159"/>
      <c r="B20" s="161"/>
      <c r="C20" s="749" t="s">
        <v>97</v>
      </c>
      <c r="D20" s="750"/>
      <c r="E20" s="162">
        <v>1.7841</v>
      </c>
      <c r="F20" s="163"/>
      <c r="G20" s="164"/>
      <c r="M20" s="160" t="s">
        <v>97</v>
      </c>
      <c r="O20" s="151"/>
    </row>
    <row r="21" spans="1:15" ht="12.75">
      <c r="A21" s="159"/>
      <c r="B21" s="161"/>
      <c r="C21" s="749" t="s">
        <v>98</v>
      </c>
      <c r="D21" s="750"/>
      <c r="E21" s="162">
        <v>1.8761</v>
      </c>
      <c r="F21" s="163"/>
      <c r="G21" s="164"/>
      <c r="M21" s="160" t="s">
        <v>98</v>
      </c>
      <c r="O21" s="151"/>
    </row>
    <row r="22" spans="1:15" ht="12.75">
      <c r="A22" s="159"/>
      <c r="B22" s="161"/>
      <c r="C22" s="749" t="s">
        <v>99</v>
      </c>
      <c r="D22" s="750"/>
      <c r="E22" s="162">
        <v>1.2706</v>
      </c>
      <c r="F22" s="163"/>
      <c r="G22" s="164"/>
      <c r="M22" s="160" t="s">
        <v>99</v>
      </c>
      <c r="O22" s="151"/>
    </row>
    <row r="23" spans="1:15" ht="12.75">
      <c r="A23" s="159"/>
      <c r="B23" s="161"/>
      <c r="C23" s="749" t="s">
        <v>100</v>
      </c>
      <c r="D23" s="750"/>
      <c r="E23" s="162">
        <v>0.66</v>
      </c>
      <c r="F23" s="163"/>
      <c r="G23" s="164"/>
      <c r="M23" s="160" t="s">
        <v>100</v>
      </c>
      <c r="O23" s="151"/>
    </row>
    <row r="24" spans="1:15" ht="12.75">
      <c r="A24" s="159"/>
      <c r="B24" s="161"/>
      <c r="C24" s="749" t="s">
        <v>101</v>
      </c>
      <c r="D24" s="750"/>
      <c r="E24" s="162">
        <v>1.1944</v>
      </c>
      <c r="F24" s="163"/>
      <c r="G24" s="164"/>
      <c r="M24" s="160" t="s">
        <v>101</v>
      </c>
      <c r="O24" s="151"/>
    </row>
    <row r="25" spans="1:15" ht="12.75">
      <c r="A25" s="159"/>
      <c r="B25" s="161"/>
      <c r="C25" s="749" t="s">
        <v>102</v>
      </c>
      <c r="D25" s="750"/>
      <c r="E25" s="162">
        <v>0.6463</v>
      </c>
      <c r="F25" s="163"/>
      <c r="G25" s="164"/>
      <c r="M25" s="160" t="s">
        <v>102</v>
      </c>
      <c r="O25" s="151"/>
    </row>
    <row r="26" spans="1:15" ht="12.75">
      <c r="A26" s="159"/>
      <c r="B26" s="161"/>
      <c r="C26" s="749" t="s">
        <v>103</v>
      </c>
      <c r="D26" s="750"/>
      <c r="E26" s="162">
        <v>2.1982</v>
      </c>
      <c r="F26" s="163"/>
      <c r="G26" s="164"/>
      <c r="M26" s="160" t="s">
        <v>103</v>
      </c>
      <c r="O26" s="151"/>
    </row>
    <row r="27" spans="1:15" ht="12.75">
      <c r="A27" s="159"/>
      <c r="B27" s="161"/>
      <c r="C27" s="749" t="s">
        <v>104</v>
      </c>
      <c r="D27" s="750"/>
      <c r="E27" s="162">
        <v>1.0813</v>
      </c>
      <c r="F27" s="163"/>
      <c r="G27" s="164"/>
      <c r="M27" s="160" t="s">
        <v>104</v>
      </c>
      <c r="O27" s="151"/>
    </row>
    <row r="28" spans="1:15" ht="12.75">
      <c r="A28" s="159"/>
      <c r="B28" s="161"/>
      <c r="C28" s="749" t="s">
        <v>105</v>
      </c>
      <c r="D28" s="750"/>
      <c r="E28" s="162">
        <v>0.5788</v>
      </c>
      <c r="F28" s="163"/>
      <c r="G28" s="164"/>
      <c r="M28" s="160" t="s">
        <v>105</v>
      </c>
      <c r="O28" s="151"/>
    </row>
    <row r="29" spans="1:15" ht="12.75">
      <c r="A29" s="159"/>
      <c r="B29" s="161"/>
      <c r="C29" s="749" t="s">
        <v>106</v>
      </c>
      <c r="D29" s="750"/>
      <c r="E29" s="162">
        <v>0.822</v>
      </c>
      <c r="F29" s="163"/>
      <c r="G29" s="164"/>
      <c r="M29" s="160" t="s">
        <v>106</v>
      </c>
      <c r="O29" s="151"/>
    </row>
    <row r="30" spans="1:15" ht="12.75">
      <c r="A30" s="159"/>
      <c r="B30" s="161"/>
      <c r="C30" s="749" t="s">
        <v>107</v>
      </c>
      <c r="D30" s="750"/>
      <c r="E30" s="162">
        <v>1.08</v>
      </c>
      <c r="F30" s="163"/>
      <c r="G30" s="164"/>
      <c r="M30" s="160" t="s">
        <v>107</v>
      </c>
      <c r="O30" s="151"/>
    </row>
    <row r="31" spans="1:15" ht="12.75">
      <c r="A31" s="159"/>
      <c r="B31" s="161"/>
      <c r="C31" s="749" t="s">
        <v>108</v>
      </c>
      <c r="D31" s="750"/>
      <c r="E31" s="162">
        <v>0.9282</v>
      </c>
      <c r="F31" s="163"/>
      <c r="G31" s="164"/>
      <c r="M31" s="160" t="s">
        <v>108</v>
      </c>
      <c r="O31" s="151"/>
    </row>
    <row r="32" spans="1:15" ht="12.75">
      <c r="A32" s="159"/>
      <c r="B32" s="161"/>
      <c r="C32" s="749" t="s">
        <v>109</v>
      </c>
      <c r="D32" s="750"/>
      <c r="E32" s="162">
        <v>23.1287</v>
      </c>
      <c r="F32" s="163"/>
      <c r="G32" s="164"/>
      <c r="M32" s="160" t="s">
        <v>109</v>
      </c>
      <c r="O32" s="151"/>
    </row>
    <row r="33" spans="1:15" ht="12.75">
      <c r="A33" s="159"/>
      <c r="B33" s="161"/>
      <c r="C33" s="749" t="s">
        <v>110</v>
      </c>
      <c r="D33" s="750"/>
      <c r="E33" s="162">
        <v>10.528</v>
      </c>
      <c r="F33" s="163"/>
      <c r="G33" s="164"/>
      <c r="M33" s="160" t="s">
        <v>110</v>
      </c>
      <c r="O33" s="151"/>
    </row>
    <row r="34" spans="1:15" ht="12.75">
      <c r="A34" s="159"/>
      <c r="B34" s="161"/>
      <c r="C34" s="749" t="s">
        <v>111</v>
      </c>
      <c r="D34" s="750"/>
      <c r="E34" s="162">
        <v>1.4231</v>
      </c>
      <c r="F34" s="163"/>
      <c r="G34" s="164"/>
      <c r="M34" s="160" t="s">
        <v>111</v>
      </c>
      <c r="O34" s="151"/>
    </row>
    <row r="35" spans="1:15" ht="12.75">
      <c r="A35" s="159"/>
      <c r="B35" s="161"/>
      <c r="C35" s="749" t="s">
        <v>112</v>
      </c>
      <c r="D35" s="750"/>
      <c r="E35" s="162">
        <v>1.3348</v>
      </c>
      <c r="F35" s="163"/>
      <c r="G35" s="164"/>
      <c r="M35" s="160" t="s">
        <v>112</v>
      </c>
      <c r="O35" s="151"/>
    </row>
    <row r="36" spans="1:15" ht="12.75">
      <c r="A36" s="159"/>
      <c r="B36" s="161"/>
      <c r="C36" s="749" t="s">
        <v>113</v>
      </c>
      <c r="D36" s="750"/>
      <c r="E36" s="162">
        <v>3.852</v>
      </c>
      <c r="F36" s="163"/>
      <c r="G36" s="164"/>
      <c r="M36" s="160" t="s">
        <v>113</v>
      </c>
      <c r="O36" s="151"/>
    </row>
    <row r="37" spans="1:15" ht="12.75">
      <c r="A37" s="159"/>
      <c r="B37" s="161"/>
      <c r="C37" s="749" t="s">
        <v>114</v>
      </c>
      <c r="D37" s="750"/>
      <c r="E37" s="162">
        <v>0.1746</v>
      </c>
      <c r="F37" s="163"/>
      <c r="G37" s="164"/>
      <c r="M37" s="160" t="s">
        <v>114</v>
      </c>
      <c r="O37" s="151"/>
    </row>
    <row r="38" spans="1:15" ht="12.75">
      <c r="A38" s="159"/>
      <c r="B38" s="161"/>
      <c r="C38" s="749" t="s">
        <v>115</v>
      </c>
      <c r="D38" s="750"/>
      <c r="E38" s="162">
        <v>1.284</v>
      </c>
      <c r="F38" s="163"/>
      <c r="G38" s="164"/>
      <c r="M38" s="160" t="s">
        <v>115</v>
      </c>
      <c r="O38" s="151"/>
    </row>
    <row r="39" spans="1:15" ht="12.75">
      <c r="A39" s="159"/>
      <c r="B39" s="161"/>
      <c r="C39" s="749" t="s">
        <v>116</v>
      </c>
      <c r="D39" s="750"/>
      <c r="E39" s="162">
        <v>0.9148</v>
      </c>
      <c r="F39" s="163"/>
      <c r="G39" s="164"/>
      <c r="M39" s="160" t="s">
        <v>116</v>
      </c>
      <c r="O39" s="151"/>
    </row>
    <row r="40" spans="1:15" ht="12.75">
      <c r="A40" s="159"/>
      <c r="B40" s="161"/>
      <c r="C40" s="749" t="s">
        <v>117</v>
      </c>
      <c r="D40" s="750"/>
      <c r="E40" s="162">
        <v>3.978</v>
      </c>
      <c r="F40" s="163"/>
      <c r="G40" s="164"/>
      <c r="M40" s="160" t="s">
        <v>117</v>
      </c>
      <c r="O40" s="151"/>
    </row>
    <row r="41" spans="1:15" ht="12.75">
      <c r="A41" s="159"/>
      <c r="B41" s="161"/>
      <c r="C41" s="749" t="s">
        <v>118</v>
      </c>
      <c r="D41" s="750"/>
      <c r="E41" s="162">
        <v>13.44</v>
      </c>
      <c r="F41" s="163"/>
      <c r="G41" s="164"/>
      <c r="M41" s="160" t="s">
        <v>118</v>
      </c>
      <c r="O41" s="151"/>
    </row>
    <row r="42" spans="1:15" ht="12.75">
      <c r="A42" s="159"/>
      <c r="B42" s="161"/>
      <c r="C42" s="749" t="s">
        <v>119</v>
      </c>
      <c r="D42" s="750"/>
      <c r="E42" s="162">
        <v>6.93</v>
      </c>
      <c r="F42" s="163"/>
      <c r="G42" s="164"/>
      <c r="M42" s="160" t="s">
        <v>119</v>
      </c>
      <c r="O42" s="151"/>
    </row>
    <row r="43" spans="1:15" ht="12.75">
      <c r="A43" s="159"/>
      <c r="B43" s="161"/>
      <c r="C43" s="749" t="s">
        <v>120</v>
      </c>
      <c r="D43" s="750"/>
      <c r="E43" s="162">
        <v>1.458</v>
      </c>
      <c r="F43" s="163"/>
      <c r="G43" s="164"/>
      <c r="M43" s="160" t="s">
        <v>120</v>
      </c>
      <c r="O43" s="151"/>
    </row>
    <row r="44" spans="1:15" ht="12.75">
      <c r="A44" s="159"/>
      <c r="B44" s="161"/>
      <c r="C44" s="749" t="s">
        <v>121</v>
      </c>
      <c r="D44" s="750"/>
      <c r="E44" s="162">
        <v>0.636</v>
      </c>
      <c r="F44" s="163"/>
      <c r="G44" s="164"/>
      <c r="M44" s="160" t="s">
        <v>121</v>
      </c>
      <c r="O44" s="151"/>
    </row>
    <row r="45" spans="1:15" ht="12.75">
      <c r="A45" s="159"/>
      <c r="B45" s="161"/>
      <c r="C45" s="749" t="s">
        <v>122</v>
      </c>
      <c r="D45" s="750"/>
      <c r="E45" s="162">
        <v>1.944</v>
      </c>
      <c r="F45" s="163"/>
      <c r="G45" s="164"/>
      <c r="M45" s="160" t="s">
        <v>122</v>
      </c>
      <c r="O45" s="151"/>
    </row>
    <row r="46" spans="1:15" ht="12.75">
      <c r="A46" s="159"/>
      <c r="B46" s="161"/>
      <c r="C46" s="749" t="s">
        <v>123</v>
      </c>
      <c r="D46" s="750"/>
      <c r="E46" s="162">
        <v>8.64</v>
      </c>
      <c r="F46" s="163"/>
      <c r="G46" s="164"/>
      <c r="M46" s="160" t="s">
        <v>123</v>
      </c>
      <c r="O46" s="151"/>
    </row>
    <row r="47" spans="1:15" ht="12.75">
      <c r="A47" s="159"/>
      <c r="B47" s="161"/>
      <c r="C47" s="749" t="s">
        <v>124</v>
      </c>
      <c r="D47" s="750"/>
      <c r="E47" s="162">
        <v>1.53</v>
      </c>
      <c r="F47" s="163"/>
      <c r="G47" s="164"/>
      <c r="M47" s="160" t="s">
        <v>124</v>
      </c>
      <c r="O47" s="151"/>
    </row>
    <row r="48" spans="1:15" ht="12.75">
      <c r="A48" s="159"/>
      <c r="B48" s="161"/>
      <c r="C48" s="749" t="s">
        <v>125</v>
      </c>
      <c r="D48" s="750"/>
      <c r="E48" s="162">
        <v>1.4063</v>
      </c>
      <c r="F48" s="163"/>
      <c r="G48" s="164"/>
      <c r="M48" s="160" t="s">
        <v>125</v>
      </c>
      <c r="O48" s="151"/>
    </row>
    <row r="49" spans="1:15" ht="12.75">
      <c r="A49" s="159"/>
      <c r="B49" s="161"/>
      <c r="C49" s="749" t="s">
        <v>126</v>
      </c>
      <c r="D49" s="750"/>
      <c r="E49" s="162">
        <v>0.444</v>
      </c>
      <c r="F49" s="163"/>
      <c r="G49" s="164"/>
      <c r="M49" s="160" t="s">
        <v>126</v>
      </c>
      <c r="O49" s="151"/>
    </row>
    <row r="50" spans="1:15" ht="12.75">
      <c r="A50" s="159"/>
      <c r="B50" s="161"/>
      <c r="C50" s="749" t="s">
        <v>127</v>
      </c>
      <c r="D50" s="750"/>
      <c r="E50" s="162">
        <v>1.944</v>
      </c>
      <c r="F50" s="163"/>
      <c r="G50" s="164"/>
      <c r="M50" s="160" t="s">
        <v>127</v>
      </c>
      <c r="O50" s="151"/>
    </row>
    <row r="51" spans="1:15" ht="12.75">
      <c r="A51" s="159"/>
      <c r="B51" s="161"/>
      <c r="C51" s="749" t="s">
        <v>128</v>
      </c>
      <c r="D51" s="750"/>
      <c r="E51" s="162">
        <v>1.6692</v>
      </c>
      <c r="F51" s="163"/>
      <c r="G51" s="164"/>
      <c r="M51" s="160" t="s">
        <v>128</v>
      </c>
      <c r="O51" s="151"/>
    </row>
    <row r="52" spans="1:15" ht="12.75">
      <c r="A52" s="159"/>
      <c r="B52" s="161"/>
      <c r="C52" s="749" t="s">
        <v>129</v>
      </c>
      <c r="D52" s="750"/>
      <c r="E52" s="162">
        <v>30.654</v>
      </c>
      <c r="F52" s="163"/>
      <c r="G52" s="164"/>
      <c r="M52" s="160" t="s">
        <v>129</v>
      </c>
      <c r="O52" s="151"/>
    </row>
    <row r="53" spans="1:15" ht="12.75">
      <c r="A53" s="159"/>
      <c r="B53" s="161"/>
      <c r="C53" s="749" t="s">
        <v>130</v>
      </c>
      <c r="D53" s="750"/>
      <c r="E53" s="162">
        <v>43.803</v>
      </c>
      <c r="F53" s="163"/>
      <c r="G53" s="164"/>
      <c r="M53" s="160" t="s">
        <v>130</v>
      </c>
      <c r="O53" s="151"/>
    </row>
    <row r="54" spans="1:15" ht="12.75">
      <c r="A54" s="159"/>
      <c r="B54" s="161"/>
      <c r="C54" s="749" t="s">
        <v>131</v>
      </c>
      <c r="D54" s="750"/>
      <c r="E54" s="162">
        <v>5.832</v>
      </c>
      <c r="F54" s="163"/>
      <c r="G54" s="164"/>
      <c r="M54" s="160" t="s">
        <v>131</v>
      </c>
      <c r="O54" s="151"/>
    </row>
    <row r="55" spans="1:15" ht="12.75">
      <c r="A55" s="159"/>
      <c r="B55" s="161"/>
      <c r="C55" s="749" t="s">
        <v>132</v>
      </c>
      <c r="D55" s="750"/>
      <c r="E55" s="162">
        <v>0</v>
      </c>
      <c r="F55" s="163"/>
      <c r="G55" s="164"/>
      <c r="M55" s="160" t="s">
        <v>132</v>
      </c>
      <c r="O55" s="151"/>
    </row>
    <row r="56" spans="1:15" ht="33.75">
      <c r="A56" s="159"/>
      <c r="B56" s="161"/>
      <c r="C56" s="749" t="s">
        <v>133</v>
      </c>
      <c r="D56" s="750"/>
      <c r="E56" s="162">
        <v>52.5</v>
      </c>
      <c r="F56" s="163"/>
      <c r="G56" s="164"/>
      <c r="M56" s="160" t="s">
        <v>133</v>
      </c>
      <c r="O56" s="151"/>
    </row>
    <row r="57" spans="1:104" ht="12.75">
      <c r="A57" s="152">
        <v>2</v>
      </c>
      <c r="B57" s="153" t="s">
        <v>134</v>
      </c>
      <c r="C57" s="154" t="s">
        <v>135</v>
      </c>
      <c r="D57" s="155" t="s">
        <v>85</v>
      </c>
      <c r="E57" s="156">
        <v>257.4</v>
      </c>
      <c r="F57" s="702"/>
      <c r="G57" s="157">
        <f>E57*F57</f>
        <v>0</v>
      </c>
      <c r="O57" s="151">
        <v>2</v>
      </c>
      <c r="AA57" s="129">
        <v>1</v>
      </c>
      <c r="AB57" s="129">
        <v>1</v>
      </c>
      <c r="AC57" s="129">
        <v>1</v>
      </c>
      <c r="AZ57" s="129">
        <v>1</v>
      </c>
      <c r="BA57" s="129">
        <f>IF(AZ57=1,G57,0)</f>
        <v>0</v>
      </c>
      <c r="BB57" s="129">
        <f>IF(AZ57=2,G57,0)</f>
        <v>0</v>
      </c>
      <c r="BC57" s="129">
        <f>IF(AZ57=3,G57,0)</f>
        <v>0</v>
      </c>
      <c r="BD57" s="129">
        <f>IF(AZ57=4,G57,0)</f>
        <v>0</v>
      </c>
      <c r="BE57" s="129">
        <f>IF(AZ57=5,G57,0)</f>
        <v>0</v>
      </c>
      <c r="CA57" s="158">
        <v>1</v>
      </c>
      <c r="CB57" s="158">
        <v>1</v>
      </c>
      <c r="CZ57" s="129">
        <v>0</v>
      </c>
    </row>
    <row r="58" spans="1:104" ht="12.75">
      <c r="A58" s="152">
        <v>3</v>
      </c>
      <c r="B58" s="153" t="s">
        <v>136</v>
      </c>
      <c r="C58" s="154" t="s">
        <v>137</v>
      </c>
      <c r="D58" s="155" t="s">
        <v>85</v>
      </c>
      <c r="E58" s="156">
        <v>257.4</v>
      </c>
      <c r="F58" s="702"/>
      <c r="G58" s="157">
        <f>E58*F58</f>
        <v>0</v>
      </c>
      <c r="O58" s="151">
        <v>2</v>
      </c>
      <c r="AA58" s="129">
        <v>1</v>
      </c>
      <c r="AB58" s="129">
        <v>1</v>
      </c>
      <c r="AC58" s="129">
        <v>1</v>
      </c>
      <c r="AZ58" s="129">
        <v>1</v>
      </c>
      <c r="BA58" s="129">
        <f>IF(AZ58=1,G58,0)</f>
        <v>0</v>
      </c>
      <c r="BB58" s="129">
        <f>IF(AZ58=2,G58,0)</f>
        <v>0</v>
      </c>
      <c r="BC58" s="129">
        <f>IF(AZ58=3,G58,0)</f>
        <v>0</v>
      </c>
      <c r="BD58" s="129">
        <f>IF(AZ58=4,G58,0)</f>
        <v>0</v>
      </c>
      <c r="BE58" s="129">
        <f>IF(AZ58=5,G58,0)</f>
        <v>0</v>
      </c>
      <c r="CA58" s="158">
        <v>1</v>
      </c>
      <c r="CB58" s="158">
        <v>1</v>
      </c>
      <c r="CZ58" s="129">
        <v>0</v>
      </c>
    </row>
    <row r="59" spans="1:104" ht="12.75">
      <c r="A59" s="152">
        <v>4</v>
      </c>
      <c r="B59" s="153" t="s">
        <v>138</v>
      </c>
      <c r="C59" s="154" t="s">
        <v>139</v>
      </c>
      <c r="D59" s="155" t="s">
        <v>85</v>
      </c>
      <c r="E59" s="156">
        <v>2574</v>
      </c>
      <c r="F59" s="702"/>
      <c r="G59" s="157">
        <f>E59*F59</f>
        <v>0</v>
      </c>
      <c r="O59" s="151">
        <v>2</v>
      </c>
      <c r="AA59" s="129">
        <v>1</v>
      </c>
      <c r="AB59" s="129">
        <v>1</v>
      </c>
      <c r="AC59" s="129">
        <v>1</v>
      </c>
      <c r="AZ59" s="129">
        <v>1</v>
      </c>
      <c r="BA59" s="129">
        <f>IF(AZ59=1,G59,0)</f>
        <v>0</v>
      </c>
      <c r="BB59" s="129">
        <f>IF(AZ59=2,G59,0)</f>
        <v>0</v>
      </c>
      <c r="BC59" s="129">
        <f>IF(AZ59=3,G59,0)</f>
        <v>0</v>
      </c>
      <c r="BD59" s="129">
        <f>IF(AZ59=4,G59,0)</f>
        <v>0</v>
      </c>
      <c r="BE59" s="129">
        <f>IF(AZ59=5,G59,0)</f>
        <v>0</v>
      </c>
      <c r="CA59" s="158">
        <v>1</v>
      </c>
      <c r="CB59" s="158">
        <v>1</v>
      </c>
      <c r="CZ59" s="129">
        <v>0</v>
      </c>
    </row>
    <row r="60" spans="1:15" ht="12.75">
      <c r="A60" s="159"/>
      <c r="B60" s="161"/>
      <c r="C60" s="749" t="s">
        <v>140</v>
      </c>
      <c r="D60" s="750"/>
      <c r="E60" s="162">
        <v>2574</v>
      </c>
      <c r="F60" s="653"/>
      <c r="G60" s="164"/>
      <c r="M60" s="160" t="s">
        <v>140</v>
      </c>
      <c r="O60" s="151"/>
    </row>
    <row r="61" spans="1:104" ht="22.5">
      <c r="A61" s="152">
        <v>5</v>
      </c>
      <c r="B61" s="153" t="s">
        <v>141</v>
      </c>
      <c r="C61" s="154" t="s">
        <v>142</v>
      </c>
      <c r="D61" s="155" t="s">
        <v>85</v>
      </c>
      <c r="E61" s="156">
        <v>41.51</v>
      </c>
      <c r="F61" s="702"/>
      <c r="G61" s="157">
        <f>E61*F61</f>
        <v>0</v>
      </c>
      <c r="O61" s="151">
        <v>2</v>
      </c>
      <c r="AA61" s="129">
        <v>1</v>
      </c>
      <c r="AB61" s="129">
        <v>1</v>
      </c>
      <c r="AC61" s="129">
        <v>1</v>
      </c>
      <c r="AZ61" s="129">
        <v>1</v>
      </c>
      <c r="BA61" s="129">
        <f>IF(AZ61=1,G61,0)</f>
        <v>0</v>
      </c>
      <c r="BB61" s="129">
        <f>IF(AZ61=2,G61,0)</f>
        <v>0</v>
      </c>
      <c r="BC61" s="129">
        <f>IF(AZ61=3,G61,0)</f>
        <v>0</v>
      </c>
      <c r="BD61" s="129">
        <f>IF(AZ61=4,G61,0)</f>
        <v>0</v>
      </c>
      <c r="BE61" s="129">
        <f>IF(AZ61=5,G61,0)</f>
        <v>0</v>
      </c>
      <c r="CA61" s="158">
        <v>1</v>
      </c>
      <c r="CB61" s="158">
        <v>1</v>
      </c>
      <c r="CZ61" s="129">
        <v>1.7</v>
      </c>
    </row>
    <row r="62" spans="1:15" ht="12.75">
      <c r="A62" s="159"/>
      <c r="B62" s="161"/>
      <c r="C62" s="749" t="s">
        <v>143</v>
      </c>
      <c r="D62" s="750"/>
      <c r="E62" s="162">
        <v>41.51</v>
      </c>
      <c r="F62" s="703"/>
      <c r="G62" s="164"/>
      <c r="M62" s="160" t="s">
        <v>143</v>
      </c>
      <c r="O62" s="151"/>
    </row>
    <row r="63" spans="1:104" ht="12.75">
      <c r="A63" s="152">
        <v>6</v>
      </c>
      <c r="B63" s="153" t="s">
        <v>144</v>
      </c>
      <c r="C63" s="154" t="s">
        <v>145</v>
      </c>
      <c r="D63" s="155" t="s">
        <v>85</v>
      </c>
      <c r="E63" s="156">
        <v>257.4</v>
      </c>
      <c r="F63" s="702"/>
      <c r="G63" s="157">
        <f>E63*F63</f>
        <v>0</v>
      </c>
      <c r="O63" s="151">
        <v>2</v>
      </c>
      <c r="AA63" s="129">
        <v>1</v>
      </c>
      <c r="AB63" s="129">
        <v>1</v>
      </c>
      <c r="AC63" s="129">
        <v>1</v>
      </c>
      <c r="AZ63" s="129">
        <v>1</v>
      </c>
      <c r="BA63" s="129">
        <f>IF(AZ63=1,G63,0)</f>
        <v>0</v>
      </c>
      <c r="BB63" s="129">
        <f>IF(AZ63=2,G63,0)</f>
        <v>0</v>
      </c>
      <c r="BC63" s="129">
        <f>IF(AZ63=3,G63,0)</f>
        <v>0</v>
      </c>
      <c r="BD63" s="129">
        <f>IF(AZ63=4,G63,0)</f>
        <v>0</v>
      </c>
      <c r="BE63" s="129">
        <f>IF(AZ63=5,G63,0)</f>
        <v>0</v>
      </c>
      <c r="CA63" s="158">
        <v>1</v>
      </c>
      <c r="CB63" s="158">
        <v>1</v>
      </c>
      <c r="CZ63" s="129">
        <v>0</v>
      </c>
    </row>
    <row r="64" spans="1:57" ht="12.75">
      <c r="A64" s="165"/>
      <c r="B64" s="166" t="s">
        <v>78</v>
      </c>
      <c r="C64" s="167" t="str">
        <f>CONCATENATE(B7," ",C7)</f>
        <v>1 Zemní práce</v>
      </c>
      <c r="D64" s="168"/>
      <c r="E64" s="169"/>
      <c r="F64" s="704"/>
      <c r="G64" s="170">
        <f>SUM(G7:G63)</f>
        <v>0</v>
      </c>
      <c r="O64" s="151">
        <v>4</v>
      </c>
      <c r="BA64" s="171">
        <f>SUM(BA7:BA63)</f>
        <v>0</v>
      </c>
      <c r="BB64" s="171">
        <f>SUM(BB7:BB63)</f>
        <v>0</v>
      </c>
      <c r="BC64" s="171">
        <f>SUM(BC7:BC63)</f>
        <v>0</v>
      </c>
      <c r="BD64" s="171">
        <f>SUM(BD7:BD63)</f>
        <v>0</v>
      </c>
      <c r="BE64" s="171">
        <f>SUM(BE7:BE63)</f>
        <v>0</v>
      </c>
    </row>
    <row r="65" spans="1:15" ht="12.75">
      <c r="A65" s="144" t="s">
        <v>74</v>
      </c>
      <c r="B65" s="145" t="s">
        <v>146</v>
      </c>
      <c r="C65" s="146" t="s">
        <v>147</v>
      </c>
      <c r="D65" s="147"/>
      <c r="E65" s="148"/>
      <c r="F65" s="705"/>
      <c r="G65" s="149"/>
      <c r="H65" s="150"/>
      <c r="I65" s="150"/>
      <c r="O65" s="151">
        <v>1</v>
      </c>
    </row>
    <row r="66" spans="1:104" ht="12.75">
      <c r="A66" s="152">
        <v>7</v>
      </c>
      <c r="B66" s="153" t="s">
        <v>148</v>
      </c>
      <c r="C66" s="154" t="s">
        <v>149</v>
      </c>
      <c r="D66" s="155" t="s">
        <v>85</v>
      </c>
      <c r="E66" s="156">
        <v>0.8918</v>
      </c>
      <c r="F66" s="702"/>
      <c r="G66" s="157">
        <f>E66*F66</f>
        <v>0</v>
      </c>
      <c r="O66" s="151">
        <v>2</v>
      </c>
      <c r="AA66" s="129">
        <v>1</v>
      </c>
      <c r="AB66" s="129">
        <v>1</v>
      </c>
      <c r="AC66" s="129">
        <v>1</v>
      </c>
      <c r="AZ66" s="129">
        <v>1</v>
      </c>
      <c r="BA66" s="129">
        <f>IF(AZ66=1,G66,0)</f>
        <v>0</v>
      </c>
      <c r="BB66" s="129">
        <f>IF(AZ66=2,G66,0)</f>
        <v>0</v>
      </c>
      <c r="BC66" s="129">
        <f>IF(AZ66=3,G66,0)</f>
        <v>0</v>
      </c>
      <c r="BD66" s="129">
        <f>IF(AZ66=4,G66,0)</f>
        <v>0</v>
      </c>
      <c r="BE66" s="129">
        <f>IF(AZ66=5,G66,0)</f>
        <v>0</v>
      </c>
      <c r="CA66" s="158">
        <v>1</v>
      </c>
      <c r="CB66" s="158">
        <v>1</v>
      </c>
      <c r="CZ66" s="129">
        <v>2.41693</v>
      </c>
    </row>
    <row r="67" spans="1:15" ht="12.75">
      <c r="A67" s="159"/>
      <c r="B67" s="161"/>
      <c r="C67" s="749" t="s">
        <v>150</v>
      </c>
      <c r="D67" s="750"/>
      <c r="E67" s="162">
        <v>0</v>
      </c>
      <c r="F67" s="706"/>
      <c r="G67" s="164"/>
      <c r="M67" s="160" t="s">
        <v>150</v>
      </c>
      <c r="O67" s="151"/>
    </row>
    <row r="68" spans="1:15" ht="12.75">
      <c r="A68" s="159"/>
      <c r="B68" s="161"/>
      <c r="C68" s="749" t="s">
        <v>151</v>
      </c>
      <c r="D68" s="750"/>
      <c r="E68" s="162">
        <v>0.6072</v>
      </c>
      <c r="F68" s="706"/>
      <c r="G68" s="164"/>
      <c r="M68" s="160" t="s">
        <v>151</v>
      </c>
      <c r="O68" s="151"/>
    </row>
    <row r="69" spans="1:15" ht="12.75">
      <c r="A69" s="159"/>
      <c r="B69" s="161"/>
      <c r="C69" s="749" t="s">
        <v>152</v>
      </c>
      <c r="D69" s="750"/>
      <c r="E69" s="162">
        <v>0.2845</v>
      </c>
      <c r="F69" s="706"/>
      <c r="G69" s="164"/>
      <c r="M69" s="160" t="s">
        <v>152</v>
      </c>
      <c r="O69" s="151"/>
    </row>
    <row r="70" spans="1:80" ht="12.75">
      <c r="A70" s="152"/>
      <c r="B70" s="153" t="s">
        <v>1828</v>
      </c>
      <c r="C70" s="154" t="s">
        <v>1827</v>
      </c>
      <c r="D70" s="155" t="s">
        <v>224</v>
      </c>
      <c r="E70" s="651">
        <f>SUM(E72:E73)</f>
        <v>0.027493577400000004</v>
      </c>
      <c r="F70" s="702"/>
      <c r="G70" s="157">
        <f>E70*F70</f>
        <v>0</v>
      </c>
      <c r="O70" s="151"/>
      <c r="CA70" s="158"/>
      <c r="CB70" s="158"/>
    </row>
    <row r="71" spans="1:15" ht="12.75">
      <c r="A71" s="159">
        <v>8</v>
      </c>
      <c r="B71" s="161"/>
      <c r="C71" s="749" t="s">
        <v>150</v>
      </c>
      <c r="D71" s="750"/>
      <c r="E71" s="162">
        <v>0</v>
      </c>
      <c r="F71" s="706"/>
      <c r="G71" s="164"/>
      <c r="M71" s="160" t="s">
        <v>150</v>
      </c>
      <c r="O71" s="151"/>
    </row>
    <row r="72" spans="1:15" ht="12.75">
      <c r="A72" s="159"/>
      <c r="B72" s="161"/>
      <c r="C72" s="749" t="s">
        <v>1829</v>
      </c>
      <c r="D72" s="750"/>
      <c r="E72" s="162">
        <f>1.88*3.23*3.083*0.001</f>
        <v>0.018721209200000002</v>
      </c>
      <c r="F72" s="706"/>
      <c r="G72" s="164"/>
      <c r="M72" s="160" t="s">
        <v>151</v>
      </c>
      <c r="O72" s="151"/>
    </row>
    <row r="73" spans="1:15" ht="12.75">
      <c r="A73" s="159"/>
      <c r="B73" s="161"/>
      <c r="C73" s="749" t="s">
        <v>1830</v>
      </c>
      <c r="D73" s="750"/>
      <c r="E73" s="162">
        <f>1.735*1.64*3.083*0.001</f>
        <v>0.0087723682</v>
      </c>
      <c r="F73" s="706"/>
      <c r="G73" s="164"/>
      <c r="M73" s="160" t="s">
        <v>152</v>
      </c>
      <c r="O73" s="151"/>
    </row>
    <row r="74" spans="1:104" ht="12.75">
      <c r="A74" s="152">
        <v>9</v>
      </c>
      <c r="B74" s="153" t="s">
        <v>153</v>
      </c>
      <c r="C74" s="154" t="s">
        <v>154</v>
      </c>
      <c r="D74" s="155" t="s">
        <v>85</v>
      </c>
      <c r="E74" s="156">
        <v>3.438</v>
      </c>
      <c r="F74" s="702"/>
      <c r="G74" s="157">
        <f>E74*F74</f>
        <v>0</v>
      </c>
      <c r="O74" s="151">
        <v>2</v>
      </c>
      <c r="AA74" s="129">
        <v>1</v>
      </c>
      <c r="AB74" s="129">
        <v>1</v>
      </c>
      <c r="AC74" s="129">
        <v>1</v>
      </c>
      <c r="AZ74" s="129">
        <v>1</v>
      </c>
      <c r="BA74" s="129">
        <f>IF(AZ74=1,G74,0)</f>
        <v>0</v>
      </c>
      <c r="BB74" s="129">
        <f>IF(AZ74=2,G74,0)</f>
        <v>0</v>
      </c>
      <c r="BC74" s="129">
        <f>IF(AZ74=3,G74,0)</f>
        <v>0</v>
      </c>
      <c r="BD74" s="129">
        <f>IF(AZ74=4,G74,0)</f>
        <v>0</v>
      </c>
      <c r="BE74" s="129">
        <f>IF(AZ74=5,G74,0)</f>
        <v>0</v>
      </c>
      <c r="CA74" s="158">
        <v>1</v>
      </c>
      <c r="CB74" s="158">
        <v>1</v>
      </c>
      <c r="CZ74" s="129">
        <v>2.41693</v>
      </c>
    </row>
    <row r="75" spans="1:15" ht="12.75">
      <c r="A75" s="159"/>
      <c r="B75" s="161"/>
      <c r="C75" s="749" t="s">
        <v>150</v>
      </c>
      <c r="D75" s="750"/>
      <c r="E75" s="162">
        <v>0</v>
      </c>
      <c r="F75" s="706"/>
      <c r="G75" s="164"/>
      <c r="M75" s="160" t="s">
        <v>150</v>
      </c>
      <c r="O75" s="151"/>
    </row>
    <row r="76" spans="1:15" ht="12.75">
      <c r="A76" s="159"/>
      <c r="B76" s="161"/>
      <c r="C76" s="749" t="s">
        <v>155</v>
      </c>
      <c r="D76" s="750"/>
      <c r="E76" s="162">
        <v>3.438</v>
      </c>
      <c r="F76" s="706"/>
      <c r="G76" s="164"/>
      <c r="M76" s="160" t="s">
        <v>155</v>
      </c>
      <c r="O76" s="151"/>
    </row>
    <row r="77" spans="1:104" ht="22.5">
      <c r="A77" s="152">
        <v>10</v>
      </c>
      <c r="B77" s="153" t="s">
        <v>156</v>
      </c>
      <c r="C77" s="154" t="s">
        <v>157</v>
      </c>
      <c r="D77" s="155" t="s">
        <v>158</v>
      </c>
      <c r="E77" s="156">
        <v>284.3719</v>
      </c>
      <c r="F77" s="702"/>
      <c r="G77" s="157">
        <f>E77*F77</f>
        <v>0</v>
      </c>
      <c r="O77" s="151">
        <v>2</v>
      </c>
      <c r="AA77" s="129">
        <v>1</v>
      </c>
      <c r="AB77" s="129">
        <v>1</v>
      </c>
      <c r="AC77" s="129">
        <v>1</v>
      </c>
      <c r="AZ77" s="129">
        <v>1</v>
      </c>
      <c r="BA77" s="129">
        <f>IF(AZ77=1,G77,0)</f>
        <v>0</v>
      </c>
      <c r="BB77" s="129">
        <f>IF(AZ77=2,G77,0)</f>
        <v>0</v>
      </c>
      <c r="BC77" s="129">
        <f>IF(AZ77=3,G77,0)</f>
        <v>0</v>
      </c>
      <c r="BD77" s="129">
        <f>IF(AZ77=4,G77,0)</f>
        <v>0</v>
      </c>
      <c r="BE77" s="129">
        <f>IF(AZ77=5,G77,0)</f>
        <v>0</v>
      </c>
      <c r="CA77" s="158">
        <v>1</v>
      </c>
      <c r="CB77" s="158">
        <v>1</v>
      </c>
      <c r="CZ77" s="129">
        <v>0.03634</v>
      </c>
    </row>
    <row r="78" spans="1:15" ht="12.75">
      <c r="A78" s="159"/>
      <c r="B78" s="161"/>
      <c r="C78" s="749" t="s">
        <v>159</v>
      </c>
      <c r="D78" s="750"/>
      <c r="E78" s="162">
        <v>19.0139</v>
      </c>
      <c r="F78" s="706"/>
      <c r="G78" s="164"/>
      <c r="M78" s="160" t="s">
        <v>159</v>
      </c>
      <c r="O78" s="151"/>
    </row>
    <row r="79" spans="1:15" ht="12.75">
      <c r="A79" s="159"/>
      <c r="B79" s="161"/>
      <c r="C79" s="749" t="s">
        <v>160</v>
      </c>
      <c r="D79" s="750"/>
      <c r="E79" s="162">
        <v>4.8685</v>
      </c>
      <c r="F79" s="706"/>
      <c r="G79" s="164"/>
      <c r="M79" s="160" t="s">
        <v>160</v>
      </c>
      <c r="O79" s="151"/>
    </row>
    <row r="80" spans="1:15" ht="12.75">
      <c r="A80" s="159"/>
      <c r="B80" s="161"/>
      <c r="C80" s="749" t="s">
        <v>161</v>
      </c>
      <c r="D80" s="750"/>
      <c r="E80" s="162">
        <v>22.882</v>
      </c>
      <c r="F80" s="706"/>
      <c r="G80" s="164"/>
      <c r="M80" s="160" t="s">
        <v>161</v>
      </c>
      <c r="O80" s="151"/>
    </row>
    <row r="81" spans="1:15" ht="12.75">
      <c r="A81" s="159"/>
      <c r="B81" s="161"/>
      <c r="C81" s="749" t="s">
        <v>162</v>
      </c>
      <c r="D81" s="750"/>
      <c r="E81" s="162">
        <v>10.4058</v>
      </c>
      <c r="F81" s="706"/>
      <c r="G81" s="164"/>
      <c r="M81" s="160" t="s">
        <v>162</v>
      </c>
      <c r="O81" s="151"/>
    </row>
    <row r="82" spans="1:15" ht="12.75">
      <c r="A82" s="159"/>
      <c r="B82" s="161"/>
      <c r="C82" s="749" t="s">
        <v>163</v>
      </c>
      <c r="D82" s="750"/>
      <c r="E82" s="162">
        <v>5.564</v>
      </c>
      <c r="F82" s="706"/>
      <c r="G82" s="164"/>
      <c r="M82" s="160" t="s">
        <v>163</v>
      </c>
      <c r="O82" s="151"/>
    </row>
    <row r="83" spans="1:15" ht="12.75">
      <c r="A83" s="159"/>
      <c r="B83" s="161"/>
      <c r="C83" s="749" t="s">
        <v>164</v>
      </c>
      <c r="D83" s="750"/>
      <c r="E83" s="162">
        <v>6.9283</v>
      </c>
      <c r="F83" s="706"/>
      <c r="G83" s="164"/>
      <c r="M83" s="160" t="s">
        <v>164</v>
      </c>
      <c r="O83" s="151"/>
    </row>
    <row r="84" spans="1:15" ht="12.75">
      <c r="A84" s="159"/>
      <c r="B84" s="161"/>
      <c r="C84" s="749" t="s">
        <v>165</v>
      </c>
      <c r="D84" s="750"/>
      <c r="E84" s="162">
        <v>16.3175</v>
      </c>
      <c r="F84" s="706"/>
      <c r="G84" s="164"/>
      <c r="M84" s="160" t="s">
        <v>165</v>
      </c>
      <c r="O84" s="151"/>
    </row>
    <row r="85" spans="1:15" ht="12.75">
      <c r="A85" s="159"/>
      <c r="B85" s="161"/>
      <c r="C85" s="749" t="s">
        <v>166</v>
      </c>
      <c r="D85" s="750"/>
      <c r="E85" s="162">
        <v>4.1944</v>
      </c>
      <c r="F85" s="706"/>
      <c r="G85" s="164"/>
      <c r="M85" s="160" t="s">
        <v>166</v>
      </c>
      <c r="O85" s="151"/>
    </row>
    <row r="86" spans="1:15" ht="12.75">
      <c r="A86" s="159"/>
      <c r="B86" s="161"/>
      <c r="C86" s="749" t="s">
        <v>167</v>
      </c>
      <c r="D86" s="750"/>
      <c r="E86" s="162">
        <v>33.5926</v>
      </c>
      <c r="F86" s="706"/>
      <c r="G86" s="164"/>
      <c r="M86" s="160" t="s">
        <v>167</v>
      </c>
      <c r="O86" s="151"/>
    </row>
    <row r="87" spans="1:15" ht="12.75">
      <c r="A87" s="159"/>
      <c r="B87" s="161"/>
      <c r="C87" s="749" t="s">
        <v>168</v>
      </c>
      <c r="D87" s="750"/>
      <c r="E87" s="162">
        <v>23.235</v>
      </c>
      <c r="F87" s="706"/>
      <c r="G87" s="164"/>
      <c r="M87" s="160" t="s">
        <v>168</v>
      </c>
      <c r="O87" s="151"/>
    </row>
    <row r="88" spans="1:15" ht="12.75">
      <c r="A88" s="159"/>
      <c r="B88" s="161"/>
      <c r="C88" s="749" t="s">
        <v>169</v>
      </c>
      <c r="D88" s="750"/>
      <c r="E88" s="162">
        <v>63.39</v>
      </c>
      <c r="F88" s="706"/>
      <c r="G88" s="164"/>
      <c r="M88" s="160" t="s">
        <v>169</v>
      </c>
      <c r="O88" s="151"/>
    </row>
    <row r="89" spans="1:15" ht="12.75">
      <c r="A89" s="159"/>
      <c r="B89" s="161"/>
      <c r="C89" s="749" t="s">
        <v>170</v>
      </c>
      <c r="D89" s="750"/>
      <c r="E89" s="162">
        <v>17.1</v>
      </c>
      <c r="F89" s="706"/>
      <c r="G89" s="164"/>
      <c r="M89" s="160" t="s">
        <v>170</v>
      </c>
      <c r="O89" s="151"/>
    </row>
    <row r="90" spans="1:15" ht="12.75">
      <c r="A90" s="159"/>
      <c r="B90" s="161"/>
      <c r="C90" s="749" t="s">
        <v>171</v>
      </c>
      <c r="D90" s="750"/>
      <c r="E90" s="162">
        <v>19.2</v>
      </c>
      <c r="F90" s="706"/>
      <c r="G90" s="164"/>
      <c r="M90" s="160" t="s">
        <v>171</v>
      </c>
      <c r="O90" s="151"/>
    </row>
    <row r="91" spans="1:15" ht="12.75">
      <c r="A91" s="159"/>
      <c r="B91" s="161"/>
      <c r="C91" s="749" t="s">
        <v>172</v>
      </c>
      <c r="D91" s="750"/>
      <c r="E91" s="162">
        <v>24.84</v>
      </c>
      <c r="F91" s="706"/>
      <c r="G91" s="164"/>
      <c r="M91" s="160" t="s">
        <v>172</v>
      </c>
      <c r="O91" s="151"/>
    </row>
    <row r="92" spans="1:15" ht="12.75">
      <c r="A92" s="159"/>
      <c r="B92" s="161"/>
      <c r="C92" s="749" t="s">
        <v>173</v>
      </c>
      <c r="D92" s="750"/>
      <c r="E92" s="162">
        <v>12.84</v>
      </c>
      <c r="F92" s="706"/>
      <c r="G92" s="164"/>
      <c r="M92" s="160" t="s">
        <v>173</v>
      </c>
      <c r="O92" s="151"/>
    </row>
    <row r="93" spans="1:104" ht="12.75">
      <c r="A93" s="152">
        <v>11</v>
      </c>
      <c r="B93" s="153" t="s">
        <v>174</v>
      </c>
      <c r="C93" s="154" t="s">
        <v>175</v>
      </c>
      <c r="D93" s="155" t="s">
        <v>158</v>
      </c>
      <c r="E93" s="156">
        <v>284.3719</v>
      </c>
      <c r="F93" s="702"/>
      <c r="G93" s="157">
        <f>E93*F93</f>
        <v>0</v>
      </c>
      <c r="O93" s="151">
        <v>2</v>
      </c>
      <c r="AA93" s="129">
        <v>1</v>
      </c>
      <c r="AB93" s="129">
        <v>1</v>
      </c>
      <c r="AC93" s="129">
        <v>1</v>
      </c>
      <c r="AZ93" s="129">
        <v>1</v>
      </c>
      <c r="BA93" s="129">
        <f>IF(AZ93=1,G93,0)</f>
        <v>0</v>
      </c>
      <c r="BB93" s="129">
        <f>IF(AZ93=2,G93,0)</f>
        <v>0</v>
      </c>
      <c r="BC93" s="129">
        <f>IF(AZ93=3,G93,0)</f>
        <v>0</v>
      </c>
      <c r="BD93" s="129">
        <f>IF(AZ93=4,G93,0)</f>
        <v>0</v>
      </c>
      <c r="BE93" s="129">
        <f>IF(AZ93=5,G93,0)</f>
        <v>0</v>
      </c>
      <c r="CA93" s="158">
        <v>1</v>
      </c>
      <c r="CB93" s="158">
        <v>1</v>
      </c>
      <c r="CZ93" s="129">
        <v>0</v>
      </c>
    </row>
    <row r="94" spans="1:15" ht="12.75">
      <c r="A94" s="159"/>
      <c r="B94" s="161"/>
      <c r="C94" s="749" t="s">
        <v>159</v>
      </c>
      <c r="D94" s="750"/>
      <c r="E94" s="162">
        <v>19.0139</v>
      </c>
      <c r="F94" s="706"/>
      <c r="G94" s="164"/>
      <c r="M94" s="160" t="s">
        <v>159</v>
      </c>
      <c r="O94" s="151"/>
    </row>
    <row r="95" spans="1:15" ht="12.75">
      <c r="A95" s="159"/>
      <c r="B95" s="161"/>
      <c r="C95" s="749" t="s">
        <v>160</v>
      </c>
      <c r="D95" s="750"/>
      <c r="E95" s="162">
        <v>4.8685</v>
      </c>
      <c r="F95" s="706"/>
      <c r="G95" s="164"/>
      <c r="M95" s="160" t="s">
        <v>160</v>
      </c>
      <c r="O95" s="151"/>
    </row>
    <row r="96" spans="1:15" ht="12.75">
      <c r="A96" s="159"/>
      <c r="B96" s="161"/>
      <c r="C96" s="749" t="s">
        <v>161</v>
      </c>
      <c r="D96" s="750"/>
      <c r="E96" s="162">
        <v>22.882</v>
      </c>
      <c r="F96" s="706"/>
      <c r="G96" s="164"/>
      <c r="M96" s="160" t="s">
        <v>161</v>
      </c>
      <c r="O96" s="151"/>
    </row>
    <row r="97" spans="1:15" ht="12.75">
      <c r="A97" s="159"/>
      <c r="B97" s="161"/>
      <c r="C97" s="749" t="s">
        <v>162</v>
      </c>
      <c r="D97" s="750"/>
      <c r="E97" s="162">
        <v>10.4058</v>
      </c>
      <c r="F97" s="706"/>
      <c r="G97" s="164"/>
      <c r="M97" s="160" t="s">
        <v>162</v>
      </c>
      <c r="O97" s="151"/>
    </row>
    <row r="98" spans="1:15" ht="12.75">
      <c r="A98" s="159"/>
      <c r="B98" s="161"/>
      <c r="C98" s="749" t="s">
        <v>163</v>
      </c>
      <c r="D98" s="750"/>
      <c r="E98" s="162">
        <v>5.564</v>
      </c>
      <c r="F98" s="706"/>
      <c r="G98" s="164"/>
      <c r="M98" s="160" t="s">
        <v>163</v>
      </c>
      <c r="O98" s="151"/>
    </row>
    <row r="99" spans="1:15" ht="12.75">
      <c r="A99" s="159"/>
      <c r="B99" s="161"/>
      <c r="C99" s="749" t="s">
        <v>164</v>
      </c>
      <c r="D99" s="750"/>
      <c r="E99" s="162">
        <v>6.9283</v>
      </c>
      <c r="F99" s="706"/>
      <c r="G99" s="164"/>
      <c r="M99" s="160" t="s">
        <v>164</v>
      </c>
      <c r="O99" s="151"/>
    </row>
    <row r="100" spans="1:15" ht="12.75">
      <c r="A100" s="159"/>
      <c r="B100" s="161"/>
      <c r="C100" s="749" t="s">
        <v>165</v>
      </c>
      <c r="D100" s="750"/>
      <c r="E100" s="162">
        <v>16.3175</v>
      </c>
      <c r="F100" s="706"/>
      <c r="G100" s="164"/>
      <c r="M100" s="160" t="s">
        <v>165</v>
      </c>
      <c r="O100" s="151"/>
    </row>
    <row r="101" spans="1:15" ht="12.75">
      <c r="A101" s="159"/>
      <c r="B101" s="161"/>
      <c r="C101" s="749" t="s">
        <v>166</v>
      </c>
      <c r="D101" s="750"/>
      <c r="E101" s="162">
        <v>4.1944</v>
      </c>
      <c r="F101" s="706"/>
      <c r="G101" s="164"/>
      <c r="M101" s="160" t="s">
        <v>166</v>
      </c>
      <c r="O101" s="151"/>
    </row>
    <row r="102" spans="1:15" ht="12.75">
      <c r="A102" s="159"/>
      <c r="B102" s="161"/>
      <c r="C102" s="749" t="s">
        <v>167</v>
      </c>
      <c r="D102" s="750"/>
      <c r="E102" s="162">
        <v>33.5926</v>
      </c>
      <c r="F102" s="706"/>
      <c r="G102" s="164"/>
      <c r="M102" s="160" t="s">
        <v>167</v>
      </c>
      <c r="O102" s="151"/>
    </row>
    <row r="103" spans="1:15" ht="12.75">
      <c r="A103" s="159"/>
      <c r="B103" s="161"/>
      <c r="C103" s="749" t="s">
        <v>168</v>
      </c>
      <c r="D103" s="750"/>
      <c r="E103" s="162">
        <v>23.235</v>
      </c>
      <c r="F103" s="706"/>
      <c r="G103" s="164"/>
      <c r="M103" s="160" t="s">
        <v>168</v>
      </c>
      <c r="O103" s="151"/>
    </row>
    <row r="104" spans="1:15" ht="12.75">
      <c r="A104" s="159"/>
      <c r="B104" s="161"/>
      <c r="C104" s="749" t="s">
        <v>169</v>
      </c>
      <c r="D104" s="750"/>
      <c r="E104" s="162">
        <v>63.39</v>
      </c>
      <c r="F104" s="706"/>
      <c r="G104" s="164"/>
      <c r="M104" s="160" t="s">
        <v>169</v>
      </c>
      <c r="O104" s="151"/>
    </row>
    <row r="105" spans="1:15" ht="12.75">
      <c r="A105" s="159"/>
      <c r="B105" s="161"/>
      <c r="C105" s="749" t="s">
        <v>170</v>
      </c>
      <c r="D105" s="750"/>
      <c r="E105" s="162">
        <v>17.1</v>
      </c>
      <c r="F105" s="706"/>
      <c r="G105" s="164"/>
      <c r="M105" s="160" t="s">
        <v>170</v>
      </c>
      <c r="O105" s="151"/>
    </row>
    <row r="106" spans="1:15" ht="12.75">
      <c r="A106" s="159"/>
      <c r="B106" s="161"/>
      <c r="C106" s="749" t="s">
        <v>171</v>
      </c>
      <c r="D106" s="750"/>
      <c r="E106" s="162">
        <v>19.2</v>
      </c>
      <c r="F106" s="706"/>
      <c r="G106" s="164"/>
      <c r="M106" s="160" t="s">
        <v>171</v>
      </c>
      <c r="O106" s="151"/>
    </row>
    <row r="107" spans="1:15" ht="12.75">
      <c r="A107" s="159"/>
      <c r="B107" s="161"/>
      <c r="C107" s="749" t="s">
        <v>172</v>
      </c>
      <c r="D107" s="750"/>
      <c r="E107" s="162">
        <v>24.84</v>
      </c>
      <c r="F107" s="706"/>
      <c r="G107" s="164"/>
      <c r="M107" s="160" t="s">
        <v>172</v>
      </c>
      <c r="O107" s="151"/>
    </row>
    <row r="108" spans="1:15" ht="12.75">
      <c r="A108" s="159"/>
      <c r="B108" s="161"/>
      <c r="C108" s="749" t="s">
        <v>173</v>
      </c>
      <c r="D108" s="750"/>
      <c r="E108" s="162">
        <v>12.84</v>
      </c>
      <c r="F108" s="706"/>
      <c r="G108" s="164"/>
      <c r="M108" s="160" t="s">
        <v>173</v>
      </c>
      <c r="O108" s="151"/>
    </row>
    <row r="109" spans="1:104" ht="12.75">
      <c r="A109" s="152">
        <v>12</v>
      </c>
      <c r="B109" s="153" t="s">
        <v>176</v>
      </c>
      <c r="C109" s="154" t="s">
        <v>177</v>
      </c>
      <c r="D109" s="155" t="s">
        <v>85</v>
      </c>
      <c r="E109" s="156">
        <v>83.0705</v>
      </c>
      <c r="F109" s="702"/>
      <c r="G109" s="157">
        <f>E109*F109</f>
        <v>0</v>
      </c>
      <c r="O109" s="151">
        <v>2</v>
      </c>
      <c r="AA109" s="129">
        <v>1</v>
      </c>
      <c r="AB109" s="129">
        <v>1</v>
      </c>
      <c r="AC109" s="129">
        <v>1</v>
      </c>
      <c r="AZ109" s="129">
        <v>1</v>
      </c>
      <c r="BA109" s="129">
        <f>IF(AZ109=1,G109,0)</f>
        <v>0</v>
      </c>
      <c r="BB109" s="129">
        <f>IF(AZ109=2,G109,0)</f>
        <v>0</v>
      </c>
      <c r="BC109" s="129">
        <f>IF(AZ109=3,G109,0)</f>
        <v>0</v>
      </c>
      <c r="BD109" s="129">
        <f>IF(AZ109=4,G109,0)</f>
        <v>0</v>
      </c>
      <c r="BE109" s="129">
        <f>IF(AZ109=5,G109,0)</f>
        <v>0</v>
      </c>
      <c r="CA109" s="158">
        <v>1</v>
      </c>
      <c r="CB109" s="158">
        <v>1</v>
      </c>
      <c r="CZ109" s="129">
        <v>2.52766</v>
      </c>
    </row>
    <row r="110" spans="1:15" ht="12.75">
      <c r="A110" s="159"/>
      <c r="B110" s="161"/>
      <c r="C110" s="749" t="s">
        <v>86</v>
      </c>
      <c r="D110" s="750"/>
      <c r="E110" s="162">
        <v>1.4739</v>
      </c>
      <c r="F110" s="706"/>
      <c r="G110" s="164"/>
      <c r="M110" s="160" t="s">
        <v>86</v>
      </c>
      <c r="O110" s="151"/>
    </row>
    <row r="111" spans="1:15" ht="12.75">
      <c r="A111" s="159"/>
      <c r="B111" s="161"/>
      <c r="C111" s="749" t="s">
        <v>87</v>
      </c>
      <c r="D111" s="750"/>
      <c r="E111" s="162">
        <v>1.4017</v>
      </c>
      <c r="F111" s="706"/>
      <c r="G111" s="164"/>
      <c r="M111" s="160" t="s">
        <v>87</v>
      </c>
      <c r="O111" s="151"/>
    </row>
    <row r="112" spans="1:15" ht="12.75">
      <c r="A112" s="159"/>
      <c r="B112" s="161"/>
      <c r="C112" s="749" t="s">
        <v>88</v>
      </c>
      <c r="D112" s="750"/>
      <c r="E112" s="162">
        <v>5.8502</v>
      </c>
      <c r="F112" s="706"/>
      <c r="G112" s="164"/>
      <c r="M112" s="160" t="s">
        <v>88</v>
      </c>
      <c r="O112" s="151"/>
    </row>
    <row r="113" spans="1:15" ht="12.75">
      <c r="A113" s="159"/>
      <c r="B113" s="161"/>
      <c r="C113" s="749" t="s">
        <v>89</v>
      </c>
      <c r="D113" s="750"/>
      <c r="E113" s="162">
        <v>1.7462</v>
      </c>
      <c r="F113" s="706"/>
      <c r="G113" s="164"/>
      <c r="M113" s="160" t="s">
        <v>89</v>
      </c>
      <c r="O113" s="151"/>
    </row>
    <row r="114" spans="1:15" ht="12.75">
      <c r="A114" s="159"/>
      <c r="B114" s="161"/>
      <c r="C114" s="749" t="s">
        <v>90</v>
      </c>
      <c r="D114" s="750"/>
      <c r="E114" s="162">
        <v>4.7658</v>
      </c>
      <c r="F114" s="706"/>
      <c r="G114" s="164"/>
      <c r="M114" s="160" t="s">
        <v>90</v>
      </c>
      <c r="O114" s="151"/>
    </row>
    <row r="115" spans="1:15" ht="12.75">
      <c r="A115" s="159"/>
      <c r="B115" s="161"/>
      <c r="C115" s="749" t="s">
        <v>91</v>
      </c>
      <c r="D115" s="750"/>
      <c r="E115" s="162">
        <v>2.3056</v>
      </c>
      <c r="F115" s="706"/>
      <c r="G115" s="164"/>
      <c r="M115" s="160" t="s">
        <v>91</v>
      </c>
      <c r="O115" s="151"/>
    </row>
    <row r="116" spans="1:15" ht="12.75">
      <c r="A116" s="159"/>
      <c r="B116" s="161"/>
      <c r="C116" s="749" t="s">
        <v>92</v>
      </c>
      <c r="D116" s="750"/>
      <c r="E116" s="162">
        <v>0.4616</v>
      </c>
      <c r="F116" s="706"/>
      <c r="G116" s="164"/>
      <c r="M116" s="160" t="s">
        <v>92</v>
      </c>
      <c r="O116" s="151"/>
    </row>
    <row r="117" spans="1:15" ht="12.75">
      <c r="A117" s="159"/>
      <c r="B117" s="161"/>
      <c r="C117" s="749" t="s">
        <v>93</v>
      </c>
      <c r="D117" s="750"/>
      <c r="E117" s="162">
        <v>1.1573</v>
      </c>
      <c r="F117" s="706"/>
      <c r="G117" s="164"/>
      <c r="M117" s="160" t="s">
        <v>93</v>
      </c>
      <c r="O117" s="151"/>
    </row>
    <row r="118" spans="1:15" ht="12.75">
      <c r="A118" s="159"/>
      <c r="B118" s="161"/>
      <c r="C118" s="749" t="s">
        <v>95</v>
      </c>
      <c r="D118" s="750"/>
      <c r="E118" s="162">
        <v>2.124</v>
      </c>
      <c r="F118" s="706"/>
      <c r="G118" s="164"/>
      <c r="M118" s="160" t="s">
        <v>95</v>
      </c>
      <c r="O118" s="151"/>
    </row>
    <row r="119" spans="1:15" ht="12.75">
      <c r="A119" s="159"/>
      <c r="B119" s="161"/>
      <c r="C119" s="749" t="s">
        <v>96</v>
      </c>
      <c r="D119" s="750"/>
      <c r="E119" s="162">
        <v>1.954</v>
      </c>
      <c r="F119" s="706"/>
      <c r="G119" s="164"/>
      <c r="M119" s="160" t="s">
        <v>96</v>
      </c>
      <c r="O119" s="151"/>
    </row>
    <row r="120" spans="1:15" ht="12.75">
      <c r="A120" s="159"/>
      <c r="B120" s="161"/>
      <c r="C120" s="749" t="s">
        <v>97</v>
      </c>
      <c r="D120" s="750"/>
      <c r="E120" s="162">
        <v>1.7841</v>
      </c>
      <c r="F120" s="706"/>
      <c r="G120" s="164"/>
      <c r="M120" s="160" t="s">
        <v>97</v>
      </c>
      <c r="O120" s="151"/>
    </row>
    <row r="121" spans="1:15" ht="12.75">
      <c r="A121" s="159"/>
      <c r="B121" s="161"/>
      <c r="C121" s="749" t="s">
        <v>98</v>
      </c>
      <c r="D121" s="750"/>
      <c r="E121" s="162">
        <v>1.8761</v>
      </c>
      <c r="F121" s="706"/>
      <c r="G121" s="164"/>
      <c r="M121" s="160" t="s">
        <v>98</v>
      </c>
      <c r="O121" s="151"/>
    </row>
    <row r="122" spans="1:15" ht="12.75">
      <c r="A122" s="159"/>
      <c r="B122" s="161"/>
      <c r="C122" s="749" t="s">
        <v>99</v>
      </c>
      <c r="D122" s="750"/>
      <c r="E122" s="162">
        <v>1.2706</v>
      </c>
      <c r="F122" s="706"/>
      <c r="G122" s="164"/>
      <c r="M122" s="160" t="s">
        <v>99</v>
      </c>
      <c r="O122" s="151"/>
    </row>
    <row r="123" spans="1:15" ht="12.75">
      <c r="A123" s="159"/>
      <c r="B123" s="161"/>
      <c r="C123" s="749" t="s">
        <v>101</v>
      </c>
      <c r="D123" s="750"/>
      <c r="E123" s="162">
        <v>1.1944</v>
      </c>
      <c r="F123" s="706"/>
      <c r="G123" s="164"/>
      <c r="M123" s="160" t="s">
        <v>101</v>
      </c>
      <c r="O123" s="151"/>
    </row>
    <row r="124" spans="1:15" ht="12.75">
      <c r="A124" s="159"/>
      <c r="B124" s="161"/>
      <c r="C124" s="749" t="s">
        <v>103</v>
      </c>
      <c r="D124" s="750"/>
      <c r="E124" s="162">
        <v>2.1982</v>
      </c>
      <c r="F124" s="706"/>
      <c r="G124" s="164"/>
      <c r="M124" s="160" t="s">
        <v>103</v>
      </c>
      <c r="O124" s="151"/>
    </row>
    <row r="125" spans="1:15" ht="12.75">
      <c r="A125" s="159"/>
      <c r="B125" s="161"/>
      <c r="C125" s="749" t="s">
        <v>108</v>
      </c>
      <c r="D125" s="750"/>
      <c r="E125" s="162">
        <v>0.9282</v>
      </c>
      <c r="F125" s="706"/>
      <c r="G125" s="164"/>
      <c r="M125" s="160" t="s">
        <v>108</v>
      </c>
      <c r="O125" s="151"/>
    </row>
    <row r="126" spans="1:15" ht="12.75">
      <c r="A126" s="159"/>
      <c r="B126" s="161"/>
      <c r="C126" s="749" t="s">
        <v>111</v>
      </c>
      <c r="D126" s="750"/>
      <c r="E126" s="162">
        <v>1.4231</v>
      </c>
      <c r="F126" s="706"/>
      <c r="G126" s="164"/>
      <c r="M126" s="160" t="s">
        <v>111</v>
      </c>
      <c r="O126" s="151"/>
    </row>
    <row r="127" spans="1:15" ht="12.75">
      <c r="A127" s="159"/>
      <c r="B127" s="161"/>
      <c r="C127" s="749" t="s">
        <v>113</v>
      </c>
      <c r="D127" s="750"/>
      <c r="E127" s="162">
        <v>3.852</v>
      </c>
      <c r="F127" s="706"/>
      <c r="G127" s="164"/>
      <c r="M127" s="160" t="s">
        <v>113</v>
      </c>
      <c r="O127" s="151"/>
    </row>
    <row r="128" spans="1:15" ht="12.75">
      <c r="A128" s="159"/>
      <c r="B128" s="161"/>
      <c r="C128" s="749" t="s">
        <v>115</v>
      </c>
      <c r="D128" s="750"/>
      <c r="E128" s="162">
        <v>1.284</v>
      </c>
      <c r="F128" s="706"/>
      <c r="G128" s="164"/>
      <c r="M128" s="160" t="s">
        <v>115</v>
      </c>
      <c r="O128" s="151"/>
    </row>
    <row r="129" spans="1:15" ht="12.75">
      <c r="A129" s="159"/>
      <c r="B129" s="161"/>
      <c r="C129" s="749" t="s">
        <v>117</v>
      </c>
      <c r="D129" s="750"/>
      <c r="E129" s="162">
        <v>3.978</v>
      </c>
      <c r="F129" s="706"/>
      <c r="G129" s="164"/>
      <c r="M129" s="160" t="s">
        <v>117</v>
      </c>
      <c r="O129" s="151"/>
    </row>
    <row r="130" spans="1:15" ht="12.75">
      <c r="A130" s="159"/>
      <c r="B130" s="161"/>
      <c r="C130" s="749" t="s">
        <v>118</v>
      </c>
      <c r="D130" s="750"/>
      <c r="E130" s="162">
        <v>13.44</v>
      </c>
      <c r="F130" s="706"/>
      <c r="G130" s="164"/>
      <c r="M130" s="160" t="s">
        <v>118</v>
      </c>
      <c r="O130" s="151"/>
    </row>
    <row r="131" spans="1:15" ht="12.75">
      <c r="A131" s="159"/>
      <c r="B131" s="161"/>
      <c r="C131" s="749" t="s">
        <v>119</v>
      </c>
      <c r="D131" s="750"/>
      <c r="E131" s="162">
        <v>6.93</v>
      </c>
      <c r="F131" s="706"/>
      <c r="G131" s="164"/>
      <c r="M131" s="160" t="s">
        <v>119</v>
      </c>
      <c r="O131" s="151"/>
    </row>
    <row r="132" spans="1:15" ht="12.75">
      <c r="A132" s="159"/>
      <c r="B132" s="161"/>
      <c r="C132" s="749" t="s">
        <v>120</v>
      </c>
      <c r="D132" s="750"/>
      <c r="E132" s="162">
        <v>1.458</v>
      </c>
      <c r="F132" s="706"/>
      <c r="G132" s="164"/>
      <c r="M132" s="160" t="s">
        <v>120</v>
      </c>
      <c r="O132" s="151"/>
    </row>
    <row r="133" spans="1:15" ht="12.75">
      <c r="A133" s="159"/>
      <c r="B133" s="161"/>
      <c r="C133" s="749" t="s">
        <v>121</v>
      </c>
      <c r="D133" s="750"/>
      <c r="E133" s="162">
        <v>0.636</v>
      </c>
      <c r="F133" s="706"/>
      <c r="G133" s="164"/>
      <c r="M133" s="160" t="s">
        <v>121</v>
      </c>
      <c r="O133" s="151"/>
    </row>
    <row r="134" spans="1:15" ht="12.75">
      <c r="A134" s="159"/>
      <c r="B134" s="161"/>
      <c r="C134" s="749" t="s">
        <v>122</v>
      </c>
      <c r="D134" s="750"/>
      <c r="E134" s="162">
        <v>1.944</v>
      </c>
      <c r="F134" s="706"/>
      <c r="G134" s="164"/>
      <c r="M134" s="160" t="s">
        <v>122</v>
      </c>
      <c r="O134" s="151"/>
    </row>
    <row r="135" spans="1:15" ht="12.75">
      <c r="A135" s="159"/>
      <c r="B135" s="161"/>
      <c r="C135" s="749" t="s">
        <v>123</v>
      </c>
      <c r="D135" s="750"/>
      <c r="E135" s="162">
        <v>8.64</v>
      </c>
      <c r="F135" s="706"/>
      <c r="G135" s="164"/>
      <c r="M135" s="160" t="s">
        <v>123</v>
      </c>
      <c r="O135" s="151"/>
    </row>
    <row r="136" spans="1:15" ht="12.75">
      <c r="A136" s="159"/>
      <c r="B136" s="161"/>
      <c r="C136" s="749" t="s">
        <v>124</v>
      </c>
      <c r="D136" s="750"/>
      <c r="E136" s="162">
        <v>1.53</v>
      </c>
      <c r="F136" s="706"/>
      <c r="G136" s="164"/>
      <c r="M136" s="160" t="s">
        <v>124</v>
      </c>
      <c r="O136" s="151"/>
    </row>
    <row r="137" spans="1:15" ht="12.75">
      <c r="A137" s="159"/>
      <c r="B137" s="161"/>
      <c r="C137" s="749" t="s">
        <v>125</v>
      </c>
      <c r="D137" s="750"/>
      <c r="E137" s="162">
        <v>1.4063</v>
      </c>
      <c r="F137" s="706"/>
      <c r="G137" s="164"/>
      <c r="M137" s="160" t="s">
        <v>125</v>
      </c>
      <c r="O137" s="151"/>
    </row>
    <row r="138" spans="1:15" ht="12.75">
      <c r="A138" s="159"/>
      <c r="B138" s="161"/>
      <c r="C138" s="749" t="s">
        <v>126</v>
      </c>
      <c r="D138" s="750"/>
      <c r="E138" s="162">
        <v>0.444</v>
      </c>
      <c r="F138" s="706"/>
      <c r="G138" s="164"/>
      <c r="M138" s="160" t="s">
        <v>126</v>
      </c>
      <c r="O138" s="151"/>
    </row>
    <row r="139" spans="1:15" ht="12.75">
      <c r="A139" s="159"/>
      <c r="B139" s="161"/>
      <c r="C139" s="749" t="s">
        <v>127</v>
      </c>
      <c r="D139" s="750"/>
      <c r="E139" s="162">
        <v>1.944</v>
      </c>
      <c r="F139" s="706"/>
      <c r="G139" s="164"/>
      <c r="M139" s="160" t="s">
        <v>127</v>
      </c>
      <c r="O139" s="151"/>
    </row>
    <row r="140" spans="1:15" ht="12.75">
      <c r="A140" s="159"/>
      <c r="B140" s="161"/>
      <c r="C140" s="749" t="s">
        <v>128</v>
      </c>
      <c r="D140" s="750"/>
      <c r="E140" s="162">
        <v>1.6692</v>
      </c>
      <c r="F140" s="706"/>
      <c r="G140" s="164"/>
      <c r="M140" s="160" t="s">
        <v>128</v>
      </c>
      <c r="O140" s="151"/>
    </row>
    <row r="141" spans="1:104" ht="12.75">
      <c r="A141" s="152">
        <v>13</v>
      </c>
      <c r="B141" s="153" t="s">
        <v>185</v>
      </c>
      <c r="C141" s="154" t="s">
        <v>186</v>
      </c>
      <c r="D141" s="155" t="s">
        <v>187</v>
      </c>
      <c r="E141" s="156">
        <v>1.8</v>
      </c>
      <c r="F141" s="702"/>
      <c r="G141" s="157">
        <f>E141*F141</f>
        <v>0</v>
      </c>
      <c r="O141" s="151">
        <v>2</v>
      </c>
      <c r="AA141" s="129">
        <v>1</v>
      </c>
      <c r="AB141" s="129">
        <v>7</v>
      </c>
      <c r="AC141" s="129">
        <v>7</v>
      </c>
      <c r="AZ141" s="129">
        <v>1</v>
      </c>
      <c r="BA141" s="129">
        <f>IF(AZ141=1,G141,0)</f>
        <v>0</v>
      </c>
      <c r="BB141" s="129">
        <f>IF(AZ141=2,G141,0)</f>
        <v>0</v>
      </c>
      <c r="BC141" s="129">
        <f>IF(AZ141=3,G141,0)</f>
        <v>0</v>
      </c>
      <c r="BD141" s="129">
        <f>IF(AZ141=4,G141,0)</f>
        <v>0</v>
      </c>
      <c r="BE141" s="129">
        <f>IF(AZ141=5,G141,0)</f>
        <v>0</v>
      </c>
      <c r="CA141" s="158">
        <v>1</v>
      </c>
      <c r="CB141" s="158">
        <v>7</v>
      </c>
      <c r="CZ141" s="129">
        <v>0.00301</v>
      </c>
    </row>
    <row r="142" spans="1:15" ht="12.75">
      <c r="A142" s="159"/>
      <c r="B142" s="161"/>
      <c r="C142" s="749" t="s">
        <v>150</v>
      </c>
      <c r="D142" s="750"/>
      <c r="E142" s="162">
        <v>0</v>
      </c>
      <c r="F142" s="706"/>
      <c r="G142" s="164"/>
      <c r="M142" s="160" t="s">
        <v>150</v>
      </c>
      <c r="O142" s="151"/>
    </row>
    <row r="143" spans="1:15" ht="12.75">
      <c r="A143" s="159"/>
      <c r="B143" s="161"/>
      <c r="C143" s="749" t="s">
        <v>188</v>
      </c>
      <c r="D143" s="750"/>
      <c r="E143" s="162">
        <v>1.8</v>
      </c>
      <c r="F143" s="706"/>
      <c r="G143" s="164"/>
      <c r="M143" s="160" t="s">
        <v>188</v>
      </c>
      <c r="O143" s="151"/>
    </row>
    <row r="144" spans="1:57" ht="12.75">
      <c r="A144" s="165"/>
      <c r="B144" s="166" t="s">
        <v>78</v>
      </c>
      <c r="C144" s="167" t="str">
        <f>CONCATENATE(B65," ",C65)</f>
        <v>2 Základy a zvláštní zakládání</v>
      </c>
      <c r="D144" s="168"/>
      <c r="E144" s="169"/>
      <c r="F144" s="704"/>
      <c r="G144" s="170">
        <f>SUM(G65:G143)</f>
        <v>0</v>
      </c>
      <c r="O144" s="151">
        <v>4</v>
      </c>
      <c r="BA144" s="171">
        <f>SUM(BA65:BA143)</f>
        <v>0</v>
      </c>
      <c r="BB144" s="171">
        <f>SUM(BB65:BB143)</f>
        <v>0</v>
      </c>
      <c r="BC144" s="171">
        <f>SUM(BC65:BC143)</f>
        <v>0</v>
      </c>
      <c r="BD144" s="171">
        <f>SUM(BD65:BD143)</f>
        <v>0</v>
      </c>
      <c r="BE144" s="171">
        <f>SUM(BE65:BE143)</f>
        <v>0</v>
      </c>
    </row>
    <row r="145" spans="1:15" ht="12.75">
      <c r="A145" s="144" t="s">
        <v>74</v>
      </c>
      <c r="B145" s="145" t="s">
        <v>189</v>
      </c>
      <c r="C145" s="146" t="s">
        <v>190</v>
      </c>
      <c r="D145" s="147"/>
      <c r="E145" s="148"/>
      <c r="F145" s="705"/>
      <c r="G145" s="149"/>
      <c r="H145" s="150"/>
      <c r="I145" s="150"/>
      <c r="O145" s="151">
        <v>1</v>
      </c>
    </row>
    <row r="146" spans="1:104" ht="22.5">
      <c r="A146" s="152">
        <v>14</v>
      </c>
      <c r="B146" s="153" t="s">
        <v>191</v>
      </c>
      <c r="C146" s="154" t="s">
        <v>192</v>
      </c>
      <c r="D146" s="155" t="s">
        <v>85</v>
      </c>
      <c r="E146" s="156">
        <v>2.3754</v>
      </c>
      <c r="F146" s="702"/>
      <c r="G146" s="157">
        <f>E146*F146</f>
        <v>0</v>
      </c>
      <c r="O146" s="151">
        <v>2</v>
      </c>
      <c r="AA146" s="129">
        <v>1</v>
      </c>
      <c r="AB146" s="129">
        <v>1</v>
      </c>
      <c r="AC146" s="129">
        <v>1</v>
      </c>
      <c r="AZ146" s="129">
        <v>1</v>
      </c>
      <c r="BA146" s="129">
        <f>IF(AZ146=1,G146,0)</f>
        <v>0</v>
      </c>
      <c r="BB146" s="129">
        <f>IF(AZ146=2,G146,0)</f>
        <v>0</v>
      </c>
      <c r="BC146" s="129">
        <f>IF(AZ146=3,G146,0)</f>
        <v>0</v>
      </c>
      <c r="BD146" s="129">
        <f>IF(AZ146=4,G146,0)</f>
        <v>0</v>
      </c>
      <c r="BE146" s="129">
        <f>IF(AZ146=5,G146,0)</f>
        <v>0</v>
      </c>
      <c r="CA146" s="158">
        <v>1</v>
      </c>
      <c r="CB146" s="158">
        <v>1</v>
      </c>
      <c r="CZ146" s="129">
        <v>1.73916</v>
      </c>
    </row>
    <row r="147" spans="1:15" ht="12.75">
      <c r="A147" s="159"/>
      <c r="B147" s="161"/>
      <c r="C147" s="749" t="s">
        <v>132</v>
      </c>
      <c r="D147" s="750"/>
      <c r="E147" s="162">
        <v>0</v>
      </c>
      <c r="F147" s="706"/>
      <c r="G147" s="164"/>
      <c r="M147" s="160" t="s">
        <v>132</v>
      </c>
      <c r="O147" s="151"/>
    </row>
    <row r="148" spans="1:15" ht="12.75">
      <c r="A148" s="159"/>
      <c r="B148" s="161"/>
      <c r="C148" s="749" t="s">
        <v>193</v>
      </c>
      <c r="D148" s="750"/>
      <c r="E148" s="162">
        <v>0.48</v>
      </c>
      <c r="F148" s="706"/>
      <c r="G148" s="164"/>
      <c r="M148" s="160" t="s">
        <v>193</v>
      </c>
      <c r="O148" s="151"/>
    </row>
    <row r="149" spans="1:15" ht="12.75">
      <c r="A149" s="159"/>
      <c r="B149" s="161"/>
      <c r="C149" s="749" t="s">
        <v>194</v>
      </c>
      <c r="D149" s="750"/>
      <c r="E149" s="162">
        <v>0.081</v>
      </c>
      <c r="F149" s="706"/>
      <c r="G149" s="164"/>
      <c r="M149" s="160" t="s">
        <v>194</v>
      </c>
      <c r="O149" s="151"/>
    </row>
    <row r="150" spans="1:15" ht="12.75">
      <c r="A150" s="159"/>
      <c r="B150" s="161"/>
      <c r="C150" s="749" t="s">
        <v>195</v>
      </c>
      <c r="D150" s="750"/>
      <c r="E150" s="162">
        <v>1.8144</v>
      </c>
      <c r="F150" s="706"/>
      <c r="G150" s="164"/>
      <c r="M150" s="160" t="s">
        <v>195</v>
      </c>
      <c r="O150" s="151"/>
    </row>
    <row r="151" spans="1:104" ht="22.5">
      <c r="A151" s="152">
        <v>15</v>
      </c>
      <c r="B151" s="153" t="s">
        <v>196</v>
      </c>
      <c r="C151" s="154" t="s">
        <v>2417</v>
      </c>
      <c r="D151" s="155" t="s">
        <v>158</v>
      </c>
      <c r="E151" s="156">
        <v>12.2235</v>
      </c>
      <c r="F151" s="702"/>
      <c r="G151" s="157">
        <f>E151*F151</f>
        <v>0</v>
      </c>
      <c r="O151" s="151">
        <v>2</v>
      </c>
      <c r="AA151" s="129">
        <v>1</v>
      </c>
      <c r="AB151" s="129">
        <v>1</v>
      </c>
      <c r="AC151" s="129">
        <v>1</v>
      </c>
      <c r="AZ151" s="129">
        <v>1</v>
      </c>
      <c r="BA151" s="129">
        <f>IF(AZ151=1,G151,0)</f>
        <v>0</v>
      </c>
      <c r="BB151" s="129">
        <f>IF(AZ151=2,G151,0)</f>
        <v>0</v>
      </c>
      <c r="BC151" s="129">
        <f>IF(AZ151=3,G151,0)</f>
        <v>0</v>
      </c>
      <c r="BD151" s="129">
        <f>IF(AZ151=4,G151,0)</f>
        <v>0</v>
      </c>
      <c r="BE151" s="129">
        <f>IF(AZ151=5,G151,0)</f>
        <v>0</v>
      </c>
      <c r="CA151" s="158">
        <v>1</v>
      </c>
      <c r="CB151" s="158">
        <v>1</v>
      </c>
      <c r="CZ151" s="129">
        <v>0.4847</v>
      </c>
    </row>
    <row r="152" spans="1:15" ht="12.75">
      <c r="A152" s="159"/>
      <c r="B152" s="161"/>
      <c r="C152" s="749" t="s">
        <v>150</v>
      </c>
      <c r="D152" s="750"/>
      <c r="E152" s="162">
        <v>0</v>
      </c>
      <c r="F152" s="706"/>
      <c r="G152" s="164"/>
      <c r="M152" s="160" t="s">
        <v>150</v>
      </c>
      <c r="O152" s="151"/>
    </row>
    <row r="153" spans="1:15" ht="12.75">
      <c r="A153" s="159"/>
      <c r="B153" s="161"/>
      <c r="C153" s="749" t="s">
        <v>197</v>
      </c>
      <c r="D153" s="750"/>
      <c r="E153" s="162">
        <v>12.2235</v>
      </c>
      <c r="F153" s="706"/>
      <c r="G153" s="164"/>
      <c r="M153" s="160" t="s">
        <v>197</v>
      </c>
      <c r="O153" s="151"/>
    </row>
    <row r="154" spans="1:104" ht="22.5">
      <c r="A154" s="152">
        <v>16</v>
      </c>
      <c r="B154" s="153" t="s">
        <v>198</v>
      </c>
      <c r="C154" s="154" t="s">
        <v>2418</v>
      </c>
      <c r="D154" s="155" t="s">
        <v>158</v>
      </c>
      <c r="E154" s="156">
        <v>35.6445</v>
      </c>
      <c r="F154" s="702"/>
      <c r="G154" s="157">
        <f>E154*F154</f>
        <v>0</v>
      </c>
      <c r="O154" s="151">
        <v>2</v>
      </c>
      <c r="AA154" s="129">
        <v>1</v>
      </c>
      <c r="AB154" s="129">
        <v>1</v>
      </c>
      <c r="AC154" s="129">
        <v>1</v>
      </c>
      <c r="AZ154" s="129">
        <v>1</v>
      </c>
      <c r="BA154" s="129">
        <f>IF(AZ154=1,G154,0)</f>
        <v>0</v>
      </c>
      <c r="BB154" s="129">
        <f>IF(AZ154=2,G154,0)</f>
        <v>0</v>
      </c>
      <c r="BC154" s="129">
        <f>IF(AZ154=3,G154,0)</f>
        <v>0</v>
      </c>
      <c r="BD154" s="129">
        <f>IF(AZ154=4,G154,0)</f>
        <v>0</v>
      </c>
      <c r="BE154" s="129">
        <f>IF(AZ154=5,G154,0)</f>
        <v>0</v>
      </c>
      <c r="CA154" s="158">
        <v>1</v>
      </c>
      <c r="CB154" s="158">
        <v>1</v>
      </c>
      <c r="CZ154" s="129">
        <v>0.75125</v>
      </c>
    </row>
    <row r="155" spans="1:15" ht="12.75">
      <c r="A155" s="159"/>
      <c r="B155" s="161"/>
      <c r="C155" s="749" t="s">
        <v>150</v>
      </c>
      <c r="D155" s="750"/>
      <c r="E155" s="162">
        <v>0</v>
      </c>
      <c r="F155" s="706"/>
      <c r="G155" s="164"/>
      <c r="M155" s="160" t="s">
        <v>150</v>
      </c>
      <c r="O155" s="151"/>
    </row>
    <row r="156" spans="1:15" ht="12.75">
      <c r="A156" s="159"/>
      <c r="B156" s="161"/>
      <c r="C156" s="749" t="s">
        <v>199</v>
      </c>
      <c r="D156" s="750"/>
      <c r="E156" s="162">
        <v>26.0565</v>
      </c>
      <c r="F156" s="706"/>
      <c r="G156" s="164"/>
      <c r="M156" s="160" t="s">
        <v>199</v>
      </c>
      <c r="O156" s="151"/>
    </row>
    <row r="157" spans="1:15" ht="12.75">
      <c r="A157" s="159"/>
      <c r="B157" s="161"/>
      <c r="C157" s="749" t="s">
        <v>200</v>
      </c>
      <c r="D157" s="750"/>
      <c r="E157" s="162">
        <v>9.588</v>
      </c>
      <c r="F157" s="706"/>
      <c r="G157" s="164"/>
      <c r="M157" s="160" t="s">
        <v>200</v>
      </c>
      <c r="O157" s="151"/>
    </row>
    <row r="158" spans="1:104" ht="12.75">
      <c r="A158" s="152">
        <v>17</v>
      </c>
      <c r="B158" s="153" t="s">
        <v>201</v>
      </c>
      <c r="C158" s="652" t="s">
        <v>2419</v>
      </c>
      <c r="D158" s="155" t="s">
        <v>202</v>
      </c>
      <c r="E158" s="156">
        <v>12.2332</v>
      </c>
      <c r="F158" s="702"/>
      <c r="G158" s="157">
        <f>E158*F158</f>
        <v>0</v>
      </c>
      <c r="O158" s="151">
        <v>2</v>
      </c>
      <c r="AA158" s="129">
        <v>1</v>
      </c>
      <c r="AB158" s="129">
        <v>1</v>
      </c>
      <c r="AC158" s="129">
        <v>1</v>
      </c>
      <c r="AZ158" s="129">
        <v>1</v>
      </c>
      <c r="BA158" s="129">
        <f>IF(AZ158=1,G158,0)</f>
        <v>0</v>
      </c>
      <c r="BB158" s="129">
        <f>IF(AZ158=2,G158,0)</f>
        <v>0</v>
      </c>
      <c r="BC158" s="129">
        <f>IF(AZ158=3,G158,0)</f>
        <v>0</v>
      </c>
      <c r="BD158" s="129">
        <f>IF(AZ158=4,G158,0)</f>
        <v>0</v>
      </c>
      <c r="BE158" s="129">
        <f>IF(AZ158=5,G158,0)</f>
        <v>0</v>
      </c>
      <c r="CA158" s="158">
        <v>1</v>
      </c>
      <c r="CB158" s="158">
        <v>1</v>
      </c>
      <c r="CZ158" s="129">
        <v>0.14844</v>
      </c>
    </row>
    <row r="159" spans="1:15" ht="12.75">
      <c r="A159" s="159"/>
      <c r="B159" s="161"/>
      <c r="C159" s="749" t="s">
        <v>132</v>
      </c>
      <c r="D159" s="750"/>
      <c r="E159" s="162">
        <v>0</v>
      </c>
      <c r="F159" s="706"/>
      <c r="G159" s="164"/>
      <c r="M159" s="160" t="s">
        <v>132</v>
      </c>
      <c r="O159" s="151"/>
    </row>
    <row r="160" spans="1:15" ht="12.75">
      <c r="A160" s="159"/>
      <c r="B160" s="161"/>
      <c r="C160" s="749" t="s">
        <v>203</v>
      </c>
      <c r="D160" s="750"/>
      <c r="E160" s="162">
        <v>5.781</v>
      </c>
      <c r="F160" s="706"/>
      <c r="G160" s="164"/>
      <c r="M160" s="160" t="s">
        <v>203</v>
      </c>
      <c r="O160" s="151"/>
    </row>
    <row r="161" spans="1:15" ht="12.75">
      <c r="A161" s="159"/>
      <c r="B161" s="161"/>
      <c r="C161" s="749" t="s">
        <v>204</v>
      </c>
      <c r="D161" s="750"/>
      <c r="E161" s="162">
        <v>6.4522</v>
      </c>
      <c r="F161" s="706"/>
      <c r="G161" s="164"/>
      <c r="M161" s="160" t="s">
        <v>204</v>
      </c>
      <c r="O161" s="151"/>
    </row>
    <row r="162" spans="1:104" ht="12.75">
      <c r="A162" s="152">
        <v>18</v>
      </c>
      <c r="B162" s="153" t="s">
        <v>205</v>
      </c>
      <c r="C162" s="652" t="s">
        <v>2420</v>
      </c>
      <c r="D162" s="155" t="s">
        <v>202</v>
      </c>
      <c r="E162" s="156">
        <v>15.7215</v>
      </c>
      <c r="F162" s="702"/>
      <c r="G162" s="157">
        <f>E162*F162</f>
        <v>0</v>
      </c>
      <c r="O162" s="151">
        <v>2</v>
      </c>
      <c r="AA162" s="129">
        <v>1</v>
      </c>
      <c r="AB162" s="129">
        <v>1</v>
      </c>
      <c r="AC162" s="129">
        <v>1</v>
      </c>
      <c r="AZ162" s="129">
        <v>1</v>
      </c>
      <c r="BA162" s="129">
        <f>IF(AZ162=1,G162,0)</f>
        <v>0</v>
      </c>
      <c r="BB162" s="129">
        <f>IF(AZ162=2,G162,0)</f>
        <v>0</v>
      </c>
      <c r="BC162" s="129">
        <f>IF(AZ162=3,G162,0)</f>
        <v>0</v>
      </c>
      <c r="BD162" s="129">
        <f>IF(AZ162=4,G162,0)</f>
        <v>0</v>
      </c>
      <c r="BE162" s="129">
        <f>IF(AZ162=5,G162,0)</f>
        <v>0</v>
      </c>
      <c r="CA162" s="158">
        <v>1</v>
      </c>
      <c r="CB162" s="158">
        <v>1</v>
      </c>
      <c r="CZ162" s="129">
        <v>0.17293</v>
      </c>
    </row>
    <row r="163" spans="1:15" ht="12.75">
      <c r="A163" s="159"/>
      <c r="B163" s="161"/>
      <c r="C163" s="749" t="s">
        <v>132</v>
      </c>
      <c r="D163" s="750"/>
      <c r="E163" s="162">
        <v>0</v>
      </c>
      <c r="F163" s="706"/>
      <c r="G163" s="164"/>
      <c r="M163" s="160" t="s">
        <v>132</v>
      </c>
      <c r="O163" s="151"/>
    </row>
    <row r="164" spans="1:15" ht="12.75">
      <c r="A164" s="159"/>
      <c r="B164" s="161"/>
      <c r="C164" s="749" t="s">
        <v>206</v>
      </c>
      <c r="D164" s="750"/>
      <c r="E164" s="162">
        <v>3.384</v>
      </c>
      <c r="F164" s="706"/>
      <c r="G164" s="164"/>
      <c r="M164" s="160" t="s">
        <v>206</v>
      </c>
      <c r="O164" s="151"/>
    </row>
    <row r="165" spans="1:15" ht="12.75">
      <c r="A165" s="159"/>
      <c r="B165" s="161"/>
      <c r="C165" s="749" t="s">
        <v>207</v>
      </c>
      <c r="D165" s="750"/>
      <c r="E165" s="162">
        <v>12.3375</v>
      </c>
      <c r="F165" s="706"/>
      <c r="G165" s="164"/>
      <c r="M165" s="160" t="s">
        <v>207</v>
      </c>
      <c r="O165" s="151"/>
    </row>
    <row r="166" spans="1:104" ht="12.75">
      <c r="A166" s="152">
        <v>19</v>
      </c>
      <c r="B166" s="153" t="s">
        <v>208</v>
      </c>
      <c r="C166" s="652" t="s">
        <v>2421</v>
      </c>
      <c r="D166" s="155" t="s">
        <v>202</v>
      </c>
      <c r="E166" s="156">
        <v>12.6213</v>
      </c>
      <c r="F166" s="702"/>
      <c r="G166" s="157">
        <f>E166*F166</f>
        <v>0</v>
      </c>
      <c r="O166" s="151">
        <v>2</v>
      </c>
      <c r="AA166" s="129">
        <v>1</v>
      </c>
      <c r="AB166" s="129">
        <v>1</v>
      </c>
      <c r="AC166" s="129">
        <v>1</v>
      </c>
      <c r="AZ166" s="129">
        <v>1</v>
      </c>
      <c r="BA166" s="129">
        <f>IF(AZ166=1,G166,0)</f>
        <v>0</v>
      </c>
      <c r="BB166" s="129">
        <f>IF(AZ166=2,G166,0)</f>
        <v>0</v>
      </c>
      <c r="BC166" s="129">
        <f>IF(AZ166=3,G166,0)</f>
        <v>0</v>
      </c>
      <c r="BD166" s="129">
        <f>IF(AZ166=4,G166,0)</f>
        <v>0</v>
      </c>
      <c r="BE166" s="129">
        <f>IF(AZ166=5,G166,0)</f>
        <v>0</v>
      </c>
      <c r="CA166" s="158">
        <v>1</v>
      </c>
      <c r="CB166" s="158">
        <v>1</v>
      </c>
      <c r="CZ166" s="129">
        <v>0.20765</v>
      </c>
    </row>
    <row r="167" spans="1:15" ht="12.75">
      <c r="A167" s="159"/>
      <c r="B167" s="161"/>
      <c r="C167" s="749" t="s">
        <v>132</v>
      </c>
      <c r="D167" s="750"/>
      <c r="E167" s="162">
        <v>0</v>
      </c>
      <c r="F167" s="706"/>
      <c r="G167" s="164"/>
      <c r="M167" s="160" t="s">
        <v>132</v>
      </c>
      <c r="O167" s="151"/>
    </row>
    <row r="168" spans="1:15" ht="12.75">
      <c r="A168" s="159"/>
      <c r="B168" s="161"/>
      <c r="C168" s="749" t="s">
        <v>209</v>
      </c>
      <c r="D168" s="750"/>
      <c r="E168" s="162">
        <v>7.4025</v>
      </c>
      <c r="F168" s="706"/>
      <c r="G168" s="164"/>
      <c r="M168" s="160" t="s">
        <v>209</v>
      </c>
      <c r="O168" s="151"/>
    </row>
    <row r="169" spans="1:15" ht="12.75">
      <c r="A169" s="159"/>
      <c r="B169" s="161"/>
      <c r="C169" s="749" t="s">
        <v>210</v>
      </c>
      <c r="D169" s="750"/>
      <c r="E169" s="162">
        <v>-1.818</v>
      </c>
      <c r="F169" s="706"/>
      <c r="G169" s="164"/>
      <c r="M169" s="160" t="s">
        <v>210</v>
      </c>
      <c r="O169" s="151"/>
    </row>
    <row r="170" spans="1:15" ht="12.75">
      <c r="A170" s="159"/>
      <c r="B170" s="161"/>
      <c r="C170" s="749" t="s">
        <v>211</v>
      </c>
      <c r="D170" s="750"/>
      <c r="E170" s="162">
        <v>8.8548</v>
      </c>
      <c r="F170" s="706"/>
      <c r="G170" s="164"/>
      <c r="M170" s="160" t="s">
        <v>211</v>
      </c>
      <c r="O170" s="151"/>
    </row>
    <row r="171" spans="1:15" ht="12.75">
      <c r="A171" s="159"/>
      <c r="B171" s="161"/>
      <c r="C171" s="749" t="s">
        <v>210</v>
      </c>
      <c r="D171" s="750"/>
      <c r="E171" s="162">
        <v>-1.818</v>
      </c>
      <c r="F171" s="706"/>
      <c r="G171" s="164"/>
      <c r="M171" s="160" t="s">
        <v>210</v>
      </c>
      <c r="O171" s="151"/>
    </row>
    <row r="172" spans="1:104" ht="12.75">
      <c r="A172" s="152">
        <v>20</v>
      </c>
      <c r="B172" s="153" t="s">
        <v>212</v>
      </c>
      <c r="C172" s="652" t="s">
        <v>2448</v>
      </c>
      <c r="D172" s="155" t="s">
        <v>213</v>
      </c>
      <c r="E172" s="156">
        <v>6</v>
      </c>
      <c r="F172" s="702"/>
      <c r="G172" s="157">
        <f>E172*F172</f>
        <v>0</v>
      </c>
      <c r="O172" s="151">
        <v>2</v>
      </c>
      <c r="AA172" s="129">
        <v>1</v>
      </c>
      <c r="AB172" s="129">
        <v>1</v>
      </c>
      <c r="AC172" s="129">
        <v>1</v>
      </c>
      <c r="AZ172" s="129">
        <v>1</v>
      </c>
      <c r="BA172" s="129">
        <f>IF(AZ172=1,G172,0)</f>
        <v>0</v>
      </c>
      <c r="BB172" s="129">
        <f>IF(AZ172=2,G172,0)</f>
        <v>0</v>
      </c>
      <c r="BC172" s="129">
        <f>IF(AZ172=3,G172,0)</f>
        <v>0</v>
      </c>
      <c r="BD172" s="129">
        <f>IF(AZ172=4,G172,0)</f>
        <v>0</v>
      </c>
      <c r="BE172" s="129">
        <f>IF(AZ172=5,G172,0)</f>
        <v>0</v>
      </c>
      <c r="CA172" s="158">
        <v>1</v>
      </c>
      <c r="CB172" s="158">
        <v>1</v>
      </c>
      <c r="CZ172" s="129">
        <v>0.0269</v>
      </c>
    </row>
    <row r="173" spans="1:15" ht="12.75">
      <c r="A173" s="159"/>
      <c r="B173" s="161"/>
      <c r="C173" s="749" t="s">
        <v>214</v>
      </c>
      <c r="D173" s="750"/>
      <c r="E173" s="162">
        <v>6</v>
      </c>
      <c r="F173" s="706"/>
      <c r="G173" s="164"/>
      <c r="M173" s="160" t="s">
        <v>214</v>
      </c>
      <c r="O173" s="151"/>
    </row>
    <row r="174" spans="1:104" ht="12.75">
      <c r="A174" s="152">
        <v>21</v>
      </c>
      <c r="B174" s="153" t="s">
        <v>215</v>
      </c>
      <c r="C174" s="652" t="s">
        <v>2422</v>
      </c>
      <c r="D174" s="155" t="s">
        <v>213</v>
      </c>
      <c r="E174" s="156">
        <v>1</v>
      </c>
      <c r="F174" s="702"/>
      <c r="G174" s="157">
        <f>E174*F174</f>
        <v>0</v>
      </c>
      <c r="O174" s="151">
        <v>2</v>
      </c>
      <c r="AA174" s="129">
        <v>1</v>
      </c>
      <c r="AB174" s="129">
        <v>1</v>
      </c>
      <c r="AC174" s="129">
        <v>1</v>
      </c>
      <c r="AZ174" s="129">
        <v>1</v>
      </c>
      <c r="BA174" s="129">
        <f>IF(AZ174=1,G174,0)</f>
        <v>0</v>
      </c>
      <c r="BB174" s="129">
        <f>IF(AZ174=2,G174,0)</f>
        <v>0</v>
      </c>
      <c r="BC174" s="129">
        <f>IF(AZ174=3,G174,0)</f>
        <v>0</v>
      </c>
      <c r="BD174" s="129">
        <f>IF(AZ174=4,G174,0)</f>
        <v>0</v>
      </c>
      <c r="BE174" s="129">
        <f>IF(AZ174=5,G174,0)</f>
        <v>0</v>
      </c>
      <c r="CA174" s="158">
        <v>1</v>
      </c>
      <c r="CB174" s="158">
        <v>1</v>
      </c>
      <c r="CZ174" s="129">
        <v>0.02443</v>
      </c>
    </row>
    <row r="175" spans="1:15" ht="12.75">
      <c r="A175" s="159"/>
      <c r="B175" s="161"/>
      <c r="C175" s="749" t="s">
        <v>216</v>
      </c>
      <c r="D175" s="750"/>
      <c r="E175" s="162">
        <v>1</v>
      </c>
      <c r="F175" s="706"/>
      <c r="G175" s="164"/>
      <c r="M175" s="160" t="s">
        <v>216</v>
      </c>
      <c r="O175" s="151"/>
    </row>
    <row r="176" spans="1:104" ht="22.5">
      <c r="A176" s="152">
        <v>22</v>
      </c>
      <c r="B176" s="153" t="s">
        <v>217</v>
      </c>
      <c r="C176" s="154" t="s">
        <v>218</v>
      </c>
      <c r="D176" s="155" t="s">
        <v>85</v>
      </c>
      <c r="E176" s="156">
        <v>0.3805</v>
      </c>
      <c r="F176" s="702"/>
      <c r="G176" s="157">
        <f>E176*F176</f>
        <v>0</v>
      </c>
      <c r="O176" s="151">
        <v>2</v>
      </c>
      <c r="AA176" s="129">
        <v>1</v>
      </c>
      <c r="AB176" s="129">
        <v>1</v>
      </c>
      <c r="AC176" s="129">
        <v>1</v>
      </c>
      <c r="AZ176" s="129">
        <v>1</v>
      </c>
      <c r="BA176" s="129">
        <f>IF(AZ176=1,G176,0)</f>
        <v>0</v>
      </c>
      <c r="BB176" s="129">
        <f>IF(AZ176=2,G176,0)</f>
        <v>0</v>
      </c>
      <c r="BC176" s="129">
        <f>IF(AZ176=3,G176,0)</f>
        <v>0</v>
      </c>
      <c r="BD176" s="129">
        <f>IF(AZ176=4,G176,0)</f>
        <v>0</v>
      </c>
      <c r="BE176" s="129">
        <f>IF(AZ176=5,G176,0)</f>
        <v>0</v>
      </c>
      <c r="CA176" s="158">
        <v>1</v>
      </c>
      <c r="CB176" s="158">
        <v>1</v>
      </c>
      <c r="CZ176" s="129">
        <v>1.796</v>
      </c>
    </row>
    <row r="177" spans="1:15" ht="12.75">
      <c r="A177" s="159"/>
      <c r="B177" s="161"/>
      <c r="C177" s="749" t="s">
        <v>150</v>
      </c>
      <c r="D177" s="750"/>
      <c r="E177" s="162">
        <v>0</v>
      </c>
      <c r="F177" s="706"/>
      <c r="G177" s="164"/>
      <c r="M177" s="160" t="s">
        <v>150</v>
      </c>
      <c r="O177" s="151"/>
    </row>
    <row r="178" spans="1:15" ht="12.75">
      <c r="A178" s="159"/>
      <c r="B178" s="161"/>
      <c r="C178" s="749" t="s">
        <v>219</v>
      </c>
      <c r="D178" s="750"/>
      <c r="E178" s="162">
        <v>0.154</v>
      </c>
      <c r="F178" s="706"/>
      <c r="G178" s="164"/>
      <c r="M178" s="160" t="s">
        <v>219</v>
      </c>
      <c r="O178" s="151"/>
    </row>
    <row r="179" spans="1:15" ht="12.75">
      <c r="A179" s="159"/>
      <c r="B179" s="161"/>
      <c r="C179" s="749" t="s">
        <v>220</v>
      </c>
      <c r="D179" s="750"/>
      <c r="E179" s="162">
        <v>0.168</v>
      </c>
      <c r="F179" s="706"/>
      <c r="G179" s="164"/>
      <c r="M179" s="160" t="s">
        <v>220</v>
      </c>
      <c r="O179" s="151"/>
    </row>
    <row r="180" spans="1:15" ht="12.75">
      <c r="A180" s="159"/>
      <c r="B180" s="161"/>
      <c r="C180" s="749" t="s">
        <v>221</v>
      </c>
      <c r="D180" s="750"/>
      <c r="E180" s="162">
        <v>0.0585</v>
      </c>
      <c r="F180" s="706"/>
      <c r="G180" s="164"/>
      <c r="M180" s="160" t="s">
        <v>221</v>
      </c>
      <c r="O180" s="151"/>
    </row>
    <row r="181" spans="1:104" ht="22.5">
      <c r="A181" s="152">
        <v>23</v>
      </c>
      <c r="B181" s="153" t="s">
        <v>222</v>
      </c>
      <c r="C181" s="154" t="s">
        <v>223</v>
      </c>
      <c r="D181" s="155" t="s">
        <v>224</v>
      </c>
      <c r="E181" s="156">
        <v>0.1213</v>
      </c>
      <c r="F181" s="702"/>
      <c r="G181" s="157">
        <f>E181*F181</f>
        <v>0</v>
      </c>
      <c r="O181" s="151">
        <v>2</v>
      </c>
      <c r="AA181" s="129">
        <v>1</v>
      </c>
      <c r="AB181" s="129">
        <v>1</v>
      </c>
      <c r="AC181" s="129">
        <v>1</v>
      </c>
      <c r="AZ181" s="129">
        <v>1</v>
      </c>
      <c r="BA181" s="129">
        <f>IF(AZ181=1,G181,0)</f>
        <v>0</v>
      </c>
      <c r="BB181" s="129">
        <f>IF(AZ181=2,G181,0)</f>
        <v>0</v>
      </c>
      <c r="BC181" s="129">
        <f>IF(AZ181=3,G181,0)</f>
        <v>0</v>
      </c>
      <c r="BD181" s="129">
        <f>IF(AZ181=4,G181,0)</f>
        <v>0</v>
      </c>
      <c r="BE181" s="129">
        <f>IF(AZ181=5,G181,0)</f>
        <v>0</v>
      </c>
      <c r="CA181" s="158">
        <v>1</v>
      </c>
      <c r="CB181" s="158">
        <v>1</v>
      </c>
      <c r="CZ181" s="129">
        <v>1.09709</v>
      </c>
    </row>
    <row r="182" spans="1:15" ht="12.75">
      <c r="A182" s="159"/>
      <c r="B182" s="161"/>
      <c r="C182" s="749" t="s">
        <v>225</v>
      </c>
      <c r="D182" s="750"/>
      <c r="E182" s="162">
        <v>0.1213</v>
      </c>
      <c r="F182" s="706"/>
      <c r="G182" s="164"/>
      <c r="M182" s="160" t="s">
        <v>225</v>
      </c>
      <c r="O182" s="151"/>
    </row>
    <row r="183" spans="1:104" ht="22.5">
      <c r="A183" s="152">
        <v>24</v>
      </c>
      <c r="B183" s="153" t="s">
        <v>226</v>
      </c>
      <c r="C183" s="154" t="s">
        <v>227</v>
      </c>
      <c r="D183" s="155" t="s">
        <v>224</v>
      </c>
      <c r="E183" s="156">
        <v>0.2348</v>
      </c>
      <c r="F183" s="702"/>
      <c r="G183" s="157">
        <f>E183*F183</f>
        <v>0</v>
      </c>
      <c r="O183" s="151">
        <v>2</v>
      </c>
      <c r="AA183" s="129">
        <v>1</v>
      </c>
      <c r="AB183" s="129">
        <v>1</v>
      </c>
      <c r="AC183" s="129">
        <v>1</v>
      </c>
      <c r="AZ183" s="129">
        <v>1</v>
      </c>
      <c r="BA183" s="129">
        <f>IF(AZ183=1,G183,0)</f>
        <v>0</v>
      </c>
      <c r="BB183" s="129">
        <f>IF(AZ183=2,G183,0)</f>
        <v>0</v>
      </c>
      <c r="BC183" s="129">
        <f>IF(AZ183=3,G183,0)</f>
        <v>0</v>
      </c>
      <c r="BD183" s="129">
        <f>IF(AZ183=4,G183,0)</f>
        <v>0</v>
      </c>
      <c r="BE183" s="129">
        <f>IF(AZ183=5,G183,0)</f>
        <v>0</v>
      </c>
      <c r="CA183" s="158">
        <v>1</v>
      </c>
      <c r="CB183" s="158">
        <v>1</v>
      </c>
      <c r="CZ183" s="129">
        <v>1.09</v>
      </c>
    </row>
    <row r="184" spans="1:15" ht="12.75">
      <c r="A184" s="159"/>
      <c r="B184" s="161"/>
      <c r="C184" s="749" t="s">
        <v>150</v>
      </c>
      <c r="D184" s="750"/>
      <c r="E184" s="162">
        <v>0</v>
      </c>
      <c r="F184" s="706"/>
      <c r="G184" s="164"/>
      <c r="M184" s="160" t="s">
        <v>150</v>
      </c>
      <c r="O184" s="151"/>
    </row>
    <row r="185" spans="1:15" ht="12.75">
      <c r="A185" s="159"/>
      <c r="B185" s="161"/>
      <c r="C185" s="749" t="s">
        <v>228</v>
      </c>
      <c r="D185" s="750"/>
      <c r="E185" s="162">
        <v>0.2348</v>
      </c>
      <c r="F185" s="706"/>
      <c r="G185" s="164"/>
      <c r="M185" s="160" t="s">
        <v>228</v>
      </c>
      <c r="O185" s="151"/>
    </row>
    <row r="186" spans="1:104" ht="12.75">
      <c r="A186" s="152">
        <v>25</v>
      </c>
      <c r="B186" s="153" t="s">
        <v>229</v>
      </c>
      <c r="C186" s="154" t="s">
        <v>230</v>
      </c>
      <c r="D186" s="155" t="s">
        <v>158</v>
      </c>
      <c r="E186" s="156">
        <v>43.1472</v>
      </c>
      <c r="F186" s="702"/>
      <c r="G186" s="157">
        <f>E186*F186</f>
        <v>0</v>
      </c>
      <c r="O186" s="151">
        <v>2</v>
      </c>
      <c r="AA186" s="129">
        <v>1</v>
      </c>
      <c r="AB186" s="129">
        <v>0</v>
      </c>
      <c r="AC186" s="129">
        <v>0</v>
      </c>
      <c r="AZ186" s="129">
        <v>1</v>
      </c>
      <c r="BA186" s="129">
        <f>IF(AZ186=1,G186,0)</f>
        <v>0</v>
      </c>
      <c r="BB186" s="129">
        <f>IF(AZ186=2,G186,0)</f>
        <v>0</v>
      </c>
      <c r="BC186" s="129">
        <f>IF(AZ186=3,G186,0)</f>
        <v>0</v>
      </c>
      <c r="BD186" s="129">
        <f>IF(AZ186=4,G186,0)</f>
        <v>0</v>
      </c>
      <c r="BE186" s="129">
        <f>IF(AZ186=5,G186,0)</f>
        <v>0</v>
      </c>
      <c r="CA186" s="158">
        <v>1</v>
      </c>
      <c r="CB186" s="158">
        <v>0</v>
      </c>
      <c r="CZ186" s="129">
        <v>0.02834</v>
      </c>
    </row>
    <row r="187" spans="1:15" ht="12.75">
      <c r="A187" s="159"/>
      <c r="B187" s="161"/>
      <c r="C187" s="749" t="s">
        <v>231</v>
      </c>
      <c r="D187" s="750"/>
      <c r="E187" s="162">
        <v>6.1335</v>
      </c>
      <c r="F187" s="706"/>
      <c r="G187" s="164"/>
      <c r="M187" s="160" t="s">
        <v>231</v>
      </c>
      <c r="O187" s="151"/>
    </row>
    <row r="188" spans="1:15" ht="12.75">
      <c r="A188" s="159"/>
      <c r="B188" s="161"/>
      <c r="C188" s="749" t="s">
        <v>232</v>
      </c>
      <c r="D188" s="750"/>
      <c r="E188" s="162">
        <v>21.0515</v>
      </c>
      <c r="F188" s="706"/>
      <c r="G188" s="164"/>
      <c r="M188" s="160" t="s">
        <v>232</v>
      </c>
      <c r="O188" s="151"/>
    </row>
    <row r="189" spans="1:15" ht="12.75">
      <c r="A189" s="159"/>
      <c r="B189" s="161"/>
      <c r="C189" s="749" t="s">
        <v>233</v>
      </c>
      <c r="D189" s="750"/>
      <c r="E189" s="162">
        <v>-2.758</v>
      </c>
      <c r="F189" s="706"/>
      <c r="G189" s="164"/>
      <c r="M189" s="160" t="s">
        <v>233</v>
      </c>
      <c r="O189" s="151"/>
    </row>
    <row r="190" spans="1:15" ht="12.75">
      <c r="A190" s="159"/>
      <c r="B190" s="161"/>
      <c r="C190" s="749" t="s">
        <v>234</v>
      </c>
      <c r="D190" s="750"/>
      <c r="E190" s="162">
        <v>21.4782</v>
      </c>
      <c r="F190" s="706"/>
      <c r="G190" s="164"/>
      <c r="M190" s="160" t="s">
        <v>234</v>
      </c>
      <c r="O190" s="151"/>
    </row>
    <row r="191" spans="1:15" ht="12.75">
      <c r="A191" s="159"/>
      <c r="B191" s="161"/>
      <c r="C191" s="749" t="s">
        <v>233</v>
      </c>
      <c r="D191" s="750"/>
      <c r="E191" s="162">
        <v>-2.758</v>
      </c>
      <c r="F191" s="706"/>
      <c r="G191" s="164"/>
      <c r="M191" s="160" t="s">
        <v>233</v>
      </c>
      <c r="O191" s="151"/>
    </row>
    <row r="192" spans="1:104" ht="12.75">
      <c r="A192" s="152">
        <v>26</v>
      </c>
      <c r="B192" s="153" t="s">
        <v>235</v>
      </c>
      <c r="C192" s="154" t="s">
        <v>236</v>
      </c>
      <c r="D192" s="155" t="s">
        <v>158</v>
      </c>
      <c r="E192" s="156">
        <v>78.846</v>
      </c>
      <c r="F192" s="702"/>
      <c r="G192" s="157">
        <f>E192*F192</f>
        <v>0</v>
      </c>
      <c r="O192" s="151">
        <v>2</v>
      </c>
      <c r="AA192" s="129">
        <v>1</v>
      </c>
      <c r="AB192" s="129">
        <v>1</v>
      </c>
      <c r="AC192" s="129">
        <v>1</v>
      </c>
      <c r="AZ192" s="129">
        <v>1</v>
      </c>
      <c r="BA192" s="129">
        <f>IF(AZ192=1,G192,0)</f>
        <v>0</v>
      </c>
      <c r="BB192" s="129">
        <f>IF(AZ192=2,G192,0)</f>
        <v>0</v>
      </c>
      <c r="BC192" s="129">
        <f>IF(AZ192=3,G192,0)</f>
        <v>0</v>
      </c>
      <c r="BD192" s="129">
        <f>IF(AZ192=4,G192,0)</f>
        <v>0</v>
      </c>
      <c r="BE192" s="129">
        <f>IF(AZ192=5,G192,0)</f>
        <v>0</v>
      </c>
      <c r="CA192" s="158">
        <v>1</v>
      </c>
      <c r="CB192" s="158">
        <v>1</v>
      </c>
      <c r="CZ192" s="129">
        <v>0.05284</v>
      </c>
    </row>
    <row r="193" spans="1:15" ht="12.75">
      <c r="A193" s="159"/>
      <c r="B193" s="161"/>
      <c r="C193" s="749" t="s">
        <v>237</v>
      </c>
      <c r="D193" s="750"/>
      <c r="E193" s="162">
        <v>8.178</v>
      </c>
      <c r="F193" s="706"/>
      <c r="G193" s="164"/>
      <c r="M193" s="160" t="s">
        <v>237</v>
      </c>
      <c r="O193" s="151"/>
    </row>
    <row r="194" spans="1:15" ht="12.75">
      <c r="A194" s="159"/>
      <c r="B194" s="161"/>
      <c r="C194" s="749" t="s">
        <v>238</v>
      </c>
      <c r="D194" s="750"/>
      <c r="E194" s="162">
        <v>9.447</v>
      </c>
      <c r="F194" s="706"/>
      <c r="G194" s="164"/>
      <c r="M194" s="160" t="s">
        <v>238</v>
      </c>
      <c r="O194" s="151"/>
    </row>
    <row r="195" spans="1:15" ht="12.75">
      <c r="A195" s="159"/>
      <c r="B195" s="161"/>
      <c r="C195" s="749" t="s">
        <v>239</v>
      </c>
      <c r="D195" s="750"/>
      <c r="E195" s="162">
        <v>7.755</v>
      </c>
      <c r="F195" s="706"/>
      <c r="G195" s="164"/>
      <c r="M195" s="160" t="s">
        <v>239</v>
      </c>
      <c r="O195" s="151"/>
    </row>
    <row r="196" spans="1:15" ht="12.75">
      <c r="A196" s="159"/>
      <c r="B196" s="161"/>
      <c r="C196" s="749" t="s">
        <v>210</v>
      </c>
      <c r="D196" s="750"/>
      <c r="E196" s="162">
        <v>-1.818</v>
      </c>
      <c r="F196" s="706"/>
      <c r="G196" s="164"/>
      <c r="M196" s="160" t="s">
        <v>210</v>
      </c>
      <c r="O196" s="151"/>
    </row>
    <row r="197" spans="1:15" ht="12.75">
      <c r="A197" s="159"/>
      <c r="B197" s="161"/>
      <c r="C197" s="749" t="s">
        <v>240</v>
      </c>
      <c r="D197" s="750"/>
      <c r="E197" s="162">
        <v>9.6363</v>
      </c>
      <c r="F197" s="706"/>
      <c r="G197" s="164"/>
      <c r="M197" s="160" t="s">
        <v>240</v>
      </c>
      <c r="O197" s="151"/>
    </row>
    <row r="198" spans="1:15" ht="22.5">
      <c r="A198" s="159"/>
      <c r="B198" s="161"/>
      <c r="C198" s="749" t="s">
        <v>241</v>
      </c>
      <c r="D198" s="750"/>
      <c r="E198" s="162">
        <v>48.7997</v>
      </c>
      <c r="F198" s="706"/>
      <c r="G198" s="164"/>
      <c r="M198" s="160" t="s">
        <v>241</v>
      </c>
      <c r="O198" s="151"/>
    </row>
    <row r="199" spans="1:15" ht="12.75">
      <c r="A199" s="159"/>
      <c r="B199" s="161"/>
      <c r="C199" s="749" t="s">
        <v>242</v>
      </c>
      <c r="D199" s="750"/>
      <c r="E199" s="162">
        <v>-3.152</v>
      </c>
      <c r="F199" s="706"/>
      <c r="G199" s="164"/>
      <c r="M199" s="160" t="s">
        <v>242</v>
      </c>
      <c r="O199" s="151"/>
    </row>
    <row r="200" spans="1:104" ht="12.75">
      <c r="A200" s="152">
        <v>27</v>
      </c>
      <c r="B200" s="153" t="s">
        <v>243</v>
      </c>
      <c r="C200" s="652" t="s">
        <v>2423</v>
      </c>
      <c r="D200" s="155" t="s">
        <v>158</v>
      </c>
      <c r="E200" s="156">
        <v>23.0875</v>
      </c>
      <c r="F200" s="702"/>
      <c r="G200" s="157">
        <f>E200*F200</f>
        <v>0</v>
      </c>
      <c r="O200" s="151">
        <v>2</v>
      </c>
      <c r="AA200" s="129">
        <v>1</v>
      </c>
      <c r="AB200" s="129">
        <v>1</v>
      </c>
      <c r="AC200" s="129">
        <v>1</v>
      </c>
      <c r="AZ200" s="129">
        <v>1</v>
      </c>
      <c r="BA200" s="129">
        <f>IF(AZ200=1,G200,0)</f>
        <v>0</v>
      </c>
      <c r="BB200" s="129">
        <f>IF(AZ200=2,G200,0)</f>
        <v>0</v>
      </c>
      <c r="BC200" s="129">
        <f>IF(AZ200=3,G200,0)</f>
        <v>0</v>
      </c>
      <c r="BD200" s="129">
        <f>IF(AZ200=4,G200,0)</f>
        <v>0</v>
      </c>
      <c r="BE200" s="129">
        <f>IF(AZ200=5,G200,0)</f>
        <v>0</v>
      </c>
      <c r="CA200" s="158">
        <v>1</v>
      </c>
      <c r="CB200" s="158">
        <v>1</v>
      </c>
      <c r="CZ200" s="129">
        <v>0.0706</v>
      </c>
    </row>
    <row r="201" spans="1:15" ht="12.75">
      <c r="A201" s="159"/>
      <c r="B201" s="161"/>
      <c r="C201" s="749" t="s">
        <v>132</v>
      </c>
      <c r="D201" s="750"/>
      <c r="E201" s="162">
        <v>0</v>
      </c>
      <c r="F201" s="706"/>
      <c r="G201" s="164"/>
      <c r="M201" s="160" t="s">
        <v>132</v>
      </c>
      <c r="O201" s="151"/>
    </row>
    <row r="202" spans="1:15" ht="12.75">
      <c r="A202" s="159"/>
      <c r="B202" s="161"/>
      <c r="C202" s="749" t="s">
        <v>244</v>
      </c>
      <c r="D202" s="750"/>
      <c r="E202" s="162">
        <v>10.152</v>
      </c>
      <c r="F202" s="706"/>
      <c r="G202" s="164"/>
      <c r="M202" s="160" t="s">
        <v>244</v>
      </c>
      <c r="O202" s="151"/>
    </row>
    <row r="203" spans="1:15" ht="12.75">
      <c r="A203" s="159"/>
      <c r="B203" s="161"/>
      <c r="C203" s="749" t="s">
        <v>245</v>
      </c>
      <c r="D203" s="750"/>
      <c r="E203" s="162">
        <v>-2.424</v>
      </c>
      <c r="F203" s="706"/>
      <c r="G203" s="164"/>
      <c r="M203" s="160" t="s">
        <v>245</v>
      </c>
      <c r="O203" s="151"/>
    </row>
    <row r="204" spans="1:15" ht="12.75">
      <c r="A204" s="159"/>
      <c r="B204" s="161"/>
      <c r="C204" s="749" t="s">
        <v>246</v>
      </c>
      <c r="D204" s="750"/>
      <c r="E204" s="162">
        <v>2.82</v>
      </c>
      <c r="F204" s="706"/>
      <c r="G204" s="164"/>
      <c r="M204" s="160" t="s">
        <v>246</v>
      </c>
      <c r="O204" s="151"/>
    </row>
    <row r="205" spans="1:15" ht="12.75">
      <c r="A205" s="159"/>
      <c r="B205" s="161"/>
      <c r="C205" s="749" t="s">
        <v>247</v>
      </c>
      <c r="D205" s="750"/>
      <c r="E205" s="162">
        <v>-1.414</v>
      </c>
      <c r="F205" s="706"/>
      <c r="G205" s="164"/>
      <c r="M205" s="160" t="s">
        <v>247</v>
      </c>
      <c r="O205" s="151"/>
    </row>
    <row r="206" spans="1:15" ht="12.75">
      <c r="A206" s="159"/>
      <c r="B206" s="161"/>
      <c r="C206" s="749" t="s">
        <v>248</v>
      </c>
      <c r="D206" s="750"/>
      <c r="E206" s="162">
        <v>8.46</v>
      </c>
      <c r="F206" s="706"/>
      <c r="G206" s="164"/>
      <c r="M206" s="160" t="s">
        <v>248</v>
      </c>
      <c r="O206" s="151"/>
    </row>
    <row r="207" spans="1:15" ht="12.75">
      <c r="A207" s="159"/>
      <c r="B207" s="161"/>
      <c r="C207" s="749" t="s">
        <v>247</v>
      </c>
      <c r="D207" s="750"/>
      <c r="E207" s="162">
        <v>-1.414</v>
      </c>
      <c r="F207" s="706"/>
      <c r="G207" s="164"/>
      <c r="M207" s="160" t="s">
        <v>247</v>
      </c>
      <c r="O207" s="151"/>
    </row>
    <row r="208" spans="1:15" ht="12.75">
      <c r="A208" s="159"/>
      <c r="B208" s="161"/>
      <c r="C208" s="749" t="s">
        <v>249</v>
      </c>
      <c r="D208" s="750"/>
      <c r="E208" s="162">
        <v>7.8255</v>
      </c>
      <c r="F208" s="706"/>
      <c r="G208" s="164"/>
      <c r="M208" s="160" t="s">
        <v>249</v>
      </c>
      <c r="O208" s="151"/>
    </row>
    <row r="209" spans="1:15" ht="12.75">
      <c r="A209" s="159"/>
      <c r="B209" s="161"/>
      <c r="C209" s="749" t="s">
        <v>210</v>
      </c>
      <c r="D209" s="750"/>
      <c r="E209" s="162">
        <v>-1.818</v>
      </c>
      <c r="F209" s="706"/>
      <c r="G209" s="164"/>
      <c r="M209" s="160" t="s">
        <v>210</v>
      </c>
      <c r="O209" s="151"/>
    </row>
    <row r="210" spans="1:15" ht="12.75">
      <c r="A210" s="159"/>
      <c r="B210" s="161"/>
      <c r="C210" s="749" t="s">
        <v>250</v>
      </c>
      <c r="D210" s="750"/>
      <c r="E210" s="162">
        <v>3.1725</v>
      </c>
      <c r="F210" s="706"/>
      <c r="G210" s="164"/>
      <c r="M210" s="160" t="s">
        <v>250</v>
      </c>
      <c r="O210" s="151"/>
    </row>
    <row r="211" spans="1:15" ht="12.75">
      <c r="A211" s="159"/>
      <c r="B211" s="161"/>
      <c r="C211" s="749" t="s">
        <v>251</v>
      </c>
      <c r="D211" s="750"/>
      <c r="E211" s="162">
        <v>-2.2725</v>
      </c>
      <c r="F211" s="706"/>
      <c r="G211" s="164"/>
      <c r="M211" s="160" t="s">
        <v>251</v>
      </c>
      <c r="O211" s="151"/>
    </row>
    <row r="212" spans="1:104" ht="12.75">
      <c r="A212" s="152">
        <v>28</v>
      </c>
      <c r="B212" s="153" t="s">
        <v>252</v>
      </c>
      <c r="C212" s="652" t="s">
        <v>2424</v>
      </c>
      <c r="D212" s="155" t="s">
        <v>158</v>
      </c>
      <c r="E212" s="156">
        <v>31.159</v>
      </c>
      <c r="F212" s="702"/>
      <c r="G212" s="157">
        <f>E212*F212</f>
        <v>0</v>
      </c>
      <c r="O212" s="151">
        <v>2</v>
      </c>
      <c r="AA212" s="129">
        <v>1</v>
      </c>
      <c r="AB212" s="129">
        <v>0</v>
      </c>
      <c r="AC212" s="129">
        <v>0</v>
      </c>
      <c r="AZ212" s="129">
        <v>1</v>
      </c>
      <c r="BA212" s="129">
        <f>IF(AZ212=1,G212,0)</f>
        <v>0</v>
      </c>
      <c r="BB212" s="129">
        <f>IF(AZ212=2,G212,0)</f>
        <v>0</v>
      </c>
      <c r="BC212" s="129">
        <f>IF(AZ212=3,G212,0)</f>
        <v>0</v>
      </c>
      <c r="BD212" s="129">
        <f>IF(AZ212=4,G212,0)</f>
        <v>0</v>
      </c>
      <c r="BE212" s="129">
        <f>IF(AZ212=5,G212,0)</f>
        <v>0</v>
      </c>
      <c r="CA212" s="158">
        <v>1</v>
      </c>
      <c r="CB212" s="158">
        <v>0</v>
      </c>
      <c r="CZ212" s="129">
        <v>0.1055</v>
      </c>
    </row>
    <row r="213" spans="1:15" ht="12.75">
      <c r="A213" s="159"/>
      <c r="B213" s="161"/>
      <c r="C213" s="749" t="s">
        <v>132</v>
      </c>
      <c r="D213" s="750"/>
      <c r="E213" s="162">
        <v>0</v>
      </c>
      <c r="F213" s="706"/>
      <c r="G213" s="164"/>
      <c r="M213" s="160" t="s">
        <v>132</v>
      </c>
      <c r="O213" s="151"/>
    </row>
    <row r="214" spans="1:15" ht="12.75">
      <c r="A214" s="159"/>
      <c r="B214" s="161"/>
      <c r="C214" s="749" t="s">
        <v>253</v>
      </c>
      <c r="D214" s="750"/>
      <c r="E214" s="162">
        <v>7.273</v>
      </c>
      <c r="F214" s="706"/>
      <c r="G214" s="164"/>
      <c r="M214" s="160" t="s">
        <v>253</v>
      </c>
      <c r="O214" s="151"/>
    </row>
    <row r="215" spans="1:15" ht="12.75">
      <c r="A215" s="159"/>
      <c r="B215" s="161"/>
      <c r="C215" s="749" t="s">
        <v>254</v>
      </c>
      <c r="D215" s="750"/>
      <c r="E215" s="162">
        <v>11.7735</v>
      </c>
      <c r="F215" s="706"/>
      <c r="G215" s="164"/>
      <c r="M215" s="160" t="s">
        <v>254</v>
      </c>
      <c r="O215" s="151"/>
    </row>
    <row r="216" spans="1:15" ht="12.75">
      <c r="A216" s="159"/>
      <c r="B216" s="161"/>
      <c r="C216" s="749" t="s">
        <v>255</v>
      </c>
      <c r="D216" s="750"/>
      <c r="E216" s="162">
        <v>6.909</v>
      </c>
      <c r="F216" s="706"/>
      <c r="G216" s="164"/>
      <c r="M216" s="160" t="s">
        <v>255</v>
      </c>
      <c r="O216" s="151"/>
    </row>
    <row r="217" spans="1:15" ht="12.75">
      <c r="A217" s="159"/>
      <c r="B217" s="161"/>
      <c r="C217" s="749" t="s">
        <v>256</v>
      </c>
      <c r="D217" s="750"/>
      <c r="E217" s="162">
        <v>-1.616</v>
      </c>
      <c r="F217" s="706"/>
      <c r="G217" s="164"/>
      <c r="M217" s="160" t="s">
        <v>256</v>
      </c>
      <c r="O217" s="151"/>
    </row>
    <row r="218" spans="1:15" ht="12.75">
      <c r="A218" s="159"/>
      <c r="B218" s="161"/>
      <c r="C218" s="749" t="s">
        <v>257</v>
      </c>
      <c r="D218" s="750"/>
      <c r="E218" s="162">
        <v>6.8195</v>
      </c>
      <c r="F218" s="706"/>
      <c r="G218" s="164"/>
      <c r="M218" s="160" t="s">
        <v>257</v>
      </c>
      <c r="O218" s="151"/>
    </row>
    <row r="219" spans="1:104" ht="22.5">
      <c r="A219" s="152">
        <v>29</v>
      </c>
      <c r="B219" s="153" t="s">
        <v>258</v>
      </c>
      <c r="C219" s="154" t="s">
        <v>259</v>
      </c>
      <c r="D219" s="155" t="s">
        <v>158</v>
      </c>
      <c r="E219" s="156">
        <v>19.5944</v>
      </c>
      <c r="F219" s="702"/>
      <c r="G219" s="157">
        <f>E219*F219</f>
        <v>0</v>
      </c>
      <c r="O219" s="151">
        <v>2</v>
      </c>
      <c r="AA219" s="129">
        <v>1</v>
      </c>
      <c r="AB219" s="129">
        <v>1</v>
      </c>
      <c r="AC219" s="129">
        <v>1</v>
      </c>
      <c r="AZ219" s="129">
        <v>1</v>
      </c>
      <c r="BA219" s="129">
        <f>IF(AZ219=1,G219,0)</f>
        <v>0</v>
      </c>
      <c r="BB219" s="129">
        <f>IF(AZ219=2,G219,0)</f>
        <v>0</v>
      </c>
      <c r="BC219" s="129">
        <f>IF(AZ219=3,G219,0)</f>
        <v>0</v>
      </c>
      <c r="BD219" s="129">
        <f>IF(AZ219=4,G219,0)</f>
        <v>0</v>
      </c>
      <c r="BE219" s="129">
        <f>IF(AZ219=5,G219,0)</f>
        <v>0</v>
      </c>
      <c r="CA219" s="158">
        <v>1</v>
      </c>
      <c r="CB219" s="158">
        <v>1</v>
      </c>
      <c r="CZ219" s="129">
        <v>0.03069</v>
      </c>
    </row>
    <row r="220" spans="1:15" ht="12.75">
      <c r="A220" s="159"/>
      <c r="B220" s="161"/>
      <c r="C220" s="749" t="s">
        <v>260</v>
      </c>
      <c r="D220" s="750"/>
      <c r="E220" s="162">
        <v>1.7978</v>
      </c>
      <c r="F220" s="706"/>
      <c r="G220" s="164"/>
      <c r="M220" s="160" t="s">
        <v>260</v>
      </c>
      <c r="O220" s="151"/>
    </row>
    <row r="221" spans="1:15" ht="12.75">
      <c r="A221" s="159"/>
      <c r="B221" s="161"/>
      <c r="C221" s="749" t="s">
        <v>261</v>
      </c>
      <c r="D221" s="750"/>
      <c r="E221" s="162">
        <v>1.919</v>
      </c>
      <c r="F221" s="706"/>
      <c r="G221" s="164"/>
      <c r="M221" s="160" t="s">
        <v>261</v>
      </c>
      <c r="O221" s="151"/>
    </row>
    <row r="222" spans="1:15" ht="12.75">
      <c r="A222" s="159"/>
      <c r="B222" s="161"/>
      <c r="C222" s="749" t="s">
        <v>262</v>
      </c>
      <c r="D222" s="750"/>
      <c r="E222" s="162">
        <v>15.8776</v>
      </c>
      <c r="F222" s="706"/>
      <c r="G222" s="164"/>
      <c r="M222" s="160" t="s">
        <v>262</v>
      </c>
      <c r="O222" s="151"/>
    </row>
    <row r="223" spans="1:104" ht="22.5">
      <c r="A223" s="152">
        <v>30</v>
      </c>
      <c r="B223" s="153" t="s">
        <v>263</v>
      </c>
      <c r="C223" s="652" t="s">
        <v>2425</v>
      </c>
      <c r="D223" s="155" t="s">
        <v>158</v>
      </c>
      <c r="E223" s="156">
        <v>10.879</v>
      </c>
      <c r="F223" s="702"/>
      <c r="G223" s="157">
        <f>E223*F223</f>
        <v>0</v>
      </c>
      <c r="O223" s="151">
        <v>2</v>
      </c>
      <c r="AA223" s="129">
        <v>1</v>
      </c>
      <c r="AB223" s="129">
        <v>1</v>
      </c>
      <c r="AC223" s="129">
        <v>1</v>
      </c>
      <c r="AZ223" s="129">
        <v>1</v>
      </c>
      <c r="BA223" s="129">
        <f>IF(AZ223=1,G223,0)</f>
        <v>0</v>
      </c>
      <c r="BB223" s="129">
        <f>IF(AZ223=2,G223,0)</f>
        <v>0</v>
      </c>
      <c r="BC223" s="129">
        <f>IF(AZ223=3,G223,0)</f>
        <v>0</v>
      </c>
      <c r="BD223" s="129">
        <f>IF(AZ223=4,G223,0)</f>
        <v>0</v>
      </c>
      <c r="BE223" s="129">
        <f>IF(AZ223=5,G223,0)</f>
        <v>0</v>
      </c>
      <c r="CA223" s="158">
        <v>1</v>
      </c>
      <c r="CB223" s="158">
        <v>1</v>
      </c>
      <c r="CZ223" s="129">
        <v>0.03069</v>
      </c>
    </row>
    <row r="224" spans="1:15" ht="12.75">
      <c r="A224" s="159"/>
      <c r="B224" s="161"/>
      <c r="C224" s="749" t="s">
        <v>264</v>
      </c>
      <c r="D224" s="750"/>
      <c r="E224" s="162">
        <v>0</v>
      </c>
      <c r="F224" s="706"/>
      <c r="G224" s="164"/>
      <c r="M224" s="160" t="s">
        <v>264</v>
      </c>
      <c r="O224" s="151"/>
    </row>
    <row r="225" spans="1:15" ht="12.75">
      <c r="A225" s="159"/>
      <c r="B225" s="161"/>
      <c r="C225" s="749" t="s">
        <v>265</v>
      </c>
      <c r="D225" s="750"/>
      <c r="E225" s="162">
        <v>12.455</v>
      </c>
      <c r="F225" s="706"/>
      <c r="G225" s="164"/>
      <c r="M225" s="160" t="s">
        <v>265</v>
      </c>
      <c r="O225" s="151"/>
    </row>
    <row r="226" spans="1:15" ht="12.75">
      <c r="A226" s="159"/>
      <c r="B226" s="161"/>
      <c r="C226" s="749" t="s">
        <v>266</v>
      </c>
      <c r="D226" s="750"/>
      <c r="E226" s="162">
        <v>-1.576</v>
      </c>
      <c r="F226" s="706"/>
      <c r="G226" s="164"/>
      <c r="M226" s="160" t="s">
        <v>266</v>
      </c>
      <c r="O226" s="151"/>
    </row>
    <row r="227" spans="1:104" ht="22.5">
      <c r="A227" s="152">
        <v>31</v>
      </c>
      <c r="B227" s="153" t="s">
        <v>267</v>
      </c>
      <c r="C227" s="652" t="s">
        <v>2426</v>
      </c>
      <c r="D227" s="155" t="s">
        <v>158</v>
      </c>
      <c r="E227" s="156">
        <v>5.533</v>
      </c>
      <c r="F227" s="702"/>
      <c r="G227" s="157">
        <f>E227*F227</f>
        <v>0</v>
      </c>
      <c r="O227" s="151">
        <v>2</v>
      </c>
      <c r="AA227" s="129">
        <v>1</v>
      </c>
      <c r="AB227" s="129">
        <v>1</v>
      </c>
      <c r="AC227" s="129">
        <v>1</v>
      </c>
      <c r="AZ227" s="129">
        <v>1</v>
      </c>
      <c r="BA227" s="129">
        <f>IF(AZ227=1,G227,0)</f>
        <v>0</v>
      </c>
      <c r="BB227" s="129">
        <f>IF(AZ227=2,G227,0)</f>
        <v>0</v>
      </c>
      <c r="BC227" s="129">
        <f>IF(AZ227=3,G227,0)</f>
        <v>0</v>
      </c>
      <c r="BD227" s="129">
        <f>IF(AZ227=4,G227,0)</f>
        <v>0</v>
      </c>
      <c r="BE227" s="129">
        <f>IF(AZ227=5,G227,0)</f>
        <v>0</v>
      </c>
      <c r="CA227" s="158">
        <v>1</v>
      </c>
      <c r="CB227" s="158">
        <v>1</v>
      </c>
      <c r="CZ227" s="129">
        <v>0.03248</v>
      </c>
    </row>
    <row r="228" spans="1:15" ht="12.75">
      <c r="A228" s="159"/>
      <c r="B228" s="161"/>
      <c r="C228" s="749" t="s">
        <v>150</v>
      </c>
      <c r="D228" s="750"/>
      <c r="E228" s="162">
        <v>0</v>
      </c>
      <c r="F228" s="706"/>
      <c r="G228" s="164"/>
      <c r="M228" s="160" t="s">
        <v>150</v>
      </c>
      <c r="O228" s="151"/>
    </row>
    <row r="229" spans="1:15" ht="12.75">
      <c r="A229" s="159"/>
      <c r="B229" s="161"/>
      <c r="C229" s="749" t="s">
        <v>268</v>
      </c>
      <c r="D229" s="750"/>
      <c r="E229" s="162">
        <v>6.912</v>
      </c>
      <c r="F229" s="706"/>
      <c r="G229" s="164"/>
      <c r="M229" s="160" t="s">
        <v>268</v>
      </c>
      <c r="O229" s="151"/>
    </row>
    <row r="230" spans="1:15" ht="12.75">
      <c r="A230" s="159"/>
      <c r="B230" s="161"/>
      <c r="C230" s="749" t="s">
        <v>269</v>
      </c>
      <c r="D230" s="750"/>
      <c r="E230" s="162">
        <v>-1.379</v>
      </c>
      <c r="F230" s="706"/>
      <c r="G230" s="164"/>
      <c r="M230" s="160" t="s">
        <v>269</v>
      </c>
      <c r="O230" s="151"/>
    </row>
    <row r="231" spans="1:104" ht="12.75">
      <c r="A231" s="152">
        <v>32</v>
      </c>
      <c r="B231" s="153" t="s">
        <v>270</v>
      </c>
      <c r="C231" s="154" t="s">
        <v>271</v>
      </c>
      <c r="D231" s="155" t="s">
        <v>213</v>
      </c>
      <c r="E231" s="156">
        <v>16</v>
      </c>
      <c r="F231" s="702"/>
      <c r="G231" s="157">
        <f>E231*F231</f>
        <v>0</v>
      </c>
      <c r="O231" s="151">
        <v>2</v>
      </c>
      <c r="AA231" s="129">
        <v>1</v>
      </c>
      <c r="AB231" s="129">
        <v>1</v>
      </c>
      <c r="AC231" s="129">
        <v>1</v>
      </c>
      <c r="AZ231" s="129">
        <v>1</v>
      </c>
      <c r="BA231" s="129">
        <f>IF(AZ231=1,G231,0)</f>
        <v>0</v>
      </c>
      <c r="BB231" s="129">
        <f>IF(AZ231=2,G231,0)</f>
        <v>0</v>
      </c>
      <c r="BC231" s="129">
        <f>IF(AZ231=3,G231,0)</f>
        <v>0</v>
      </c>
      <c r="BD231" s="129">
        <f>IF(AZ231=4,G231,0)</f>
        <v>0</v>
      </c>
      <c r="BE231" s="129">
        <f>IF(AZ231=5,G231,0)</f>
        <v>0</v>
      </c>
      <c r="CA231" s="158">
        <v>1</v>
      </c>
      <c r="CB231" s="158">
        <v>1</v>
      </c>
      <c r="CZ231" s="129">
        <v>0.00514</v>
      </c>
    </row>
    <row r="232" spans="1:15" ht="12.75">
      <c r="A232" s="159"/>
      <c r="B232" s="161"/>
      <c r="C232" s="749" t="s">
        <v>272</v>
      </c>
      <c r="D232" s="750"/>
      <c r="E232" s="162">
        <v>1</v>
      </c>
      <c r="F232" s="706"/>
      <c r="G232" s="164"/>
      <c r="M232" s="160" t="s">
        <v>272</v>
      </c>
      <c r="O232" s="151"/>
    </row>
    <row r="233" spans="1:15" ht="12.75">
      <c r="A233" s="159"/>
      <c r="B233" s="161"/>
      <c r="C233" s="749" t="s">
        <v>273</v>
      </c>
      <c r="D233" s="750"/>
      <c r="E233" s="162">
        <v>2</v>
      </c>
      <c r="F233" s="706"/>
      <c r="G233" s="164"/>
      <c r="M233" s="160" t="s">
        <v>273</v>
      </c>
      <c r="O233" s="151"/>
    </row>
    <row r="234" spans="1:15" ht="12.75">
      <c r="A234" s="159"/>
      <c r="B234" s="161"/>
      <c r="C234" s="749" t="s">
        <v>274</v>
      </c>
      <c r="D234" s="750"/>
      <c r="E234" s="162">
        <v>7</v>
      </c>
      <c r="F234" s="706"/>
      <c r="G234" s="164"/>
      <c r="M234" s="160" t="s">
        <v>274</v>
      </c>
      <c r="O234" s="151"/>
    </row>
    <row r="235" spans="1:15" ht="12.75">
      <c r="A235" s="159"/>
      <c r="B235" s="161"/>
      <c r="C235" s="749" t="s">
        <v>275</v>
      </c>
      <c r="D235" s="750"/>
      <c r="E235" s="162">
        <v>6</v>
      </c>
      <c r="F235" s="706"/>
      <c r="G235" s="164"/>
      <c r="M235" s="160" t="s">
        <v>275</v>
      </c>
      <c r="O235" s="151"/>
    </row>
    <row r="236" spans="1:104" ht="12.75">
      <c r="A236" s="152">
        <v>33</v>
      </c>
      <c r="B236" s="153" t="s">
        <v>276</v>
      </c>
      <c r="C236" s="154" t="s">
        <v>277</v>
      </c>
      <c r="D236" s="155" t="s">
        <v>213</v>
      </c>
      <c r="E236" s="156">
        <v>15</v>
      </c>
      <c r="F236" s="702"/>
      <c r="G236" s="157">
        <f>E236*F236</f>
        <v>0</v>
      </c>
      <c r="O236" s="151">
        <v>2</v>
      </c>
      <c r="AA236" s="129">
        <v>1</v>
      </c>
      <c r="AB236" s="129">
        <v>1</v>
      </c>
      <c r="AC236" s="129">
        <v>1</v>
      </c>
      <c r="AZ236" s="129">
        <v>1</v>
      </c>
      <c r="BA236" s="129">
        <f>IF(AZ236=1,G236,0)</f>
        <v>0</v>
      </c>
      <c r="BB236" s="129">
        <f>IF(AZ236=2,G236,0)</f>
        <v>0</v>
      </c>
      <c r="BC236" s="129">
        <f>IF(AZ236=3,G236,0)</f>
        <v>0</v>
      </c>
      <c r="BD236" s="129">
        <f>IF(AZ236=4,G236,0)</f>
        <v>0</v>
      </c>
      <c r="BE236" s="129">
        <f>IF(AZ236=5,G236,0)</f>
        <v>0</v>
      </c>
      <c r="CA236" s="158">
        <v>1</v>
      </c>
      <c r="CB236" s="158">
        <v>1</v>
      </c>
      <c r="CZ236" s="129">
        <v>0.012</v>
      </c>
    </row>
    <row r="237" spans="1:15" ht="12.75">
      <c r="A237" s="159"/>
      <c r="B237" s="161"/>
      <c r="C237" s="749" t="s">
        <v>272</v>
      </c>
      <c r="D237" s="750"/>
      <c r="E237" s="162">
        <v>1</v>
      </c>
      <c r="F237" s="706"/>
      <c r="G237" s="164"/>
      <c r="M237" s="160" t="s">
        <v>272</v>
      </c>
      <c r="O237" s="151"/>
    </row>
    <row r="238" spans="1:15" ht="12.75">
      <c r="A238" s="159"/>
      <c r="B238" s="161"/>
      <c r="C238" s="749" t="s">
        <v>278</v>
      </c>
      <c r="D238" s="750"/>
      <c r="E238" s="162">
        <v>4</v>
      </c>
      <c r="F238" s="706"/>
      <c r="G238" s="164"/>
      <c r="M238" s="160" t="s">
        <v>278</v>
      </c>
      <c r="O238" s="151"/>
    </row>
    <row r="239" spans="1:15" ht="12.75">
      <c r="A239" s="159"/>
      <c r="B239" s="161"/>
      <c r="C239" s="749" t="s">
        <v>279</v>
      </c>
      <c r="D239" s="750"/>
      <c r="E239" s="162">
        <v>5</v>
      </c>
      <c r="F239" s="706"/>
      <c r="G239" s="164"/>
      <c r="M239" s="160" t="s">
        <v>279</v>
      </c>
      <c r="O239" s="151"/>
    </row>
    <row r="240" spans="1:15" ht="12.75">
      <c r="A240" s="159"/>
      <c r="B240" s="161"/>
      <c r="C240" s="749" t="s">
        <v>280</v>
      </c>
      <c r="D240" s="750"/>
      <c r="E240" s="162">
        <v>5</v>
      </c>
      <c r="F240" s="706"/>
      <c r="G240" s="164"/>
      <c r="M240" s="160" t="s">
        <v>280</v>
      </c>
      <c r="O240" s="151"/>
    </row>
    <row r="241" spans="1:104" ht="12.75">
      <c r="A241" s="152">
        <v>34</v>
      </c>
      <c r="B241" s="153" t="s">
        <v>281</v>
      </c>
      <c r="C241" s="154" t="s">
        <v>282</v>
      </c>
      <c r="D241" s="155" t="s">
        <v>213</v>
      </c>
      <c r="E241" s="651">
        <v>1</v>
      </c>
      <c r="F241" s="702"/>
      <c r="G241" s="157">
        <f>E241*F241</f>
        <v>0</v>
      </c>
      <c r="O241" s="151">
        <v>2</v>
      </c>
      <c r="AA241" s="129">
        <v>1</v>
      </c>
      <c r="AB241" s="129">
        <v>1</v>
      </c>
      <c r="AC241" s="129">
        <v>1</v>
      </c>
      <c r="AZ241" s="129">
        <v>1</v>
      </c>
      <c r="BA241" s="129">
        <f>IF(AZ241=1,G241,0)</f>
        <v>0</v>
      </c>
      <c r="BB241" s="129">
        <f>IF(AZ241=2,G241,0)</f>
        <v>0</v>
      </c>
      <c r="BC241" s="129">
        <f>IF(AZ241=3,G241,0)</f>
        <v>0</v>
      </c>
      <c r="BD241" s="129">
        <f>IF(AZ241=4,G241,0)</f>
        <v>0</v>
      </c>
      <c r="BE241" s="129">
        <f>IF(AZ241=5,G241,0)</f>
        <v>0</v>
      </c>
      <c r="CA241" s="158">
        <v>1</v>
      </c>
      <c r="CB241" s="158">
        <v>1</v>
      </c>
      <c r="CZ241" s="129">
        <v>0.012</v>
      </c>
    </row>
    <row r="242" spans="1:15" ht="12.75">
      <c r="A242" s="159"/>
      <c r="B242" s="161"/>
      <c r="C242" s="749" t="s">
        <v>216</v>
      </c>
      <c r="D242" s="750"/>
      <c r="E242" s="162">
        <v>1</v>
      </c>
      <c r="F242" s="706"/>
      <c r="G242" s="164"/>
      <c r="M242" s="160" t="s">
        <v>216</v>
      </c>
      <c r="O242" s="151"/>
    </row>
    <row r="243" spans="1:104" ht="12.75">
      <c r="A243" s="152">
        <v>35</v>
      </c>
      <c r="B243" s="153" t="s">
        <v>283</v>
      </c>
      <c r="C243" s="154" t="s">
        <v>284</v>
      </c>
      <c r="D243" s="155" t="s">
        <v>213</v>
      </c>
      <c r="E243" s="651">
        <v>1</v>
      </c>
      <c r="F243" s="702"/>
      <c r="G243" s="157">
        <f>E243*F243</f>
        <v>0</v>
      </c>
      <c r="O243" s="151">
        <v>2</v>
      </c>
      <c r="AA243" s="129">
        <v>1</v>
      </c>
      <c r="AB243" s="129">
        <v>1</v>
      </c>
      <c r="AC243" s="129">
        <v>1</v>
      </c>
      <c r="AZ243" s="129">
        <v>1</v>
      </c>
      <c r="BA243" s="129">
        <f>IF(AZ243=1,G243,0)</f>
        <v>0</v>
      </c>
      <c r="BB243" s="129">
        <f>IF(AZ243=2,G243,0)</f>
        <v>0</v>
      </c>
      <c r="BC243" s="129">
        <f>IF(AZ243=3,G243,0)</f>
        <v>0</v>
      </c>
      <c r="BD243" s="129">
        <f>IF(AZ243=4,G243,0)</f>
        <v>0</v>
      </c>
      <c r="BE243" s="129">
        <f>IF(AZ243=5,G243,0)</f>
        <v>0</v>
      </c>
      <c r="CA243" s="158">
        <v>1</v>
      </c>
      <c r="CB243" s="158">
        <v>1</v>
      </c>
      <c r="CZ243" s="129">
        <v>0.012</v>
      </c>
    </row>
    <row r="244" spans="1:15" ht="12.75">
      <c r="A244" s="159"/>
      <c r="B244" s="161"/>
      <c r="C244" s="749" t="s">
        <v>285</v>
      </c>
      <c r="D244" s="750"/>
      <c r="E244" s="162">
        <v>1</v>
      </c>
      <c r="F244" s="706"/>
      <c r="G244" s="164"/>
      <c r="M244" s="160" t="s">
        <v>285</v>
      </c>
      <c r="O244" s="151"/>
    </row>
    <row r="245" spans="1:104" ht="22.5">
      <c r="A245" s="152">
        <v>36</v>
      </c>
      <c r="B245" s="153" t="s">
        <v>286</v>
      </c>
      <c r="C245" s="652" t="s">
        <v>2427</v>
      </c>
      <c r="D245" s="155" t="s">
        <v>213</v>
      </c>
      <c r="E245" s="156">
        <v>7</v>
      </c>
      <c r="F245" s="702"/>
      <c r="G245" s="157">
        <f>E245*F245</f>
        <v>0</v>
      </c>
      <c r="O245" s="151">
        <v>2</v>
      </c>
      <c r="AA245" s="129">
        <v>1</v>
      </c>
      <c r="AB245" s="129">
        <v>1</v>
      </c>
      <c r="AC245" s="129">
        <v>1</v>
      </c>
      <c r="AZ245" s="129">
        <v>1</v>
      </c>
      <c r="BA245" s="129">
        <f>IF(AZ245=1,G245,0)</f>
        <v>0</v>
      </c>
      <c r="BB245" s="129">
        <f>IF(AZ245=2,G245,0)</f>
        <v>0</v>
      </c>
      <c r="BC245" s="129">
        <f>IF(AZ245=3,G245,0)</f>
        <v>0</v>
      </c>
      <c r="BD245" s="129">
        <f>IF(AZ245=4,G245,0)</f>
        <v>0</v>
      </c>
      <c r="BE245" s="129">
        <f>IF(AZ245=5,G245,0)</f>
        <v>0</v>
      </c>
      <c r="CA245" s="158">
        <v>1</v>
      </c>
      <c r="CB245" s="158">
        <v>1</v>
      </c>
      <c r="CZ245" s="129">
        <v>0.00547</v>
      </c>
    </row>
    <row r="246" spans="1:104" ht="22.5">
      <c r="A246" s="152">
        <v>37</v>
      </c>
      <c r="B246" s="153" t="s">
        <v>287</v>
      </c>
      <c r="C246" s="652" t="s">
        <v>2428</v>
      </c>
      <c r="D246" s="155" t="s">
        <v>213</v>
      </c>
      <c r="E246" s="156">
        <v>15</v>
      </c>
      <c r="F246" s="702"/>
      <c r="G246" s="157">
        <f>E246*F246</f>
        <v>0</v>
      </c>
      <c r="O246" s="151">
        <v>2</v>
      </c>
      <c r="AA246" s="129">
        <v>1</v>
      </c>
      <c r="AB246" s="129">
        <v>1</v>
      </c>
      <c r="AC246" s="129">
        <v>1</v>
      </c>
      <c r="AZ246" s="129">
        <v>1</v>
      </c>
      <c r="BA246" s="129">
        <f>IF(AZ246=1,G246,0)</f>
        <v>0</v>
      </c>
      <c r="BB246" s="129">
        <f>IF(AZ246=2,G246,0)</f>
        <v>0</v>
      </c>
      <c r="BC246" s="129">
        <f>IF(AZ246=3,G246,0)</f>
        <v>0</v>
      </c>
      <c r="BD246" s="129">
        <f>IF(AZ246=4,G246,0)</f>
        <v>0</v>
      </c>
      <c r="BE246" s="129">
        <f>IF(AZ246=5,G246,0)</f>
        <v>0</v>
      </c>
      <c r="CA246" s="158">
        <v>1</v>
      </c>
      <c r="CB246" s="158">
        <v>1</v>
      </c>
      <c r="CZ246" s="129">
        <v>0.00547</v>
      </c>
    </row>
    <row r="247" spans="1:104" ht="22.5">
      <c r="A247" s="152">
        <v>38</v>
      </c>
      <c r="B247" s="153" t="s">
        <v>288</v>
      </c>
      <c r="C247" s="652" t="s">
        <v>2429</v>
      </c>
      <c r="D247" s="155" t="s">
        <v>213</v>
      </c>
      <c r="E247" s="156">
        <v>6</v>
      </c>
      <c r="F247" s="702"/>
      <c r="G247" s="157">
        <f>E247*F247</f>
        <v>0</v>
      </c>
      <c r="O247" s="151">
        <v>2</v>
      </c>
      <c r="AA247" s="129">
        <v>1</v>
      </c>
      <c r="AB247" s="129">
        <v>1</v>
      </c>
      <c r="AC247" s="129">
        <v>1</v>
      </c>
      <c r="AZ247" s="129">
        <v>1</v>
      </c>
      <c r="BA247" s="129">
        <f>IF(AZ247=1,G247,0)</f>
        <v>0</v>
      </c>
      <c r="BB247" s="129">
        <f>IF(AZ247=2,G247,0)</f>
        <v>0</v>
      </c>
      <c r="BC247" s="129">
        <f>IF(AZ247=3,G247,0)</f>
        <v>0</v>
      </c>
      <c r="BD247" s="129">
        <f>IF(AZ247=4,G247,0)</f>
        <v>0</v>
      </c>
      <c r="BE247" s="129">
        <f>IF(AZ247=5,G247,0)</f>
        <v>0</v>
      </c>
      <c r="CA247" s="158">
        <v>1</v>
      </c>
      <c r="CB247" s="158">
        <v>1</v>
      </c>
      <c r="CZ247" s="129">
        <v>0.00822</v>
      </c>
    </row>
    <row r="248" spans="1:104" ht="22.5">
      <c r="A248" s="152">
        <v>39</v>
      </c>
      <c r="B248" s="153" t="s">
        <v>289</v>
      </c>
      <c r="C248" s="154" t="s">
        <v>290</v>
      </c>
      <c r="D248" s="155" t="s">
        <v>158</v>
      </c>
      <c r="E248" s="156">
        <v>149.05</v>
      </c>
      <c r="F248" s="702"/>
      <c r="G248" s="157">
        <f>E248*F248</f>
        <v>0</v>
      </c>
      <c r="O248" s="151">
        <v>2</v>
      </c>
      <c r="AA248" s="129">
        <v>1</v>
      </c>
      <c r="AB248" s="129">
        <v>0</v>
      </c>
      <c r="AC248" s="129">
        <v>0</v>
      </c>
      <c r="AZ248" s="129">
        <v>1</v>
      </c>
      <c r="BA248" s="129">
        <f>IF(AZ248=1,G248,0)</f>
        <v>0</v>
      </c>
      <c r="BB248" s="129">
        <f>IF(AZ248=2,G248,0)</f>
        <v>0</v>
      </c>
      <c r="BC248" s="129">
        <f>IF(AZ248=3,G248,0)</f>
        <v>0</v>
      </c>
      <c r="BD248" s="129">
        <f>IF(AZ248=4,G248,0)</f>
        <v>0</v>
      </c>
      <c r="BE248" s="129">
        <f>IF(AZ248=5,G248,0)</f>
        <v>0</v>
      </c>
      <c r="CA248" s="158">
        <v>1</v>
      </c>
      <c r="CB248" s="158">
        <v>0</v>
      </c>
      <c r="CZ248" s="129">
        <v>0.02017</v>
      </c>
    </row>
    <row r="249" spans="1:15" ht="12.75">
      <c r="A249" s="159"/>
      <c r="B249" s="161"/>
      <c r="C249" s="749" t="s">
        <v>150</v>
      </c>
      <c r="D249" s="750"/>
      <c r="E249" s="162">
        <v>0</v>
      </c>
      <c r="F249" s="706"/>
      <c r="G249" s="164"/>
      <c r="M249" s="160" t="s">
        <v>150</v>
      </c>
      <c r="O249" s="151"/>
    </row>
    <row r="250" spans="1:15" ht="12.75">
      <c r="A250" s="159"/>
      <c r="B250" s="161"/>
      <c r="C250" s="749" t="s">
        <v>291</v>
      </c>
      <c r="D250" s="750"/>
      <c r="E250" s="162">
        <v>35</v>
      </c>
      <c r="F250" s="706"/>
      <c r="G250" s="164"/>
      <c r="M250" s="160" t="s">
        <v>291</v>
      </c>
      <c r="O250" s="151"/>
    </row>
    <row r="251" spans="1:15" ht="12.75">
      <c r="A251" s="159"/>
      <c r="B251" s="161"/>
      <c r="C251" s="749" t="s">
        <v>292</v>
      </c>
      <c r="D251" s="750"/>
      <c r="E251" s="162">
        <v>63.95</v>
      </c>
      <c r="F251" s="706"/>
      <c r="G251" s="164"/>
      <c r="M251" s="160" t="s">
        <v>292</v>
      </c>
      <c r="O251" s="151"/>
    </row>
    <row r="252" spans="1:15" ht="12.75">
      <c r="A252" s="159"/>
      <c r="B252" s="161"/>
      <c r="C252" s="749" t="s">
        <v>293</v>
      </c>
      <c r="D252" s="750"/>
      <c r="E252" s="162">
        <v>25.4</v>
      </c>
      <c r="F252" s="706"/>
      <c r="G252" s="164"/>
      <c r="M252" s="160" t="s">
        <v>293</v>
      </c>
      <c r="O252" s="151"/>
    </row>
    <row r="253" spans="1:15" ht="12.75">
      <c r="A253" s="159"/>
      <c r="B253" s="161"/>
      <c r="C253" s="749" t="s">
        <v>294</v>
      </c>
      <c r="D253" s="750"/>
      <c r="E253" s="162">
        <v>24.7</v>
      </c>
      <c r="F253" s="706"/>
      <c r="G253" s="164"/>
      <c r="M253" s="160" t="s">
        <v>294</v>
      </c>
      <c r="O253" s="151"/>
    </row>
    <row r="254" spans="1:104" ht="22.5">
      <c r="A254" s="152">
        <v>40</v>
      </c>
      <c r="B254" s="153" t="s">
        <v>295</v>
      </c>
      <c r="C254" s="154" t="s">
        <v>296</v>
      </c>
      <c r="D254" s="155" t="s">
        <v>158</v>
      </c>
      <c r="E254" s="156">
        <v>628.2</v>
      </c>
      <c r="F254" s="702"/>
      <c r="G254" s="157">
        <f>E254*F254</f>
        <v>0</v>
      </c>
      <c r="O254" s="151">
        <v>2</v>
      </c>
      <c r="AA254" s="129">
        <v>1</v>
      </c>
      <c r="AB254" s="129">
        <v>1</v>
      </c>
      <c r="AC254" s="129">
        <v>1</v>
      </c>
      <c r="AZ254" s="129">
        <v>1</v>
      </c>
      <c r="BA254" s="129">
        <f>IF(AZ254=1,G254,0)</f>
        <v>0</v>
      </c>
      <c r="BB254" s="129">
        <f>IF(AZ254=2,G254,0)</f>
        <v>0</v>
      </c>
      <c r="BC254" s="129">
        <f>IF(AZ254=3,G254,0)</f>
        <v>0</v>
      </c>
      <c r="BD254" s="129">
        <f>IF(AZ254=4,G254,0)</f>
        <v>0</v>
      </c>
      <c r="BE254" s="129">
        <f>IF(AZ254=5,G254,0)</f>
        <v>0</v>
      </c>
      <c r="CA254" s="158">
        <v>1</v>
      </c>
      <c r="CB254" s="158">
        <v>1</v>
      </c>
      <c r="CZ254" s="129">
        <v>0.03109</v>
      </c>
    </row>
    <row r="255" spans="1:15" ht="12.75">
      <c r="A255" s="159"/>
      <c r="B255" s="161"/>
      <c r="C255" s="749" t="s">
        <v>297</v>
      </c>
      <c r="D255" s="750"/>
      <c r="E255" s="162">
        <v>49.8</v>
      </c>
      <c r="F255" s="706"/>
      <c r="G255" s="164"/>
      <c r="M255" s="160" t="s">
        <v>297</v>
      </c>
      <c r="O255" s="151"/>
    </row>
    <row r="256" spans="1:15" ht="22.5">
      <c r="A256" s="159"/>
      <c r="B256" s="161"/>
      <c r="C256" s="749" t="s">
        <v>298</v>
      </c>
      <c r="D256" s="750"/>
      <c r="E256" s="162">
        <v>217.7</v>
      </c>
      <c r="F256" s="706"/>
      <c r="G256" s="164"/>
      <c r="M256" s="160" t="s">
        <v>298</v>
      </c>
      <c r="O256" s="151"/>
    </row>
    <row r="257" spans="1:15" ht="12.75">
      <c r="A257" s="159"/>
      <c r="B257" s="161"/>
      <c r="C257" s="749" t="s">
        <v>299</v>
      </c>
      <c r="D257" s="750"/>
      <c r="E257" s="162">
        <v>179</v>
      </c>
      <c r="F257" s="706"/>
      <c r="G257" s="164"/>
      <c r="M257" s="160" t="s">
        <v>299</v>
      </c>
      <c r="O257" s="151"/>
    </row>
    <row r="258" spans="1:15" ht="22.5">
      <c r="A258" s="159"/>
      <c r="B258" s="161"/>
      <c r="C258" s="749" t="s">
        <v>300</v>
      </c>
      <c r="D258" s="750"/>
      <c r="E258" s="162">
        <v>181.7</v>
      </c>
      <c r="F258" s="706"/>
      <c r="G258" s="164"/>
      <c r="M258" s="160" t="s">
        <v>300</v>
      </c>
      <c r="O258" s="151"/>
    </row>
    <row r="259" spans="1:104" ht="22.5">
      <c r="A259" s="152">
        <v>41</v>
      </c>
      <c r="B259" s="153" t="s">
        <v>301</v>
      </c>
      <c r="C259" s="154" t="s">
        <v>302</v>
      </c>
      <c r="D259" s="155" t="s">
        <v>158</v>
      </c>
      <c r="E259" s="156">
        <v>2.9925</v>
      </c>
      <c r="F259" s="702"/>
      <c r="G259" s="157">
        <f>E259*F259</f>
        <v>0</v>
      </c>
      <c r="O259" s="151">
        <v>2</v>
      </c>
      <c r="AA259" s="129">
        <v>1</v>
      </c>
      <c r="AB259" s="129">
        <v>1</v>
      </c>
      <c r="AC259" s="129">
        <v>1</v>
      </c>
      <c r="AZ259" s="129">
        <v>1</v>
      </c>
      <c r="BA259" s="129">
        <f>IF(AZ259=1,G259,0)</f>
        <v>0</v>
      </c>
      <c r="BB259" s="129">
        <f>IF(AZ259=2,G259,0)</f>
        <v>0</v>
      </c>
      <c r="BC259" s="129">
        <f>IF(AZ259=3,G259,0)</f>
        <v>0</v>
      </c>
      <c r="BD259" s="129">
        <f>IF(AZ259=4,G259,0)</f>
        <v>0</v>
      </c>
      <c r="BE259" s="129">
        <f>IF(AZ259=5,G259,0)</f>
        <v>0</v>
      </c>
      <c r="CA259" s="158">
        <v>1</v>
      </c>
      <c r="CB259" s="158">
        <v>1</v>
      </c>
      <c r="CZ259" s="129">
        <v>0.1656</v>
      </c>
    </row>
    <row r="260" spans="1:15" ht="12.75">
      <c r="A260" s="159"/>
      <c r="B260" s="161"/>
      <c r="C260" s="749" t="s">
        <v>150</v>
      </c>
      <c r="D260" s="750"/>
      <c r="E260" s="162">
        <v>0</v>
      </c>
      <c r="F260" s="706"/>
      <c r="G260" s="164"/>
      <c r="M260" s="160" t="s">
        <v>150</v>
      </c>
      <c r="O260" s="151"/>
    </row>
    <row r="261" spans="1:15" ht="12.75">
      <c r="A261" s="159"/>
      <c r="B261" s="161"/>
      <c r="C261" s="749" t="s">
        <v>303</v>
      </c>
      <c r="D261" s="750"/>
      <c r="E261" s="162">
        <v>0.7225</v>
      </c>
      <c r="F261" s="706"/>
      <c r="G261" s="164"/>
      <c r="M261" s="160" t="s">
        <v>303</v>
      </c>
      <c r="O261" s="151"/>
    </row>
    <row r="262" spans="1:15" ht="12.75">
      <c r="A262" s="159"/>
      <c r="B262" s="161"/>
      <c r="C262" s="749" t="s">
        <v>304</v>
      </c>
      <c r="D262" s="750"/>
      <c r="E262" s="162">
        <v>1.11</v>
      </c>
      <c r="F262" s="706"/>
      <c r="G262" s="164"/>
      <c r="M262" s="160" t="s">
        <v>304</v>
      </c>
      <c r="O262" s="151"/>
    </row>
    <row r="263" spans="1:15" ht="12.75">
      <c r="A263" s="159"/>
      <c r="B263" s="161"/>
      <c r="C263" s="749" t="s">
        <v>305</v>
      </c>
      <c r="D263" s="750"/>
      <c r="E263" s="162">
        <v>1.16</v>
      </c>
      <c r="F263" s="706"/>
      <c r="G263" s="164"/>
      <c r="M263" s="160" t="s">
        <v>305</v>
      </c>
      <c r="O263" s="151"/>
    </row>
    <row r="264" spans="1:104" ht="22.5">
      <c r="A264" s="152">
        <v>42</v>
      </c>
      <c r="B264" s="153" t="s">
        <v>306</v>
      </c>
      <c r="C264" s="154" t="s">
        <v>307</v>
      </c>
      <c r="D264" s="155" t="s">
        <v>158</v>
      </c>
      <c r="E264" s="156">
        <v>25.6505</v>
      </c>
      <c r="F264" s="702"/>
      <c r="G264" s="157">
        <f>E264*F264</f>
        <v>0</v>
      </c>
      <c r="O264" s="151">
        <v>2</v>
      </c>
      <c r="AA264" s="129">
        <v>1</v>
      </c>
      <c r="AB264" s="129">
        <v>1</v>
      </c>
      <c r="AC264" s="129">
        <v>1</v>
      </c>
      <c r="AZ264" s="129">
        <v>1</v>
      </c>
      <c r="BA264" s="129">
        <f>IF(AZ264=1,G264,0)</f>
        <v>0</v>
      </c>
      <c r="BB264" s="129">
        <f>IF(AZ264=2,G264,0)</f>
        <v>0</v>
      </c>
      <c r="BC264" s="129">
        <f>IF(AZ264=3,G264,0)</f>
        <v>0</v>
      </c>
      <c r="BD264" s="129">
        <f>IF(AZ264=4,G264,0)</f>
        <v>0</v>
      </c>
      <c r="BE264" s="129">
        <f>IF(AZ264=5,G264,0)</f>
        <v>0</v>
      </c>
      <c r="CA264" s="158">
        <v>1</v>
      </c>
      <c r="CB264" s="158">
        <v>1</v>
      </c>
      <c r="CZ264" s="129">
        <v>0.286</v>
      </c>
    </row>
    <row r="265" spans="1:15" ht="12.75">
      <c r="A265" s="159"/>
      <c r="B265" s="161"/>
      <c r="C265" s="749" t="s">
        <v>308</v>
      </c>
      <c r="D265" s="750"/>
      <c r="E265" s="162">
        <v>0</v>
      </c>
      <c r="F265" s="706"/>
      <c r="G265" s="164"/>
      <c r="M265" s="160" t="s">
        <v>308</v>
      </c>
      <c r="O265" s="151"/>
    </row>
    <row r="266" spans="1:15" ht="12.75">
      <c r="A266" s="159"/>
      <c r="B266" s="161"/>
      <c r="C266" s="749" t="s">
        <v>309</v>
      </c>
      <c r="D266" s="750"/>
      <c r="E266" s="162">
        <v>25.6505</v>
      </c>
      <c r="F266" s="706"/>
      <c r="G266" s="164"/>
      <c r="M266" s="160" t="s">
        <v>309</v>
      </c>
      <c r="O266" s="151"/>
    </row>
    <row r="267" spans="1:104" ht="22.5">
      <c r="A267" s="152">
        <v>43</v>
      </c>
      <c r="B267" s="153" t="s">
        <v>310</v>
      </c>
      <c r="C267" s="154" t="s">
        <v>311</v>
      </c>
      <c r="D267" s="155" t="s">
        <v>158</v>
      </c>
      <c r="E267" s="156">
        <v>86.4906</v>
      </c>
      <c r="F267" s="702"/>
      <c r="G267" s="157">
        <f>E267*F267</f>
        <v>0</v>
      </c>
      <c r="O267" s="151">
        <v>2</v>
      </c>
      <c r="AA267" s="129">
        <v>1</v>
      </c>
      <c r="AB267" s="129">
        <v>1</v>
      </c>
      <c r="AC267" s="129">
        <v>1</v>
      </c>
      <c r="AZ267" s="129">
        <v>1</v>
      </c>
      <c r="BA267" s="129">
        <f>IF(AZ267=1,G267,0)</f>
        <v>0</v>
      </c>
      <c r="BB267" s="129">
        <f>IF(AZ267=2,G267,0)</f>
        <v>0</v>
      </c>
      <c r="BC267" s="129">
        <f>IF(AZ267=3,G267,0)</f>
        <v>0</v>
      </c>
      <c r="BD267" s="129">
        <f>IF(AZ267=4,G267,0)</f>
        <v>0</v>
      </c>
      <c r="BE267" s="129">
        <f>IF(AZ267=5,G267,0)</f>
        <v>0</v>
      </c>
      <c r="CA267" s="158">
        <v>1</v>
      </c>
      <c r="CB267" s="158">
        <v>1</v>
      </c>
      <c r="CZ267" s="129">
        <v>0.02907</v>
      </c>
    </row>
    <row r="268" spans="1:15" ht="12.75">
      <c r="A268" s="159"/>
      <c r="B268" s="161"/>
      <c r="C268" s="749" t="s">
        <v>150</v>
      </c>
      <c r="D268" s="750"/>
      <c r="E268" s="162">
        <v>0</v>
      </c>
      <c r="F268" s="706"/>
      <c r="G268" s="164"/>
      <c r="M268" s="160" t="s">
        <v>150</v>
      </c>
      <c r="O268" s="151"/>
    </row>
    <row r="269" spans="1:15" ht="12.75">
      <c r="A269" s="159"/>
      <c r="B269" s="161"/>
      <c r="C269" s="749" t="s">
        <v>268</v>
      </c>
      <c r="D269" s="750"/>
      <c r="E269" s="162">
        <v>6.912</v>
      </c>
      <c r="F269" s="706"/>
      <c r="G269" s="164"/>
      <c r="M269" s="160" t="s">
        <v>268</v>
      </c>
      <c r="O269" s="151"/>
    </row>
    <row r="270" spans="1:15" ht="12.75">
      <c r="A270" s="159"/>
      <c r="B270" s="161"/>
      <c r="C270" s="749" t="s">
        <v>132</v>
      </c>
      <c r="D270" s="750"/>
      <c r="E270" s="162">
        <v>0</v>
      </c>
      <c r="F270" s="706"/>
      <c r="G270" s="164"/>
      <c r="M270" s="160" t="s">
        <v>132</v>
      </c>
      <c r="O270" s="151"/>
    </row>
    <row r="271" spans="1:15" ht="12.75">
      <c r="A271" s="159"/>
      <c r="B271" s="161"/>
      <c r="C271" s="749" t="s">
        <v>312</v>
      </c>
      <c r="D271" s="750"/>
      <c r="E271" s="162">
        <v>4.5625</v>
      </c>
      <c r="F271" s="706"/>
      <c r="G271" s="164"/>
      <c r="M271" s="160" t="s">
        <v>312</v>
      </c>
      <c r="O271" s="151"/>
    </row>
    <row r="272" spans="1:15" ht="12.75">
      <c r="A272" s="159"/>
      <c r="B272" s="161"/>
      <c r="C272" s="749" t="s">
        <v>313</v>
      </c>
      <c r="D272" s="750"/>
      <c r="E272" s="162">
        <v>16.6375</v>
      </c>
      <c r="F272" s="706"/>
      <c r="G272" s="164"/>
      <c r="M272" s="160" t="s">
        <v>313</v>
      </c>
      <c r="O272" s="151"/>
    </row>
    <row r="273" spans="1:15" ht="12.75">
      <c r="A273" s="159"/>
      <c r="B273" s="161"/>
      <c r="C273" s="749" t="s">
        <v>314</v>
      </c>
      <c r="D273" s="750"/>
      <c r="E273" s="162">
        <v>7.25</v>
      </c>
      <c r="F273" s="706"/>
      <c r="G273" s="164"/>
      <c r="M273" s="160" t="s">
        <v>314</v>
      </c>
      <c r="O273" s="151"/>
    </row>
    <row r="274" spans="1:15" ht="12.75">
      <c r="A274" s="159"/>
      <c r="B274" s="161"/>
      <c r="C274" s="749" t="s">
        <v>315</v>
      </c>
      <c r="D274" s="750"/>
      <c r="E274" s="162">
        <v>2.4045</v>
      </c>
      <c r="F274" s="706"/>
      <c r="G274" s="164"/>
      <c r="M274" s="160" t="s">
        <v>315</v>
      </c>
      <c r="O274" s="151"/>
    </row>
    <row r="275" spans="1:15" ht="12.75">
      <c r="A275" s="159"/>
      <c r="B275" s="161"/>
      <c r="C275" s="749" t="s">
        <v>316</v>
      </c>
      <c r="D275" s="750"/>
      <c r="E275" s="162">
        <v>26.5279</v>
      </c>
      <c r="F275" s="706"/>
      <c r="G275" s="164"/>
      <c r="M275" s="160" t="s">
        <v>316</v>
      </c>
      <c r="O275" s="151"/>
    </row>
    <row r="276" spans="1:15" ht="12.75">
      <c r="A276" s="159"/>
      <c r="B276" s="161"/>
      <c r="C276" s="749" t="s">
        <v>317</v>
      </c>
      <c r="D276" s="750"/>
      <c r="E276" s="162">
        <v>22.1963</v>
      </c>
      <c r="F276" s="706"/>
      <c r="G276" s="164"/>
      <c r="M276" s="160" t="s">
        <v>317</v>
      </c>
      <c r="O276" s="151"/>
    </row>
    <row r="277" spans="1:104" ht="22.5">
      <c r="A277" s="152">
        <v>44</v>
      </c>
      <c r="B277" s="153" t="s">
        <v>318</v>
      </c>
      <c r="C277" s="154" t="s">
        <v>319</v>
      </c>
      <c r="D277" s="155" t="s">
        <v>158</v>
      </c>
      <c r="E277" s="156">
        <v>3.8706</v>
      </c>
      <c r="F277" s="702"/>
      <c r="G277" s="157">
        <f>E277*F277</f>
        <v>0</v>
      </c>
      <c r="O277" s="151">
        <v>2</v>
      </c>
      <c r="AA277" s="129">
        <v>1</v>
      </c>
      <c r="AB277" s="129">
        <v>1</v>
      </c>
      <c r="AC277" s="129">
        <v>1</v>
      </c>
      <c r="AZ277" s="129">
        <v>1</v>
      </c>
      <c r="BA277" s="129">
        <f>IF(AZ277=1,G277,0)</f>
        <v>0</v>
      </c>
      <c r="BB277" s="129">
        <f>IF(AZ277=2,G277,0)</f>
        <v>0</v>
      </c>
      <c r="BC277" s="129">
        <f>IF(AZ277=3,G277,0)</f>
        <v>0</v>
      </c>
      <c r="BD277" s="129">
        <f>IF(AZ277=4,G277,0)</f>
        <v>0</v>
      </c>
      <c r="BE277" s="129">
        <f>IF(AZ277=5,G277,0)</f>
        <v>0</v>
      </c>
      <c r="CA277" s="158">
        <v>1</v>
      </c>
      <c r="CB277" s="158">
        <v>1</v>
      </c>
      <c r="CZ277" s="129">
        <v>0.02907</v>
      </c>
    </row>
    <row r="278" spans="1:15" ht="12.75">
      <c r="A278" s="159"/>
      <c r="B278" s="161"/>
      <c r="C278" s="749" t="s">
        <v>320</v>
      </c>
      <c r="D278" s="750"/>
      <c r="E278" s="162">
        <v>1.75</v>
      </c>
      <c r="F278" s="706"/>
      <c r="G278" s="164"/>
      <c r="M278" s="160" t="s">
        <v>320</v>
      </c>
      <c r="O278" s="151"/>
    </row>
    <row r="279" spans="1:15" ht="12.75">
      <c r="A279" s="159"/>
      <c r="B279" s="161"/>
      <c r="C279" s="749" t="s">
        <v>321</v>
      </c>
      <c r="D279" s="750"/>
      <c r="E279" s="162">
        <v>2.1206</v>
      </c>
      <c r="F279" s="706"/>
      <c r="G279" s="164"/>
      <c r="M279" s="160" t="s">
        <v>321</v>
      </c>
      <c r="O279" s="151"/>
    </row>
    <row r="280" spans="1:104" ht="12.75">
      <c r="A280" s="152">
        <v>45</v>
      </c>
      <c r="B280" s="153" t="s">
        <v>322</v>
      </c>
      <c r="C280" s="154" t="s">
        <v>2430</v>
      </c>
      <c r="D280" s="155" t="s">
        <v>158</v>
      </c>
      <c r="E280" s="156">
        <v>16.2967</v>
      </c>
      <c r="F280" s="702"/>
      <c r="G280" s="157">
        <f>E280*F280</f>
        <v>0</v>
      </c>
      <c r="O280" s="151">
        <v>2</v>
      </c>
      <c r="AA280" s="129">
        <v>1</v>
      </c>
      <c r="AB280" s="129">
        <v>7</v>
      </c>
      <c r="AC280" s="129">
        <v>7</v>
      </c>
      <c r="AZ280" s="129">
        <v>1</v>
      </c>
      <c r="BA280" s="129">
        <f>IF(AZ280=1,G280,0)</f>
        <v>0</v>
      </c>
      <c r="BB280" s="129">
        <f>IF(AZ280=2,G280,0)</f>
        <v>0</v>
      </c>
      <c r="BC280" s="129">
        <f>IF(AZ280=3,G280,0)</f>
        <v>0</v>
      </c>
      <c r="BD280" s="129">
        <f>IF(AZ280=4,G280,0)</f>
        <v>0</v>
      </c>
      <c r="BE280" s="129">
        <f>IF(AZ280=5,G280,0)</f>
        <v>0</v>
      </c>
      <c r="CA280" s="158">
        <v>1</v>
      </c>
      <c r="CB280" s="158">
        <v>7</v>
      </c>
      <c r="CZ280" s="129">
        <v>0.06793</v>
      </c>
    </row>
    <row r="281" spans="1:15" ht="12.75">
      <c r="A281" s="159"/>
      <c r="B281" s="161"/>
      <c r="C281" s="749" t="s">
        <v>132</v>
      </c>
      <c r="D281" s="750"/>
      <c r="E281" s="162">
        <v>0</v>
      </c>
      <c r="F281" s="703"/>
      <c r="G281" s="164"/>
      <c r="M281" s="160" t="s">
        <v>132</v>
      </c>
      <c r="O281" s="151"/>
    </row>
    <row r="282" spans="1:15" ht="12.75">
      <c r="A282" s="159"/>
      <c r="B282" s="161"/>
      <c r="C282" s="749" t="s">
        <v>323</v>
      </c>
      <c r="D282" s="750"/>
      <c r="E282" s="162">
        <v>9.6188</v>
      </c>
      <c r="F282" s="706"/>
      <c r="G282" s="164"/>
      <c r="M282" s="160" t="s">
        <v>323</v>
      </c>
      <c r="O282" s="151"/>
    </row>
    <row r="283" spans="1:15" ht="12.75">
      <c r="A283" s="159"/>
      <c r="B283" s="161"/>
      <c r="C283" s="749" t="s">
        <v>324</v>
      </c>
      <c r="D283" s="750"/>
      <c r="E283" s="162">
        <v>6.678</v>
      </c>
      <c r="F283" s="706"/>
      <c r="G283" s="164"/>
      <c r="M283" s="160" t="s">
        <v>324</v>
      </c>
      <c r="O283" s="151"/>
    </row>
    <row r="284" spans="1:104" ht="22.5">
      <c r="A284" s="152">
        <v>46</v>
      </c>
      <c r="B284" s="153" t="s">
        <v>325</v>
      </c>
      <c r="C284" s="154" t="s">
        <v>326</v>
      </c>
      <c r="D284" s="155" t="s">
        <v>158</v>
      </c>
      <c r="E284" s="156">
        <v>551.1501</v>
      </c>
      <c r="F284" s="702"/>
      <c r="G284" s="157">
        <f>E284*F284</f>
        <v>0</v>
      </c>
      <c r="O284" s="151">
        <v>2</v>
      </c>
      <c r="AA284" s="129">
        <v>12</v>
      </c>
      <c r="AB284" s="129">
        <v>0</v>
      </c>
      <c r="AC284" s="129">
        <v>114</v>
      </c>
      <c r="AZ284" s="129">
        <v>1</v>
      </c>
      <c r="BA284" s="129">
        <f>IF(AZ284=1,G284,0)</f>
        <v>0</v>
      </c>
      <c r="BB284" s="129">
        <f>IF(AZ284=2,G284,0)</f>
        <v>0</v>
      </c>
      <c r="BC284" s="129">
        <f>IF(AZ284=3,G284,0)</f>
        <v>0</v>
      </c>
      <c r="BD284" s="129">
        <f>IF(AZ284=4,G284,0)</f>
        <v>0</v>
      </c>
      <c r="BE284" s="129">
        <f>IF(AZ284=5,G284,0)</f>
        <v>0</v>
      </c>
      <c r="CA284" s="158">
        <v>12</v>
      </c>
      <c r="CB284" s="158">
        <v>0</v>
      </c>
      <c r="CZ284" s="129">
        <v>0.9</v>
      </c>
    </row>
    <row r="285" spans="1:15" ht="12.75">
      <c r="A285" s="159"/>
      <c r="B285" s="161"/>
      <c r="C285" s="749" t="s">
        <v>132</v>
      </c>
      <c r="D285" s="750"/>
      <c r="E285" s="162">
        <v>0</v>
      </c>
      <c r="F285" s="706"/>
      <c r="G285" s="164"/>
      <c r="M285" s="160" t="s">
        <v>132</v>
      </c>
      <c r="O285" s="151"/>
    </row>
    <row r="286" spans="1:15" ht="12.75">
      <c r="A286" s="159"/>
      <c r="B286" s="161"/>
      <c r="C286" s="749" t="s">
        <v>327</v>
      </c>
      <c r="D286" s="750"/>
      <c r="E286" s="162">
        <v>92.0166</v>
      </c>
      <c r="F286" s="706"/>
      <c r="G286" s="164"/>
      <c r="M286" s="160" t="s">
        <v>327</v>
      </c>
      <c r="O286" s="151"/>
    </row>
    <row r="287" spans="1:15" ht="12.75">
      <c r="A287" s="159"/>
      <c r="B287" s="161"/>
      <c r="C287" s="749" t="s">
        <v>328</v>
      </c>
      <c r="D287" s="750"/>
      <c r="E287" s="162">
        <v>17.343</v>
      </c>
      <c r="F287" s="706"/>
      <c r="G287" s="164"/>
      <c r="M287" s="160" t="s">
        <v>328</v>
      </c>
      <c r="O287" s="151"/>
    </row>
    <row r="288" spans="1:15" ht="22.5">
      <c r="A288" s="159"/>
      <c r="B288" s="161"/>
      <c r="C288" s="749" t="s">
        <v>329</v>
      </c>
      <c r="D288" s="750"/>
      <c r="E288" s="162">
        <v>179.5219</v>
      </c>
      <c r="F288" s="706"/>
      <c r="G288" s="164"/>
      <c r="M288" s="160" t="s">
        <v>329</v>
      </c>
      <c r="O288" s="151"/>
    </row>
    <row r="289" spans="1:15" ht="12.75">
      <c r="A289" s="159"/>
      <c r="B289" s="161"/>
      <c r="C289" s="749" t="s">
        <v>330</v>
      </c>
      <c r="D289" s="750"/>
      <c r="E289" s="162">
        <v>66.8311</v>
      </c>
      <c r="F289" s="706"/>
      <c r="G289" s="164"/>
      <c r="M289" s="160" t="s">
        <v>330</v>
      </c>
      <c r="O289" s="151"/>
    </row>
    <row r="290" spans="1:15" ht="12.75">
      <c r="A290" s="159"/>
      <c r="B290" s="161"/>
      <c r="C290" s="749" t="s">
        <v>264</v>
      </c>
      <c r="D290" s="750"/>
      <c r="E290" s="633">
        <v>0</v>
      </c>
      <c r="F290" s="706"/>
      <c r="G290" s="164"/>
      <c r="M290" s="160" t="s">
        <v>264</v>
      </c>
      <c r="O290" s="151"/>
    </row>
    <row r="291" spans="1:15" ht="12.75">
      <c r="A291" s="159"/>
      <c r="B291" s="161"/>
      <c r="C291" s="749" t="s">
        <v>331</v>
      </c>
      <c r="D291" s="750"/>
      <c r="E291" s="162">
        <v>195.4375</v>
      </c>
      <c r="F291" s="706"/>
      <c r="G291" s="164"/>
      <c r="M291" s="160" t="s">
        <v>331</v>
      </c>
      <c r="O291" s="151"/>
    </row>
    <row r="292" spans="1:104" ht="33.75">
      <c r="A292" s="152">
        <v>47</v>
      </c>
      <c r="B292" s="153" t="s">
        <v>332</v>
      </c>
      <c r="C292" s="154" t="s">
        <v>2079</v>
      </c>
      <c r="D292" s="155" t="s">
        <v>158</v>
      </c>
      <c r="E292" s="156">
        <v>569.1573</v>
      </c>
      <c r="F292" s="702"/>
      <c r="G292" s="157">
        <f>E292*F292</f>
        <v>0</v>
      </c>
      <c r="O292" s="151">
        <v>2</v>
      </c>
      <c r="AA292" s="129">
        <v>12</v>
      </c>
      <c r="AB292" s="129">
        <v>0</v>
      </c>
      <c r="AC292" s="129">
        <v>115</v>
      </c>
      <c r="AZ292" s="129">
        <v>1</v>
      </c>
      <c r="BA292" s="129">
        <f>IF(AZ292=1,G292,0)</f>
        <v>0</v>
      </c>
      <c r="BB292" s="129">
        <f>IF(AZ292=2,G292,0)</f>
        <v>0</v>
      </c>
      <c r="BC292" s="129">
        <f>IF(AZ292=3,G292,0)</f>
        <v>0</v>
      </c>
      <c r="BD292" s="129">
        <f>IF(AZ292=4,G292,0)</f>
        <v>0</v>
      </c>
      <c r="BE292" s="129">
        <f>IF(AZ292=5,G292,0)</f>
        <v>0</v>
      </c>
      <c r="CA292" s="158">
        <v>12</v>
      </c>
      <c r="CB292" s="158">
        <v>0</v>
      </c>
      <c r="CZ292" s="129">
        <v>0.9</v>
      </c>
    </row>
    <row r="293" spans="1:15" ht="12.75">
      <c r="A293" s="159"/>
      <c r="B293" s="161"/>
      <c r="C293" s="749" t="s">
        <v>132</v>
      </c>
      <c r="D293" s="750"/>
      <c r="E293" s="162">
        <v>0</v>
      </c>
      <c r="F293" s="706"/>
      <c r="G293" s="164"/>
      <c r="M293" s="160" t="s">
        <v>132</v>
      </c>
      <c r="O293" s="151"/>
    </row>
    <row r="294" spans="1:15" ht="22.5">
      <c r="A294" s="159"/>
      <c r="B294" s="161"/>
      <c r="C294" s="749" t="s">
        <v>333</v>
      </c>
      <c r="D294" s="750"/>
      <c r="E294" s="162">
        <v>115.8738</v>
      </c>
      <c r="F294" s="706"/>
      <c r="G294" s="164"/>
      <c r="M294" s="160" t="s">
        <v>333</v>
      </c>
      <c r="O294" s="151"/>
    </row>
    <row r="295" spans="1:15" ht="12.75">
      <c r="A295" s="159"/>
      <c r="B295" s="161"/>
      <c r="C295" s="749" t="s">
        <v>334</v>
      </c>
      <c r="D295" s="750"/>
      <c r="E295" s="162">
        <v>236.1585</v>
      </c>
      <c r="F295" s="706"/>
      <c r="G295" s="164"/>
      <c r="M295" s="160" t="s">
        <v>334</v>
      </c>
      <c r="O295" s="151"/>
    </row>
    <row r="296" spans="1:15" ht="12.75">
      <c r="A296" s="159"/>
      <c r="B296" s="161"/>
      <c r="C296" s="749" t="s">
        <v>335</v>
      </c>
      <c r="D296" s="750"/>
      <c r="E296" s="162">
        <v>188.625</v>
      </c>
      <c r="F296" s="706"/>
      <c r="G296" s="164"/>
      <c r="M296" s="160" t="s">
        <v>335</v>
      </c>
      <c r="O296" s="151"/>
    </row>
    <row r="297" spans="1:15" ht="12.75">
      <c r="A297" s="159"/>
      <c r="B297" s="161"/>
      <c r="C297" s="749" t="s">
        <v>336</v>
      </c>
      <c r="D297" s="750"/>
      <c r="E297" s="162">
        <v>14</v>
      </c>
      <c r="F297" s="706"/>
      <c r="G297" s="164"/>
      <c r="M297" s="160" t="s">
        <v>336</v>
      </c>
      <c r="O297" s="151"/>
    </row>
    <row r="298" spans="1:15" ht="12.75">
      <c r="A298" s="159"/>
      <c r="B298" s="161"/>
      <c r="C298" s="749" t="s">
        <v>337</v>
      </c>
      <c r="D298" s="750"/>
      <c r="E298" s="162">
        <v>7.5</v>
      </c>
      <c r="F298" s="706"/>
      <c r="G298" s="164"/>
      <c r="M298" s="160" t="s">
        <v>337</v>
      </c>
      <c r="O298" s="151"/>
    </row>
    <row r="299" spans="1:15" ht="12.75">
      <c r="A299" s="159"/>
      <c r="B299" s="161"/>
      <c r="C299" s="749" t="s">
        <v>338</v>
      </c>
      <c r="D299" s="750"/>
      <c r="E299" s="162">
        <v>7</v>
      </c>
      <c r="F299" s="706"/>
      <c r="G299" s="164"/>
      <c r="M299" s="160" t="s">
        <v>338</v>
      </c>
      <c r="O299" s="151"/>
    </row>
    <row r="300" spans="1:104" ht="22.5">
      <c r="A300" s="152">
        <v>48</v>
      </c>
      <c r="B300" s="153" t="s">
        <v>339</v>
      </c>
      <c r="C300" s="154" t="s">
        <v>340</v>
      </c>
      <c r="D300" s="155" t="s">
        <v>158</v>
      </c>
      <c r="E300" s="156">
        <v>94.9212</v>
      </c>
      <c r="F300" s="702"/>
      <c r="G300" s="157">
        <f>E300*F300</f>
        <v>0</v>
      </c>
      <c r="O300" s="151">
        <v>2</v>
      </c>
      <c r="AA300" s="129">
        <v>12</v>
      </c>
      <c r="AB300" s="129">
        <v>0</v>
      </c>
      <c r="AC300" s="129">
        <v>116</v>
      </c>
      <c r="AZ300" s="129">
        <v>1</v>
      </c>
      <c r="BA300" s="129">
        <f>IF(AZ300=1,G300,0)</f>
        <v>0</v>
      </c>
      <c r="BB300" s="129">
        <f>IF(AZ300=2,G300,0)</f>
        <v>0</v>
      </c>
      <c r="BC300" s="129">
        <f>IF(AZ300=3,G300,0)</f>
        <v>0</v>
      </c>
      <c r="BD300" s="129">
        <f>IF(AZ300=4,G300,0)</f>
        <v>0</v>
      </c>
      <c r="BE300" s="129">
        <f>IF(AZ300=5,G300,0)</f>
        <v>0</v>
      </c>
      <c r="CA300" s="158">
        <v>12</v>
      </c>
      <c r="CB300" s="158">
        <v>0</v>
      </c>
      <c r="CZ300" s="129">
        <v>0.9</v>
      </c>
    </row>
    <row r="301" spans="1:15" ht="12.75">
      <c r="A301" s="159"/>
      <c r="B301" s="161"/>
      <c r="C301" s="749" t="s">
        <v>132</v>
      </c>
      <c r="D301" s="750"/>
      <c r="E301" s="162">
        <v>0</v>
      </c>
      <c r="F301" s="706"/>
      <c r="G301" s="164"/>
      <c r="M301" s="160" t="s">
        <v>132</v>
      </c>
      <c r="O301" s="151"/>
    </row>
    <row r="302" spans="1:15" ht="12.75">
      <c r="A302" s="159"/>
      <c r="B302" s="161"/>
      <c r="C302" s="749" t="s">
        <v>341</v>
      </c>
      <c r="D302" s="750"/>
      <c r="E302" s="162">
        <v>94.9212</v>
      </c>
      <c r="F302" s="706"/>
      <c r="G302" s="164"/>
      <c r="M302" s="160" t="s">
        <v>341</v>
      </c>
      <c r="O302" s="151"/>
    </row>
    <row r="303" spans="1:104" ht="22.5">
      <c r="A303" s="152">
        <v>49</v>
      </c>
      <c r="B303" s="153" t="s">
        <v>342</v>
      </c>
      <c r="C303" s="154" t="s">
        <v>343</v>
      </c>
      <c r="D303" s="155" t="s">
        <v>158</v>
      </c>
      <c r="E303" s="156">
        <v>70.2885</v>
      </c>
      <c r="F303" s="702"/>
      <c r="G303" s="157">
        <f>E303*F303</f>
        <v>0</v>
      </c>
      <c r="O303" s="151">
        <v>2</v>
      </c>
      <c r="AA303" s="129">
        <v>12</v>
      </c>
      <c r="AB303" s="129">
        <v>0</v>
      </c>
      <c r="AC303" s="129">
        <v>117</v>
      </c>
      <c r="AZ303" s="129">
        <v>1</v>
      </c>
      <c r="BA303" s="129">
        <f>IF(AZ303=1,G303,0)</f>
        <v>0</v>
      </c>
      <c r="BB303" s="129">
        <f>IF(AZ303=2,G303,0)</f>
        <v>0</v>
      </c>
      <c r="BC303" s="129">
        <f>IF(AZ303=3,G303,0)</f>
        <v>0</v>
      </c>
      <c r="BD303" s="129">
        <f>IF(AZ303=4,G303,0)</f>
        <v>0</v>
      </c>
      <c r="BE303" s="129">
        <f>IF(AZ303=5,G303,0)</f>
        <v>0</v>
      </c>
      <c r="CA303" s="158">
        <v>12</v>
      </c>
      <c r="CB303" s="158">
        <v>0</v>
      </c>
      <c r="CZ303" s="129">
        <v>0.9</v>
      </c>
    </row>
    <row r="304" spans="1:15" ht="12.75">
      <c r="A304" s="159"/>
      <c r="B304" s="161"/>
      <c r="C304" s="749" t="s">
        <v>132</v>
      </c>
      <c r="D304" s="750"/>
      <c r="E304" s="162">
        <v>0</v>
      </c>
      <c r="F304" s="706"/>
      <c r="G304" s="164"/>
      <c r="M304" s="160" t="s">
        <v>132</v>
      </c>
      <c r="O304" s="151"/>
    </row>
    <row r="305" spans="1:15" ht="12.75">
      <c r="A305" s="159"/>
      <c r="B305" s="161"/>
      <c r="C305" s="749" t="s">
        <v>344</v>
      </c>
      <c r="D305" s="750"/>
      <c r="E305" s="162">
        <v>70.2885</v>
      </c>
      <c r="F305" s="706"/>
      <c r="G305" s="164"/>
      <c r="M305" s="160" t="s">
        <v>344</v>
      </c>
      <c r="O305" s="151"/>
    </row>
    <row r="306" spans="1:57" ht="12.75">
      <c r="A306" s="165"/>
      <c r="B306" s="166" t="s">
        <v>78</v>
      </c>
      <c r="C306" s="167" t="str">
        <f>CONCATENATE(B145," ",C145)</f>
        <v>3 Svislé a kompletní konstrukce</v>
      </c>
      <c r="D306" s="168"/>
      <c r="E306" s="169"/>
      <c r="F306" s="704"/>
      <c r="G306" s="170">
        <f>SUM(G145:G305)</f>
        <v>0</v>
      </c>
      <c r="O306" s="151">
        <v>4</v>
      </c>
      <c r="BA306" s="171">
        <f>SUM(BA145:BA305)</f>
        <v>0</v>
      </c>
      <c r="BB306" s="171">
        <f>SUM(BB145:BB305)</f>
        <v>0</v>
      </c>
      <c r="BC306" s="171">
        <f>SUM(BC145:BC305)</f>
        <v>0</v>
      </c>
      <c r="BD306" s="171">
        <f>SUM(BD145:BD305)</f>
        <v>0</v>
      </c>
      <c r="BE306" s="171">
        <f>SUM(BE145:BE305)</f>
        <v>0</v>
      </c>
    </row>
    <row r="307" spans="1:15" ht="12.75">
      <c r="A307" s="144" t="s">
        <v>74</v>
      </c>
      <c r="B307" s="145" t="s">
        <v>345</v>
      </c>
      <c r="C307" s="146" t="s">
        <v>346</v>
      </c>
      <c r="D307" s="147"/>
      <c r="E307" s="148"/>
      <c r="F307" s="705"/>
      <c r="G307" s="149"/>
      <c r="H307" s="150"/>
      <c r="I307" s="150"/>
      <c r="O307" s="151">
        <v>1</v>
      </c>
    </row>
    <row r="308" spans="1:104" ht="22.5">
      <c r="A308" s="152">
        <v>50</v>
      </c>
      <c r="B308" s="153" t="s">
        <v>347</v>
      </c>
      <c r="C308" s="154" t="s">
        <v>348</v>
      </c>
      <c r="D308" s="155" t="s">
        <v>187</v>
      </c>
      <c r="E308" s="156">
        <v>3</v>
      </c>
      <c r="F308" s="702"/>
      <c r="G308" s="157">
        <f>E308*F308</f>
        <v>0</v>
      </c>
      <c r="O308" s="151">
        <v>2</v>
      </c>
      <c r="AA308" s="129">
        <v>1</v>
      </c>
      <c r="AB308" s="129">
        <v>1</v>
      </c>
      <c r="AC308" s="129">
        <v>1</v>
      </c>
      <c r="AZ308" s="129">
        <v>1</v>
      </c>
      <c r="BA308" s="129">
        <f>IF(AZ308=1,G308,0)</f>
        <v>0</v>
      </c>
      <c r="BB308" s="129">
        <f>IF(AZ308=2,G308,0)</f>
        <v>0</v>
      </c>
      <c r="BC308" s="129">
        <f>IF(AZ308=3,G308,0)</f>
        <v>0</v>
      </c>
      <c r="BD308" s="129">
        <f>IF(AZ308=4,G308,0)</f>
        <v>0</v>
      </c>
      <c r="BE308" s="129">
        <f>IF(AZ308=5,G308,0)</f>
        <v>0</v>
      </c>
      <c r="CA308" s="158">
        <v>1</v>
      </c>
      <c r="CB308" s="158">
        <v>1</v>
      </c>
      <c r="CZ308" s="129">
        <v>0.11373</v>
      </c>
    </row>
    <row r="309" spans="1:15" ht="12.75">
      <c r="A309" s="159"/>
      <c r="B309" s="161"/>
      <c r="C309" s="749" t="s">
        <v>349</v>
      </c>
      <c r="D309" s="750"/>
      <c r="E309" s="162">
        <v>3</v>
      </c>
      <c r="F309" s="706"/>
      <c r="G309" s="164"/>
      <c r="M309" s="160" t="s">
        <v>349</v>
      </c>
      <c r="O309" s="151"/>
    </row>
    <row r="310" spans="1:104" ht="12.75">
      <c r="A310" s="152">
        <v>51</v>
      </c>
      <c r="B310" s="153" t="s">
        <v>350</v>
      </c>
      <c r="C310" s="154" t="s">
        <v>351</v>
      </c>
      <c r="D310" s="155" t="s">
        <v>352</v>
      </c>
      <c r="E310" s="156">
        <v>6.805</v>
      </c>
      <c r="F310" s="702"/>
      <c r="G310" s="157">
        <f>E310*F310</f>
        <v>0</v>
      </c>
      <c r="O310" s="151">
        <v>2</v>
      </c>
      <c r="AA310" s="129">
        <v>2</v>
      </c>
      <c r="AB310" s="129">
        <v>1</v>
      </c>
      <c r="AC310" s="129">
        <v>1</v>
      </c>
      <c r="AZ310" s="129">
        <v>1</v>
      </c>
      <c r="BA310" s="129">
        <f>IF(AZ310=1,G310,0)</f>
        <v>0</v>
      </c>
      <c r="BB310" s="129">
        <f>IF(AZ310=2,G310,0)</f>
        <v>0</v>
      </c>
      <c r="BC310" s="129">
        <f>IF(AZ310=3,G310,0)</f>
        <v>0</v>
      </c>
      <c r="BD310" s="129">
        <f>IF(AZ310=4,G310,0)</f>
        <v>0</v>
      </c>
      <c r="BE310" s="129">
        <f>IF(AZ310=5,G310,0)</f>
        <v>0</v>
      </c>
      <c r="CA310" s="158">
        <v>2</v>
      </c>
      <c r="CB310" s="158">
        <v>1</v>
      </c>
      <c r="CZ310" s="129">
        <v>0.69632</v>
      </c>
    </row>
    <row r="311" spans="1:15" ht="12.75">
      <c r="A311" s="159"/>
      <c r="B311" s="161"/>
      <c r="C311" s="749" t="s">
        <v>150</v>
      </c>
      <c r="D311" s="750"/>
      <c r="E311" s="162">
        <v>0</v>
      </c>
      <c r="F311" s="706"/>
      <c r="G311" s="164"/>
      <c r="M311" s="160" t="s">
        <v>150</v>
      </c>
      <c r="O311" s="151"/>
    </row>
    <row r="312" spans="1:15" ht="12.75">
      <c r="A312" s="159"/>
      <c r="B312" s="161"/>
      <c r="C312" s="749" t="s">
        <v>353</v>
      </c>
      <c r="D312" s="750"/>
      <c r="E312" s="162">
        <v>6.805</v>
      </c>
      <c r="F312" s="706"/>
      <c r="G312" s="164"/>
      <c r="M312" s="160" t="s">
        <v>353</v>
      </c>
      <c r="O312" s="151"/>
    </row>
    <row r="313" spans="1:57" ht="12.75">
      <c r="A313" s="165"/>
      <c r="B313" s="166" t="s">
        <v>78</v>
      </c>
      <c r="C313" s="167" t="str">
        <f>CONCATENATE(B307," ",C307)</f>
        <v>4 Vodorovné konstrukce</v>
      </c>
      <c r="D313" s="168"/>
      <c r="E313" s="169"/>
      <c r="F313" s="704"/>
      <c r="G313" s="170">
        <f>SUM(G307:G312)</f>
        <v>0</v>
      </c>
      <c r="O313" s="151">
        <v>4</v>
      </c>
      <c r="BA313" s="171">
        <f>SUM(BA307:BA312)</f>
        <v>0</v>
      </c>
      <c r="BB313" s="171">
        <f>SUM(BB307:BB312)</f>
        <v>0</v>
      </c>
      <c r="BC313" s="171">
        <f>SUM(BC307:BC312)</f>
        <v>0</v>
      </c>
      <c r="BD313" s="171">
        <f>SUM(BD307:BD312)</f>
        <v>0</v>
      </c>
      <c r="BE313" s="171">
        <f>SUM(BE307:BE312)</f>
        <v>0</v>
      </c>
    </row>
    <row r="314" spans="1:15" ht="12.75">
      <c r="A314" s="144" t="s">
        <v>74</v>
      </c>
      <c r="B314" s="145" t="s">
        <v>354</v>
      </c>
      <c r="C314" s="146" t="s">
        <v>355</v>
      </c>
      <c r="D314" s="147"/>
      <c r="E314" s="148"/>
      <c r="F314" s="705"/>
      <c r="G314" s="149"/>
      <c r="H314" s="150"/>
      <c r="I314" s="150"/>
      <c r="O314" s="151">
        <v>1</v>
      </c>
    </row>
    <row r="315" spans="1:80" ht="12.75">
      <c r="A315" s="152">
        <v>52</v>
      </c>
      <c r="B315" s="153" t="s">
        <v>2083</v>
      </c>
      <c r="C315" s="154" t="s">
        <v>2082</v>
      </c>
      <c r="D315" s="155" t="s">
        <v>158</v>
      </c>
      <c r="E315" s="156">
        <v>270</v>
      </c>
      <c r="F315" s="702"/>
      <c r="G315" s="157">
        <f>E315*F315</f>
        <v>0</v>
      </c>
      <c r="O315" s="151"/>
      <c r="CA315" s="158"/>
      <c r="CB315" s="158"/>
    </row>
    <row r="316" spans="1:104" ht="12.75">
      <c r="A316" s="152">
        <v>53</v>
      </c>
      <c r="B316" s="153" t="s">
        <v>356</v>
      </c>
      <c r="C316" s="652" t="s">
        <v>357</v>
      </c>
      <c r="D316" s="155" t="s">
        <v>158</v>
      </c>
      <c r="E316" s="156">
        <v>108.2</v>
      </c>
      <c r="F316" s="702"/>
      <c r="G316" s="157">
        <f>E316*F316</f>
        <v>0</v>
      </c>
      <c r="O316" s="151">
        <v>2</v>
      </c>
      <c r="AA316" s="129">
        <v>1</v>
      </c>
      <c r="AB316" s="129">
        <v>1</v>
      </c>
      <c r="AC316" s="129">
        <v>1</v>
      </c>
      <c r="AZ316" s="129">
        <v>1</v>
      </c>
      <c r="BA316" s="129">
        <f>IF(AZ316=1,G316,0)</f>
        <v>0</v>
      </c>
      <c r="BB316" s="129">
        <f>IF(AZ316=2,G316,0)</f>
        <v>0</v>
      </c>
      <c r="BC316" s="129">
        <f>IF(AZ316=3,G316,0)</f>
        <v>0</v>
      </c>
      <c r="BD316" s="129">
        <f>IF(AZ316=4,G316,0)</f>
        <v>0</v>
      </c>
      <c r="BE316" s="129">
        <f>IF(AZ316=5,G316,0)</f>
        <v>0</v>
      </c>
      <c r="CA316" s="158">
        <v>1</v>
      </c>
      <c r="CB316" s="158">
        <v>1</v>
      </c>
      <c r="CZ316" s="129">
        <v>0.05123</v>
      </c>
    </row>
    <row r="317" spans="1:15" ht="12.75">
      <c r="A317" s="159"/>
      <c r="B317" s="161"/>
      <c r="C317" s="749" t="s">
        <v>150</v>
      </c>
      <c r="D317" s="750"/>
      <c r="E317" s="162">
        <v>0</v>
      </c>
      <c r="F317" s="706"/>
      <c r="G317" s="164"/>
      <c r="M317" s="160" t="s">
        <v>150</v>
      </c>
      <c r="O317" s="151"/>
    </row>
    <row r="318" spans="1:15" ht="12.75">
      <c r="A318" s="159"/>
      <c r="B318" s="161"/>
      <c r="C318" s="749" t="s">
        <v>358</v>
      </c>
      <c r="D318" s="750"/>
      <c r="E318" s="162">
        <v>85</v>
      </c>
      <c r="F318" s="706"/>
      <c r="G318" s="164"/>
      <c r="M318" s="160" t="s">
        <v>358</v>
      </c>
      <c r="O318" s="151"/>
    </row>
    <row r="319" spans="1:15" ht="12.75">
      <c r="A319" s="159"/>
      <c r="B319" s="161"/>
      <c r="C319" s="749" t="s">
        <v>359</v>
      </c>
      <c r="D319" s="750"/>
      <c r="E319" s="162">
        <v>23.2</v>
      </c>
      <c r="F319" s="706"/>
      <c r="G319" s="164"/>
      <c r="M319" s="160" t="s">
        <v>359</v>
      </c>
      <c r="O319" s="151"/>
    </row>
    <row r="320" spans="1:104" ht="12.75">
      <c r="A320" s="152">
        <v>54</v>
      </c>
      <c r="B320" s="153" t="s">
        <v>360</v>
      </c>
      <c r="C320" s="154" t="s">
        <v>361</v>
      </c>
      <c r="D320" s="155" t="s">
        <v>158</v>
      </c>
      <c r="E320" s="156">
        <v>321</v>
      </c>
      <c r="F320" s="702"/>
      <c r="G320" s="157">
        <f>E320*F320</f>
        <v>0</v>
      </c>
      <c r="O320" s="151">
        <v>2</v>
      </c>
      <c r="AA320" s="129">
        <v>1</v>
      </c>
      <c r="AB320" s="129">
        <v>1</v>
      </c>
      <c r="AC320" s="129">
        <v>1</v>
      </c>
      <c r="AZ320" s="129">
        <v>1</v>
      </c>
      <c r="BA320" s="129">
        <f>IF(AZ320=1,G320,0)</f>
        <v>0</v>
      </c>
      <c r="BB320" s="129">
        <f>IF(AZ320=2,G320,0)</f>
        <v>0</v>
      </c>
      <c r="BC320" s="129">
        <f>IF(AZ320=3,G320,0)</f>
        <v>0</v>
      </c>
      <c r="BD320" s="129">
        <f>IF(AZ320=4,G320,0)</f>
        <v>0</v>
      </c>
      <c r="BE320" s="129">
        <f>IF(AZ320=5,G320,0)</f>
        <v>0</v>
      </c>
      <c r="CA320" s="158">
        <v>1</v>
      </c>
      <c r="CB320" s="158">
        <v>1</v>
      </c>
      <c r="CZ320" s="129">
        <v>0.04414</v>
      </c>
    </row>
    <row r="321" spans="1:104" ht="12.75">
      <c r="A321" s="152">
        <v>55</v>
      </c>
      <c r="B321" s="153" t="s">
        <v>362</v>
      </c>
      <c r="C321" s="652" t="s">
        <v>363</v>
      </c>
      <c r="D321" s="155" t="s">
        <v>158</v>
      </c>
      <c r="E321" s="156">
        <v>457.1543</v>
      </c>
      <c r="F321" s="702"/>
      <c r="G321" s="157">
        <f>E321*F321</f>
        <v>0</v>
      </c>
      <c r="O321" s="151">
        <v>2</v>
      </c>
      <c r="AA321" s="129">
        <v>1</v>
      </c>
      <c r="AB321" s="129">
        <v>1</v>
      </c>
      <c r="AC321" s="129">
        <v>1</v>
      </c>
      <c r="AZ321" s="129">
        <v>1</v>
      </c>
      <c r="BA321" s="129">
        <f>IF(AZ321=1,G321,0)</f>
        <v>0</v>
      </c>
      <c r="BB321" s="129">
        <f>IF(AZ321=2,G321,0)</f>
        <v>0</v>
      </c>
      <c r="BC321" s="129">
        <f>IF(AZ321=3,G321,0)</f>
        <v>0</v>
      </c>
      <c r="BD321" s="129">
        <f>IF(AZ321=4,G321,0)</f>
        <v>0</v>
      </c>
      <c r="BE321" s="129">
        <f>IF(AZ321=5,G321,0)</f>
        <v>0</v>
      </c>
      <c r="CA321" s="158">
        <v>1</v>
      </c>
      <c r="CB321" s="158">
        <v>1</v>
      </c>
      <c r="CZ321" s="129">
        <v>0.04766</v>
      </c>
    </row>
    <row r="322" spans="1:15" ht="12.75">
      <c r="A322" s="159"/>
      <c r="B322" s="161"/>
      <c r="C322" s="749" t="s">
        <v>150</v>
      </c>
      <c r="D322" s="750"/>
      <c r="E322" s="162">
        <v>0</v>
      </c>
      <c r="F322" s="706"/>
      <c r="G322" s="164"/>
      <c r="M322" s="160" t="s">
        <v>150</v>
      </c>
      <c r="O322" s="151"/>
    </row>
    <row r="323" spans="1:15" ht="12.75">
      <c r="A323" s="159"/>
      <c r="B323" s="161"/>
      <c r="C323" s="749" t="s">
        <v>364</v>
      </c>
      <c r="D323" s="750"/>
      <c r="E323" s="162">
        <v>55.168</v>
      </c>
      <c r="F323" s="706"/>
      <c r="G323" s="164"/>
      <c r="M323" s="160" t="s">
        <v>364</v>
      </c>
      <c r="O323" s="151"/>
    </row>
    <row r="324" spans="1:15" ht="12.75">
      <c r="A324" s="159"/>
      <c r="B324" s="161"/>
      <c r="C324" s="749" t="s">
        <v>365</v>
      </c>
      <c r="D324" s="750"/>
      <c r="E324" s="162">
        <v>-0.36</v>
      </c>
      <c r="F324" s="706"/>
      <c r="G324" s="164"/>
      <c r="M324" s="160" t="s">
        <v>365</v>
      </c>
      <c r="O324" s="151"/>
    </row>
    <row r="325" spans="1:15" ht="12.75">
      <c r="A325" s="159"/>
      <c r="B325" s="161"/>
      <c r="C325" s="749" t="s">
        <v>366</v>
      </c>
      <c r="D325" s="750"/>
      <c r="E325" s="162">
        <v>1.068</v>
      </c>
      <c r="F325" s="706"/>
      <c r="G325" s="164"/>
      <c r="M325" s="160" t="s">
        <v>366</v>
      </c>
      <c r="O325" s="151"/>
    </row>
    <row r="326" spans="1:15" ht="12.75">
      <c r="A326" s="159"/>
      <c r="B326" s="161"/>
      <c r="C326" s="749" t="s">
        <v>242</v>
      </c>
      <c r="D326" s="750"/>
      <c r="E326" s="162">
        <v>-3.152</v>
      </c>
      <c r="F326" s="706"/>
      <c r="G326" s="164"/>
      <c r="M326" s="160" t="s">
        <v>242</v>
      </c>
      <c r="O326" s="151"/>
    </row>
    <row r="327" spans="1:15" ht="12.75">
      <c r="A327" s="159"/>
      <c r="B327" s="161"/>
      <c r="C327" s="749" t="s">
        <v>367</v>
      </c>
      <c r="D327" s="750"/>
      <c r="E327" s="162">
        <v>48.768</v>
      </c>
      <c r="F327" s="706"/>
      <c r="G327" s="164"/>
      <c r="M327" s="160" t="s">
        <v>367</v>
      </c>
      <c r="O327" s="151"/>
    </row>
    <row r="328" spans="1:15" ht="12.75">
      <c r="A328" s="159"/>
      <c r="B328" s="161"/>
      <c r="C328" s="749" t="s">
        <v>368</v>
      </c>
      <c r="D328" s="750"/>
      <c r="E328" s="162">
        <v>-6.304</v>
      </c>
      <c r="F328" s="706"/>
      <c r="G328" s="164"/>
      <c r="M328" s="160" t="s">
        <v>368</v>
      </c>
      <c r="O328" s="151"/>
    </row>
    <row r="329" spans="1:15" ht="12.75">
      <c r="A329" s="159"/>
      <c r="B329" s="161"/>
      <c r="C329" s="749" t="s">
        <v>369</v>
      </c>
      <c r="D329" s="750"/>
      <c r="E329" s="162">
        <v>1.536</v>
      </c>
      <c r="F329" s="706"/>
      <c r="G329" s="164"/>
      <c r="M329" s="160" t="s">
        <v>369</v>
      </c>
      <c r="O329" s="151"/>
    </row>
    <row r="330" spans="1:15" ht="12.75">
      <c r="A330" s="159"/>
      <c r="B330" s="161"/>
      <c r="C330" s="749" t="s">
        <v>370</v>
      </c>
      <c r="D330" s="750"/>
      <c r="E330" s="162">
        <v>1.476</v>
      </c>
      <c r="F330" s="706"/>
      <c r="G330" s="164"/>
      <c r="M330" s="160" t="s">
        <v>370</v>
      </c>
      <c r="O330" s="151"/>
    </row>
    <row r="331" spans="1:15" ht="12.75">
      <c r="A331" s="159"/>
      <c r="B331" s="161"/>
      <c r="C331" s="749" t="s">
        <v>371</v>
      </c>
      <c r="D331" s="750"/>
      <c r="E331" s="162">
        <v>39.296</v>
      </c>
      <c r="F331" s="706"/>
      <c r="G331" s="164"/>
      <c r="M331" s="160" t="s">
        <v>371</v>
      </c>
      <c r="O331" s="151"/>
    </row>
    <row r="332" spans="1:15" ht="12.75">
      <c r="A332" s="159"/>
      <c r="B332" s="161"/>
      <c r="C332" s="749" t="s">
        <v>266</v>
      </c>
      <c r="D332" s="750"/>
      <c r="E332" s="162">
        <v>-1.576</v>
      </c>
      <c r="F332" s="706"/>
      <c r="G332" s="164"/>
      <c r="M332" s="160" t="s">
        <v>266</v>
      </c>
      <c r="O332" s="151"/>
    </row>
    <row r="333" spans="1:15" ht="12.75">
      <c r="A333" s="159"/>
      <c r="B333" s="161"/>
      <c r="C333" s="749" t="s">
        <v>372</v>
      </c>
      <c r="D333" s="750"/>
      <c r="E333" s="162">
        <v>-2.99</v>
      </c>
      <c r="F333" s="706"/>
      <c r="G333" s="164"/>
      <c r="M333" s="160" t="s">
        <v>372</v>
      </c>
      <c r="O333" s="151"/>
    </row>
    <row r="334" spans="1:15" ht="12.75">
      <c r="A334" s="159"/>
      <c r="B334" s="161"/>
      <c r="C334" s="749" t="s">
        <v>373</v>
      </c>
      <c r="D334" s="750"/>
      <c r="E334" s="162">
        <v>44.544</v>
      </c>
      <c r="F334" s="706"/>
      <c r="G334" s="164"/>
      <c r="M334" s="160" t="s">
        <v>373</v>
      </c>
      <c r="O334" s="151"/>
    </row>
    <row r="335" spans="1:15" ht="12.75">
      <c r="A335" s="159"/>
      <c r="B335" s="161"/>
      <c r="C335" s="749" t="s">
        <v>374</v>
      </c>
      <c r="D335" s="750"/>
      <c r="E335" s="162">
        <v>-1.872</v>
      </c>
      <c r="F335" s="706"/>
      <c r="G335" s="164"/>
      <c r="M335" s="160" t="s">
        <v>374</v>
      </c>
      <c r="O335" s="151"/>
    </row>
    <row r="336" spans="1:15" ht="12.75">
      <c r="A336" s="159"/>
      <c r="B336" s="161"/>
      <c r="C336" s="749" t="s">
        <v>375</v>
      </c>
      <c r="D336" s="750"/>
      <c r="E336" s="162">
        <v>27.76</v>
      </c>
      <c r="F336" s="706"/>
      <c r="G336" s="164"/>
      <c r="M336" s="160" t="s">
        <v>375</v>
      </c>
      <c r="O336" s="151"/>
    </row>
    <row r="337" spans="1:15" ht="12.75">
      <c r="A337" s="159"/>
      <c r="B337" s="161"/>
      <c r="C337" s="749" t="s">
        <v>376</v>
      </c>
      <c r="D337" s="750"/>
      <c r="E337" s="162">
        <v>-1.35</v>
      </c>
      <c r="F337" s="706"/>
      <c r="G337" s="164"/>
      <c r="M337" s="160" t="s">
        <v>376</v>
      </c>
      <c r="O337" s="151"/>
    </row>
    <row r="338" spans="1:15" ht="12.75">
      <c r="A338" s="159"/>
      <c r="B338" s="161"/>
      <c r="C338" s="749" t="s">
        <v>377</v>
      </c>
      <c r="D338" s="750"/>
      <c r="E338" s="162">
        <v>18.2</v>
      </c>
      <c r="F338" s="706"/>
      <c r="G338" s="164"/>
      <c r="M338" s="160" t="s">
        <v>377</v>
      </c>
      <c r="O338" s="151"/>
    </row>
    <row r="339" spans="1:15" ht="12.75">
      <c r="A339" s="159"/>
      <c r="B339" s="161"/>
      <c r="C339" s="749" t="s">
        <v>376</v>
      </c>
      <c r="D339" s="750"/>
      <c r="E339" s="162">
        <v>-1.35</v>
      </c>
      <c r="F339" s="706"/>
      <c r="G339" s="164"/>
      <c r="M339" s="160" t="s">
        <v>376</v>
      </c>
      <c r="O339" s="151"/>
    </row>
    <row r="340" spans="1:15" ht="12.75">
      <c r="A340" s="159"/>
      <c r="B340" s="161"/>
      <c r="C340" s="749" t="s">
        <v>378</v>
      </c>
      <c r="D340" s="750"/>
      <c r="E340" s="162">
        <v>17.1</v>
      </c>
      <c r="F340" s="706"/>
      <c r="G340" s="164"/>
      <c r="M340" s="160" t="s">
        <v>378</v>
      </c>
      <c r="O340" s="151"/>
    </row>
    <row r="341" spans="1:15" ht="12.75">
      <c r="A341" s="159"/>
      <c r="B341" s="161"/>
      <c r="C341" s="749" t="s">
        <v>379</v>
      </c>
      <c r="D341" s="750"/>
      <c r="E341" s="162">
        <v>35.3536</v>
      </c>
      <c r="F341" s="706"/>
      <c r="G341" s="164"/>
      <c r="M341" s="160" t="s">
        <v>379</v>
      </c>
      <c r="O341" s="151"/>
    </row>
    <row r="342" spans="1:15" ht="12.75">
      <c r="A342" s="159"/>
      <c r="B342" s="161"/>
      <c r="C342" s="749" t="s">
        <v>132</v>
      </c>
      <c r="D342" s="750"/>
      <c r="E342" s="162">
        <v>0</v>
      </c>
      <c r="F342" s="706"/>
      <c r="G342" s="164"/>
      <c r="M342" s="160" t="s">
        <v>132</v>
      </c>
      <c r="O342" s="151"/>
    </row>
    <row r="343" spans="1:15" ht="12.75">
      <c r="A343" s="159"/>
      <c r="B343" s="161"/>
      <c r="C343" s="749" t="s">
        <v>380</v>
      </c>
      <c r="D343" s="750"/>
      <c r="E343" s="162">
        <v>5.5105</v>
      </c>
      <c r="F343" s="706"/>
      <c r="G343" s="164"/>
      <c r="M343" s="160" t="s">
        <v>380</v>
      </c>
      <c r="O343" s="151"/>
    </row>
    <row r="344" spans="1:15" ht="12.75">
      <c r="A344" s="159"/>
      <c r="B344" s="161"/>
      <c r="C344" s="749" t="s">
        <v>381</v>
      </c>
      <c r="D344" s="750"/>
      <c r="E344" s="162">
        <v>30.9055</v>
      </c>
      <c r="F344" s="706"/>
      <c r="G344" s="164"/>
      <c r="M344" s="160" t="s">
        <v>381</v>
      </c>
      <c r="O344" s="151"/>
    </row>
    <row r="345" spans="1:15" ht="12.75">
      <c r="A345" s="159"/>
      <c r="B345" s="161"/>
      <c r="C345" s="749" t="s">
        <v>382</v>
      </c>
      <c r="D345" s="750"/>
      <c r="E345" s="162">
        <v>24.165</v>
      </c>
      <c r="F345" s="706"/>
      <c r="G345" s="164"/>
      <c r="M345" s="160" t="s">
        <v>382</v>
      </c>
      <c r="O345" s="151"/>
    </row>
    <row r="346" spans="1:15" ht="12.75">
      <c r="A346" s="159"/>
      <c r="B346" s="161"/>
      <c r="C346" s="749" t="s">
        <v>383</v>
      </c>
      <c r="D346" s="750"/>
      <c r="E346" s="162">
        <v>-4.728</v>
      </c>
      <c r="F346" s="706"/>
      <c r="G346" s="164"/>
      <c r="M346" s="160" t="s">
        <v>383</v>
      </c>
      <c r="O346" s="151"/>
    </row>
    <row r="347" spans="1:15" ht="12.75">
      <c r="A347" s="159"/>
      <c r="B347" s="161"/>
      <c r="C347" s="749" t="s">
        <v>384</v>
      </c>
      <c r="D347" s="750"/>
      <c r="E347" s="162">
        <v>19.035</v>
      </c>
      <c r="F347" s="706"/>
      <c r="G347" s="164"/>
      <c r="M347" s="160" t="s">
        <v>384</v>
      </c>
      <c r="O347" s="151"/>
    </row>
    <row r="348" spans="1:15" ht="12.75">
      <c r="A348" s="159"/>
      <c r="B348" s="161"/>
      <c r="C348" s="749" t="s">
        <v>266</v>
      </c>
      <c r="D348" s="750"/>
      <c r="E348" s="162">
        <v>-1.576</v>
      </c>
      <c r="F348" s="706"/>
      <c r="G348" s="164"/>
      <c r="M348" s="160" t="s">
        <v>266</v>
      </c>
      <c r="O348" s="151"/>
    </row>
    <row r="349" spans="1:15" ht="12.75">
      <c r="A349" s="159"/>
      <c r="B349" s="161"/>
      <c r="C349" s="749" t="s">
        <v>385</v>
      </c>
      <c r="D349" s="750"/>
      <c r="E349" s="162">
        <v>36.519</v>
      </c>
      <c r="F349" s="706"/>
      <c r="G349" s="164"/>
      <c r="M349" s="160" t="s">
        <v>385</v>
      </c>
      <c r="O349" s="151"/>
    </row>
    <row r="350" spans="1:15" ht="12.75">
      <c r="A350" s="159"/>
      <c r="B350" s="161"/>
      <c r="C350" s="749" t="s">
        <v>386</v>
      </c>
      <c r="D350" s="750"/>
      <c r="E350" s="162">
        <v>-1.773</v>
      </c>
      <c r="F350" s="706"/>
      <c r="G350" s="164"/>
      <c r="M350" s="160" t="s">
        <v>386</v>
      </c>
      <c r="O350" s="151"/>
    </row>
    <row r="351" spans="1:15" ht="12.75">
      <c r="A351" s="159"/>
      <c r="B351" s="161"/>
      <c r="C351" s="749" t="s">
        <v>269</v>
      </c>
      <c r="D351" s="750"/>
      <c r="E351" s="162">
        <v>-1.379</v>
      </c>
      <c r="F351" s="706"/>
      <c r="G351" s="164"/>
      <c r="M351" s="160" t="s">
        <v>269</v>
      </c>
      <c r="O351" s="151"/>
    </row>
    <row r="352" spans="1:15" ht="12.75">
      <c r="A352" s="159"/>
      <c r="B352" s="161"/>
      <c r="C352" s="749" t="s">
        <v>387</v>
      </c>
      <c r="D352" s="750"/>
      <c r="E352" s="162">
        <v>-1.5485</v>
      </c>
      <c r="F352" s="706"/>
      <c r="G352" s="164"/>
      <c r="M352" s="160" t="s">
        <v>387</v>
      </c>
      <c r="O352" s="151"/>
    </row>
    <row r="353" spans="1:15" ht="12.75">
      <c r="A353" s="159"/>
      <c r="B353" s="161"/>
      <c r="C353" s="749" t="s">
        <v>388</v>
      </c>
      <c r="D353" s="750"/>
      <c r="E353" s="162">
        <v>20.6492</v>
      </c>
      <c r="F353" s="706"/>
      <c r="G353" s="164"/>
      <c r="M353" s="160" t="s">
        <v>388</v>
      </c>
      <c r="O353" s="151"/>
    </row>
    <row r="354" spans="1:15" ht="12.75">
      <c r="A354" s="159"/>
      <c r="B354" s="161"/>
      <c r="C354" s="749" t="s">
        <v>266</v>
      </c>
      <c r="D354" s="750"/>
      <c r="E354" s="162">
        <v>-1.576</v>
      </c>
      <c r="F354" s="706"/>
      <c r="G354" s="164"/>
      <c r="M354" s="160" t="s">
        <v>266</v>
      </c>
      <c r="O354" s="151"/>
    </row>
    <row r="355" spans="1:15" ht="12.75">
      <c r="A355" s="159"/>
      <c r="B355" s="161"/>
      <c r="C355" s="749" t="s">
        <v>389</v>
      </c>
      <c r="D355" s="750"/>
      <c r="E355" s="162">
        <v>16.625</v>
      </c>
      <c r="F355" s="706"/>
      <c r="G355" s="164"/>
      <c r="M355" s="160" t="s">
        <v>389</v>
      </c>
      <c r="O355" s="151"/>
    </row>
    <row r="356" spans="1:15" ht="12.75">
      <c r="A356" s="159"/>
      <c r="B356" s="161"/>
      <c r="C356" s="749" t="s">
        <v>386</v>
      </c>
      <c r="D356" s="750"/>
      <c r="E356" s="162">
        <v>-1.773</v>
      </c>
      <c r="F356" s="706"/>
      <c r="G356" s="164"/>
      <c r="M356" s="160" t="s">
        <v>386</v>
      </c>
      <c r="O356" s="151"/>
    </row>
    <row r="357" spans="1:15" ht="12.75">
      <c r="A357" s="159"/>
      <c r="B357" s="161"/>
      <c r="C357" s="749" t="s">
        <v>242</v>
      </c>
      <c r="D357" s="750"/>
      <c r="E357" s="162">
        <v>-3.152</v>
      </c>
      <c r="F357" s="706"/>
      <c r="G357" s="164"/>
      <c r="M357" s="160" t="s">
        <v>242</v>
      </c>
      <c r="O357" s="151"/>
    </row>
    <row r="358" spans="1:15" ht="12.75">
      <c r="A358" s="159"/>
      <c r="B358" s="161"/>
      <c r="C358" s="749" t="s">
        <v>390</v>
      </c>
      <c r="D358" s="750"/>
      <c r="E358" s="162">
        <v>17.875</v>
      </c>
      <c r="F358" s="706"/>
      <c r="G358" s="164"/>
      <c r="M358" s="160" t="s">
        <v>390</v>
      </c>
      <c r="O358" s="151"/>
    </row>
    <row r="359" spans="1:15" ht="12.75">
      <c r="A359" s="159"/>
      <c r="B359" s="161"/>
      <c r="C359" s="749" t="s">
        <v>391</v>
      </c>
      <c r="D359" s="750"/>
      <c r="E359" s="162">
        <v>-1.6</v>
      </c>
      <c r="F359" s="706"/>
      <c r="G359" s="164"/>
      <c r="M359" s="160" t="s">
        <v>391</v>
      </c>
      <c r="O359" s="151"/>
    </row>
    <row r="360" spans="1:15" ht="12.75">
      <c r="A360" s="159"/>
      <c r="B360" s="161"/>
      <c r="C360" s="749" t="s">
        <v>392</v>
      </c>
      <c r="D360" s="750"/>
      <c r="E360" s="162">
        <v>0.57</v>
      </c>
      <c r="F360" s="706"/>
      <c r="G360" s="164"/>
      <c r="M360" s="160" t="s">
        <v>392</v>
      </c>
      <c r="O360" s="151"/>
    </row>
    <row r="361" spans="1:15" ht="12.75">
      <c r="A361" s="159"/>
      <c r="B361" s="161"/>
      <c r="C361" s="749" t="s">
        <v>393</v>
      </c>
      <c r="D361" s="750"/>
      <c r="E361" s="162">
        <v>18.25</v>
      </c>
      <c r="F361" s="706"/>
      <c r="G361" s="164"/>
      <c r="M361" s="160" t="s">
        <v>393</v>
      </c>
      <c r="O361" s="151"/>
    </row>
    <row r="362" spans="1:15" ht="12.75">
      <c r="A362" s="159"/>
      <c r="B362" s="161"/>
      <c r="C362" s="749" t="s">
        <v>210</v>
      </c>
      <c r="D362" s="750"/>
      <c r="E362" s="162">
        <v>-1.818</v>
      </c>
      <c r="F362" s="706"/>
      <c r="G362" s="164"/>
      <c r="M362" s="160" t="s">
        <v>210</v>
      </c>
      <c r="O362" s="151"/>
    </row>
    <row r="363" spans="1:15" ht="12.75">
      <c r="A363" s="159"/>
      <c r="B363" s="161"/>
      <c r="C363" s="749" t="s">
        <v>394</v>
      </c>
      <c r="D363" s="750"/>
      <c r="E363" s="162">
        <v>-1.85</v>
      </c>
      <c r="F363" s="706"/>
      <c r="G363" s="164"/>
      <c r="M363" s="160" t="s">
        <v>394</v>
      </c>
      <c r="O363" s="151"/>
    </row>
    <row r="364" spans="1:15" ht="12.75">
      <c r="A364" s="159"/>
      <c r="B364" s="161"/>
      <c r="C364" s="749" t="s">
        <v>395</v>
      </c>
      <c r="D364" s="750"/>
      <c r="E364" s="162">
        <v>9.009</v>
      </c>
      <c r="F364" s="706"/>
      <c r="G364" s="164"/>
      <c r="M364" s="160" t="s">
        <v>395</v>
      </c>
      <c r="O364" s="151"/>
    </row>
    <row r="365" spans="1:15" ht="12.75">
      <c r="A365" s="159"/>
      <c r="B365" s="161"/>
      <c r="C365" s="749" t="s">
        <v>269</v>
      </c>
      <c r="D365" s="750"/>
      <c r="E365" s="162">
        <v>-1.379</v>
      </c>
      <c r="F365" s="706"/>
      <c r="G365" s="164"/>
      <c r="M365" s="160" t="s">
        <v>269</v>
      </c>
      <c r="O365" s="151"/>
    </row>
    <row r="366" spans="1:15" ht="12.75">
      <c r="A366" s="159"/>
      <c r="B366" s="161"/>
      <c r="C366" s="749" t="s">
        <v>396</v>
      </c>
      <c r="D366" s="750"/>
      <c r="E366" s="162">
        <v>9.705</v>
      </c>
      <c r="F366" s="706"/>
      <c r="G366" s="164"/>
      <c r="M366" s="160" t="s">
        <v>396</v>
      </c>
      <c r="O366" s="151"/>
    </row>
    <row r="367" spans="1:15" ht="12.75">
      <c r="A367" s="159"/>
      <c r="B367" s="161"/>
      <c r="C367" s="749" t="s">
        <v>397</v>
      </c>
      <c r="D367" s="750"/>
      <c r="E367" s="162">
        <v>1.173</v>
      </c>
      <c r="F367" s="706"/>
      <c r="G367" s="164"/>
      <c r="M367" s="160" t="s">
        <v>397</v>
      </c>
      <c r="O367" s="151"/>
    </row>
    <row r="368" spans="1:57" ht="12.75">
      <c r="A368" s="165"/>
      <c r="B368" s="166" t="s">
        <v>78</v>
      </c>
      <c r="C368" s="167" t="str">
        <f>CONCATENATE(B314," ",C314)</f>
        <v>61 Upravy povrchů vnitřní</v>
      </c>
      <c r="D368" s="168"/>
      <c r="E368" s="169"/>
      <c r="F368" s="704"/>
      <c r="G368" s="170">
        <f>SUM(G314:G367)</f>
        <v>0</v>
      </c>
      <c r="O368" s="151">
        <v>4</v>
      </c>
      <c r="BA368" s="171">
        <f>SUM(BA314:BA367)</f>
        <v>0</v>
      </c>
      <c r="BB368" s="171">
        <f>SUM(BB314:BB367)</f>
        <v>0</v>
      </c>
      <c r="BC368" s="171">
        <f>SUM(BC314:BC367)</f>
        <v>0</v>
      </c>
      <c r="BD368" s="171">
        <f>SUM(BD314:BD367)</f>
        <v>0</v>
      </c>
      <c r="BE368" s="171">
        <f>SUM(BE314:BE367)</f>
        <v>0</v>
      </c>
    </row>
    <row r="369" spans="1:15" ht="12.75">
      <c r="A369" s="144" t="s">
        <v>74</v>
      </c>
      <c r="B369" s="145" t="s">
        <v>401</v>
      </c>
      <c r="C369" s="146" t="s">
        <v>402</v>
      </c>
      <c r="D369" s="147"/>
      <c r="E369" s="148"/>
      <c r="F369" s="705"/>
      <c r="G369" s="149"/>
      <c r="H369" s="150"/>
      <c r="I369" s="150"/>
      <c r="O369" s="151">
        <v>1</v>
      </c>
    </row>
    <row r="370" spans="1:104" ht="12.75">
      <c r="A370" s="152">
        <v>56</v>
      </c>
      <c r="B370" s="153" t="s">
        <v>403</v>
      </c>
      <c r="C370" s="154" t="s">
        <v>404</v>
      </c>
      <c r="D370" s="155" t="s">
        <v>158</v>
      </c>
      <c r="E370" s="156">
        <v>40.61</v>
      </c>
      <c r="F370" s="702"/>
      <c r="G370" s="157">
        <f>E370*F370</f>
        <v>0</v>
      </c>
      <c r="O370" s="151">
        <v>2</v>
      </c>
      <c r="AA370" s="129">
        <v>1</v>
      </c>
      <c r="AB370" s="129">
        <v>1</v>
      </c>
      <c r="AC370" s="129">
        <v>1</v>
      </c>
      <c r="AZ370" s="129">
        <v>1</v>
      </c>
      <c r="BA370" s="129">
        <f>IF(AZ370=1,G370,0)</f>
        <v>0</v>
      </c>
      <c r="BB370" s="129">
        <f>IF(AZ370=2,G370,0)</f>
        <v>0</v>
      </c>
      <c r="BC370" s="129">
        <f>IF(AZ370=3,G370,0)</f>
        <v>0</v>
      </c>
      <c r="BD370" s="129">
        <f>IF(AZ370=4,G370,0)</f>
        <v>0</v>
      </c>
      <c r="BE370" s="129">
        <f>IF(AZ370=5,G370,0)</f>
        <v>0</v>
      </c>
      <c r="CA370" s="158">
        <v>1</v>
      </c>
      <c r="CB370" s="158">
        <v>1</v>
      </c>
      <c r="CZ370" s="129">
        <v>0.00062</v>
      </c>
    </row>
    <row r="371" spans="1:15" ht="12.75">
      <c r="A371" s="159"/>
      <c r="B371" s="161"/>
      <c r="C371" s="749" t="s">
        <v>405</v>
      </c>
      <c r="D371" s="750"/>
      <c r="E371" s="162">
        <v>10.5</v>
      </c>
      <c r="F371" s="706"/>
      <c r="G371" s="164"/>
      <c r="M371" s="160" t="s">
        <v>405</v>
      </c>
      <c r="O371" s="151"/>
    </row>
    <row r="372" spans="1:15" ht="12.75">
      <c r="A372" s="159"/>
      <c r="B372" s="161"/>
      <c r="C372" s="749" t="s">
        <v>406</v>
      </c>
      <c r="D372" s="750"/>
      <c r="E372" s="162">
        <v>10.71</v>
      </c>
      <c r="F372" s="706"/>
      <c r="G372" s="164"/>
      <c r="M372" s="160" t="s">
        <v>406</v>
      </c>
      <c r="O372" s="151"/>
    </row>
    <row r="373" spans="1:15" ht="12.75">
      <c r="A373" s="159"/>
      <c r="B373" s="161"/>
      <c r="C373" s="749" t="s">
        <v>407</v>
      </c>
      <c r="D373" s="750"/>
      <c r="E373" s="162">
        <v>5</v>
      </c>
      <c r="F373" s="706"/>
      <c r="G373" s="164"/>
      <c r="M373" s="160" t="s">
        <v>407</v>
      </c>
      <c r="O373" s="151"/>
    </row>
    <row r="374" spans="1:15" ht="12.75">
      <c r="A374" s="159"/>
      <c r="B374" s="161"/>
      <c r="C374" s="749" t="s">
        <v>408</v>
      </c>
      <c r="D374" s="750"/>
      <c r="E374" s="162">
        <v>5.2</v>
      </c>
      <c r="F374" s="706"/>
      <c r="G374" s="164"/>
      <c r="M374" s="160" t="s">
        <v>408</v>
      </c>
      <c r="O374" s="151"/>
    </row>
    <row r="375" spans="1:15" ht="12.75">
      <c r="A375" s="159"/>
      <c r="B375" s="161"/>
      <c r="C375" s="749" t="s">
        <v>409</v>
      </c>
      <c r="D375" s="750"/>
      <c r="E375" s="162">
        <v>8</v>
      </c>
      <c r="F375" s="706"/>
      <c r="G375" s="164"/>
      <c r="M375" s="160" t="s">
        <v>409</v>
      </c>
      <c r="O375" s="151"/>
    </row>
    <row r="376" spans="1:15" ht="12.75">
      <c r="A376" s="159"/>
      <c r="B376" s="161"/>
      <c r="C376" s="749" t="s">
        <v>410</v>
      </c>
      <c r="D376" s="750"/>
      <c r="E376" s="162">
        <v>1.2</v>
      </c>
      <c r="F376" s="706"/>
      <c r="G376" s="164"/>
      <c r="M376" s="160" t="s">
        <v>410</v>
      </c>
      <c r="O376" s="151"/>
    </row>
    <row r="377" spans="1:104" ht="12.75">
      <c r="A377" s="152">
        <v>57</v>
      </c>
      <c r="B377" s="153" t="s">
        <v>411</v>
      </c>
      <c r="C377" s="154" t="s">
        <v>412</v>
      </c>
      <c r="D377" s="155" t="s">
        <v>158</v>
      </c>
      <c r="E377" s="156">
        <v>40.61</v>
      </c>
      <c r="F377" s="702"/>
      <c r="G377" s="157">
        <f>E377*F377</f>
        <v>0</v>
      </c>
      <c r="O377" s="151">
        <v>2</v>
      </c>
      <c r="AA377" s="129">
        <v>1</v>
      </c>
      <c r="AB377" s="129">
        <v>1</v>
      </c>
      <c r="AC377" s="129">
        <v>1</v>
      </c>
      <c r="AZ377" s="129">
        <v>1</v>
      </c>
      <c r="BA377" s="129">
        <f>IF(AZ377=1,G377,0)</f>
        <v>0</v>
      </c>
      <c r="BB377" s="129">
        <f>IF(AZ377=2,G377,0)</f>
        <v>0</v>
      </c>
      <c r="BC377" s="129">
        <f>IF(AZ377=3,G377,0)</f>
        <v>0</v>
      </c>
      <c r="BD377" s="129">
        <f>IF(AZ377=4,G377,0)</f>
        <v>0</v>
      </c>
      <c r="BE377" s="129">
        <f>IF(AZ377=5,G377,0)</f>
        <v>0</v>
      </c>
      <c r="CA377" s="158">
        <v>1</v>
      </c>
      <c r="CB377" s="158">
        <v>1</v>
      </c>
      <c r="CZ377" s="129">
        <v>0.03575</v>
      </c>
    </row>
    <row r="378" spans="1:15" ht="12.75">
      <c r="A378" s="159"/>
      <c r="B378" s="161"/>
      <c r="C378" s="749" t="s">
        <v>405</v>
      </c>
      <c r="D378" s="750"/>
      <c r="E378" s="162">
        <v>10.5</v>
      </c>
      <c r="F378" s="706"/>
      <c r="G378" s="164"/>
      <c r="M378" s="160" t="s">
        <v>405</v>
      </c>
      <c r="O378" s="151"/>
    </row>
    <row r="379" spans="1:15" ht="12.75">
      <c r="A379" s="159"/>
      <c r="B379" s="161"/>
      <c r="C379" s="749" t="s">
        <v>406</v>
      </c>
      <c r="D379" s="750"/>
      <c r="E379" s="162">
        <v>10.71</v>
      </c>
      <c r="F379" s="706"/>
      <c r="G379" s="164"/>
      <c r="M379" s="160" t="s">
        <v>406</v>
      </c>
      <c r="O379" s="151"/>
    </row>
    <row r="380" spans="1:15" ht="12.75">
      <c r="A380" s="159"/>
      <c r="B380" s="161"/>
      <c r="C380" s="749" t="s">
        <v>407</v>
      </c>
      <c r="D380" s="750"/>
      <c r="E380" s="162">
        <v>5</v>
      </c>
      <c r="F380" s="706"/>
      <c r="G380" s="164"/>
      <c r="M380" s="160" t="s">
        <v>407</v>
      </c>
      <c r="O380" s="151"/>
    </row>
    <row r="381" spans="1:15" ht="12.75">
      <c r="A381" s="159"/>
      <c r="B381" s="161"/>
      <c r="C381" s="749" t="s">
        <v>408</v>
      </c>
      <c r="D381" s="750"/>
      <c r="E381" s="162">
        <v>5.2</v>
      </c>
      <c r="F381" s="706"/>
      <c r="G381" s="164"/>
      <c r="M381" s="160" t="s">
        <v>408</v>
      </c>
      <c r="O381" s="151"/>
    </row>
    <row r="382" spans="1:15" ht="12.75">
      <c r="A382" s="159"/>
      <c r="B382" s="161"/>
      <c r="C382" s="749" t="s">
        <v>409</v>
      </c>
      <c r="D382" s="750"/>
      <c r="E382" s="162">
        <v>8</v>
      </c>
      <c r="F382" s="706"/>
      <c r="G382" s="164"/>
      <c r="M382" s="160" t="s">
        <v>409</v>
      </c>
      <c r="O382" s="151"/>
    </row>
    <row r="383" spans="1:15" ht="12.75">
      <c r="A383" s="159"/>
      <c r="B383" s="161"/>
      <c r="C383" s="749" t="s">
        <v>410</v>
      </c>
      <c r="D383" s="750"/>
      <c r="E383" s="162">
        <v>1.2</v>
      </c>
      <c r="F383" s="706"/>
      <c r="G383" s="164"/>
      <c r="M383" s="160" t="s">
        <v>410</v>
      </c>
      <c r="O383" s="151"/>
    </row>
    <row r="384" spans="1:80" ht="12.75">
      <c r="A384" s="152">
        <v>58</v>
      </c>
      <c r="B384" s="153" t="s">
        <v>2085</v>
      </c>
      <c r="C384" s="154" t="s">
        <v>2084</v>
      </c>
      <c r="D384" s="155" t="s">
        <v>158</v>
      </c>
      <c r="E384" s="156">
        <v>270</v>
      </c>
      <c r="F384" s="702"/>
      <c r="G384" s="157">
        <f>E384*F384</f>
        <v>0</v>
      </c>
      <c r="O384" s="151"/>
      <c r="CA384" s="158"/>
      <c r="CB384" s="158"/>
    </row>
    <row r="385" spans="1:104" ht="12.75">
      <c r="A385" s="152">
        <v>59</v>
      </c>
      <c r="B385" s="153" t="s">
        <v>178</v>
      </c>
      <c r="C385" s="154" t="s">
        <v>179</v>
      </c>
      <c r="D385" s="155" t="s">
        <v>158</v>
      </c>
      <c r="E385" s="156">
        <v>121.6021</v>
      </c>
      <c r="F385" s="702"/>
      <c r="G385" s="157">
        <f>E385*F385</f>
        <v>0</v>
      </c>
      <c r="O385" s="151">
        <v>2</v>
      </c>
      <c r="AA385" s="129">
        <v>1</v>
      </c>
      <c r="AB385" s="129">
        <v>1</v>
      </c>
      <c r="AC385" s="129">
        <v>1</v>
      </c>
      <c r="AZ385" s="129">
        <v>1</v>
      </c>
      <c r="BA385" s="129">
        <f>IF(AZ385=1,G385,0)</f>
        <v>0</v>
      </c>
      <c r="BB385" s="129">
        <f>IF(AZ385=2,G385,0)</f>
        <v>0</v>
      </c>
      <c r="BC385" s="129">
        <f>IF(AZ385=3,G385,0)</f>
        <v>0</v>
      </c>
      <c r="BD385" s="129">
        <f>IF(AZ385=4,G385,0)</f>
        <v>0</v>
      </c>
      <c r="BE385" s="129">
        <f>IF(AZ385=5,G385,0)</f>
        <v>0</v>
      </c>
      <c r="CA385" s="158">
        <v>1</v>
      </c>
      <c r="CB385" s="158">
        <v>1</v>
      </c>
      <c r="CZ385" s="129">
        <v>0.0977</v>
      </c>
    </row>
    <row r="386" spans="1:15" ht="33.75">
      <c r="A386" s="159"/>
      <c r="B386" s="161"/>
      <c r="C386" s="749" t="s">
        <v>180</v>
      </c>
      <c r="D386" s="750"/>
      <c r="E386" s="162">
        <v>72.3196</v>
      </c>
      <c r="F386" s="706"/>
      <c r="G386" s="164"/>
      <c r="M386" s="160" t="s">
        <v>180</v>
      </c>
      <c r="O386" s="151"/>
    </row>
    <row r="387" spans="1:15" ht="12.75">
      <c r="A387" s="159"/>
      <c r="B387" s="161"/>
      <c r="C387" s="749" t="s">
        <v>181</v>
      </c>
      <c r="D387" s="750"/>
      <c r="E387" s="162">
        <v>8.1075</v>
      </c>
      <c r="F387" s="706"/>
      <c r="G387" s="164"/>
      <c r="M387" s="160" t="s">
        <v>181</v>
      </c>
      <c r="O387" s="151"/>
    </row>
    <row r="388" spans="1:15" ht="12.75">
      <c r="A388" s="159"/>
      <c r="B388" s="161"/>
      <c r="C388" s="749" t="s">
        <v>182</v>
      </c>
      <c r="D388" s="750"/>
      <c r="E388" s="162">
        <v>-5.175</v>
      </c>
      <c r="F388" s="706"/>
      <c r="G388" s="164"/>
      <c r="M388" s="160" t="s">
        <v>182</v>
      </c>
      <c r="O388" s="151"/>
    </row>
    <row r="389" spans="1:15" ht="12.75">
      <c r="A389" s="159"/>
      <c r="B389" s="161"/>
      <c r="C389" s="749" t="s">
        <v>183</v>
      </c>
      <c r="D389" s="750"/>
      <c r="E389" s="162">
        <v>23.75</v>
      </c>
      <c r="F389" s="706"/>
      <c r="G389" s="164"/>
      <c r="M389" s="160" t="s">
        <v>183</v>
      </c>
      <c r="O389" s="151"/>
    </row>
    <row r="390" spans="1:15" ht="12.75">
      <c r="A390" s="159"/>
      <c r="B390" s="161"/>
      <c r="C390" s="749" t="s">
        <v>184</v>
      </c>
      <c r="D390" s="750"/>
      <c r="E390" s="162">
        <v>22.6</v>
      </c>
      <c r="F390" s="706"/>
      <c r="G390" s="164"/>
      <c r="M390" s="160" t="s">
        <v>184</v>
      </c>
      <c r="O390" s="151"/>
    </row>
    <row r="391" spans="1:57" ht="12.75">
      <c r="A391" s="165"/>
      <c r="B391" s="166" t="s">
        <v>78</v>
      </c>
      <c r="C391" s="167" t="str">
        <f>CONCATENATE(B369," ",C369)</f>
        <v>62 Úpravy povrchů vnější</v>
      </c>
      <c r="D391" s="168"/>
      <c r="E391" s="169"/>
      <c r="F391" s="704"/>
      <c r="G391" s="170">
        <f>SUM(G369:G390)</f>
        <v>0</v>
      </c>
      <c r="O391" s="151">
        <v>4</v>
      </c>
      <c r="BA391" s="171">
        <f>SUM(BA369:BA383)</f>
        <v>0</v>
      </c>
      <c r="BB391" s="171">
        <f>SUM(BB369:BB383)</f>
        <v>0</v>
      </c>
      <c r="BC391" s="171">
        <f>SUM(BC369:BC383)</f>
        <v>0</v>
      </c>
      <c r="BD391" s="171">
        <f>SUM(BD369:BD383)</f>
        <v>0</v>
      </c>
      <c r="BE391" s="171">
        <f>SUM(BE369:BE383)</f>
        <v>0</v>
      </c>
    </row>
    <row r="392" spans="1:15" ht="12.75">
      <c r="A392" s="144" t="s">
        <v>74</v>
      </c>
      <c r="B392" s="145" t="s">
        <v>413</v>
      </c>
      <c r="C392" s="146" t="s">
        <v>414</v>
      </c>
      <c r="D392" s="147"/>
      <c r="E392" s="148"/>
      <c r="F392" s="705"/>
      <c r="G392" s="149"/>
      <c r="H392" s="150"/>
      <c r="I392" s="150"/>
      <c r="O392" s="151">
        <v>1</v>
      </c>
    </row>
    <row r="393" spans="1:104" ht="12.75">
      <c r="A393" s="152">
        <v>60</v>
      </c>
      <c r="B393" s="153" t="s">
        <v>415</v>
      </c>
      <c r="C393" s="154" t="s">
        <v>416</v>
      </c>
      <c r="D393" s="155" t="s">
        <v>85</v>
      </c>
      <c r="E393" s="156">
        <v>32.0515</v>
      </c>
      <c r="F393" s="702"/>
      <c r="G393" s="157">
        <f>E393*F393</f>
        <v>0</v>
      </c>
      <c r="O393" s="151">
        <v>2</v>
      </c>
      <c r="AA393" s="129">
        <v>1</v>
      </c>
      <c r="AB393" s="129">
        <v>1</v>
      </c>
      <c r="AC393" s="129">
        <v>1</v>
      </c>
      <c r="AZ393" s="129">
        <v>1</v>
      </c>
      <c r="BA393" s="129">
        <f>IF(AZ393=1,G393,0)</f>
        <v>0</v>
      </c>
      <c r="BB393" s="129">
        <f>IF(AZ393=2,G393,0)</f>
        <v>0</v>
      </c>
      <c r="BC393" s="129">
        <f>IF(AZ393=3,G393,0)</f>
        <v>0</v>
      </c>
      <c r="BD393" s="129">
        <f>IF(AZ393=4,G393,0)</f>
        <v>0</v>
      </c>
      <c r="BE393" s="129">
        <f>IF(AZ393=5,G393,0)</f>
        <v>0</v>
      </c>
      <c r="CA393" s="158">
        <v>1</v>
      </c>
      <c r="CB393" s="158">
        <v>1</v>
      </c>
      <c r="CZ393" s="129">
        <v>2.42198</v>
      </c>
    </row>
    <row r="394" spans="1:15" ht="12.75">
      <c r="A394" s="159"/>
      <c r="B394" s="161"/>
      <c r="C394" s="749" t="s">
        <v>150</v>
      </c>
      <c r="D394" s="750"/>
      <c r="E394" s="162">
        <v>0</v>
      </c>
      <c r="F394" s="706"/>
      <c r="G394" s="164"/>
      <c r="M394" s="160" t="s">
        <v>150</v>
      </c>
      <c r="O394" s="151"/>
    </row>
    <row r="395" spans="1:15" ht="12.75">
      <c r="A395" s="159"/>
      <c r="B395" s="161"/>
      <c r="C395" s="749" t="s">
        <v>417</v>
      </c>
      <c r="D395" s="750"/>
      <c r="E395" s="162">
        <v>2.985</v>
      </c>
      <c r="F395" s="706"/>
      <c r="G395" s="164"/>
      <c r="M395" s="160" t="s">
        <v>417</v>
      </c>
      <c r="O395" s="151"/>
    </row>
    <row r="396" spans="1:15" ht="12.75">
      <c r="A396" s="159"/>
      <c r="B396" s="161"/>
      <c r="C396" s="749" t="s">
        <v>418</v>
      </c>
      <c r="D396" s="750"/>
      <c r="E396" s="162">
        <v>2.37</v>
      </c>
      <c r="F396" s="706"/>
      <c r="G396" s="164"/>
      <c r="M396" s="160" t="s">
        <v>418</v>
      </c>
      <c r="O396" s="151"/>
    </row>
    <row r="397" spans="1:15" ht="12.75">
      <c r="A397" s="159"/>
      <c r="B397" s="161"/>
      <c r="C397" s="749" t="s">
        <v>419</v>
      </c>
      <c r="D397" s="750"/>
      <c r="E397" s="162">
        <v>4.37</v>
      </c>
      <c r="F397" s="706"/>
      <c r="G397" s="164"/>
      <c r="M397" s="160" t="s">
        <v>419</v>
      </c>
      <c r="O397" s="151"/>
    </row>
    <row r="398" spans="1:15" ht="12.75">
      <c r="A398" s="159"/>
      <c r="B398" s="161"/>
      <c r="C398" s="749" t="s">
        <v>420</v>
      </c>
      <c r="D398" s="750"/>
      <c r="E398" s="162">
        <v>0.845</v>
      </c>
      <c r="F398" s="706"/>
      <c r="G398" s="164"/>
      <c r="M398" s="160" t="s">
        <v>420</v>
      </c>
      <c r="O398" s="151"/>
    </row>
    <row r="399" spans="1:15" ht="12.75">
      <c r="A399" s="159"/>
      <c r="B399" s="161"/>
      <c r="C399" s="749" t="s">
        <v>421</v>
      </c>
      <c r="D399" s="750"/>
      <c r="E399" s="162">
        <v>15.95</v>
      </c>
      <c r="F399" s="706"/>
      <c r="G399" s="164"/>
      <c r="M399" s="160" t="s">
        <v>421</v>
      </c>
      <c r="O399" s="151"/>
    </row>
    <row r="400" spans="1:15" ht="12.75">
      <c r="A400" s="159"/>
      <c r="B400" s="161"/>
      <c r="C400" s="749" t="s">
        <v>422</v>
      </c>
      <c r="D400" s="750"/>
      <c r="E400" s="162">
        <v>0.715</v>
      </c>
      <c r="F400" s="706"/>
      <c r="G400" s="164"/>
      <c r="M400" s="160" t="s">
        <v>422</v>
      </c>
      <c r="O400" s="151"/>
    </row>
    <row r="401" spans="1:15" ht="12.75">
      <c r="A401" s="159"/>
      <c r="B401" s="161"/>
      <c r="C401" s="749" t="s">
        <v>423</v>
      </c>
      <c r="D401" s="750"/>
      <c r="E401" s="162">
        <v>1.2485</v>
      </c>
      <c r="F401" s="706"/>
      <c r="G401" s="164"/>
      <c r="M401" s="160" t="s">
        <v>423</v>
      </c>
      <c r="O401" s="151"/>
    </row>
    <row r="402" spans="1:15" ht="12.75">
      <c r="A402" s="159"/>
      <c r="B402" s="161"/>
      <c r="C402" s="749" t="s">
        <v>424</v>
      </c>
      <c r="D402" s="750"/>
      <c r="E402" s="162">
        <v>1.135</v>
      </c>
      <c r="F402" s="706"/>
      <c r="G402" s="164"/>
      <c r="M402" s="160" t="s">
        <v>424</v>
      </c>
      <c r="O402" s="151"/>
    </row>
    <row r="403" spans="1:15" ht="12.75">
      <c r="A403" s="159"/>
      <c r="B403" s="161"/>
      <c r="C403" s="749" t="s">
        <v>425</v>
      </c>
      <c r="D403" s="750"/>
      <c r="E403" s="162">
        <v>0.175</v>
      </c>
      <c r="F403" s="706"/>
      <c r="G403" s="164"/>
      <c r="M403" s="160" t="s">
        <v>425</v>
      </c>
      <c r="O403" s="151"/>
    </row>
    <row r="404" spans="1:15" ht="12.75">
      <c r="A404" s="159"/>
      <c r="B404" s="161"/>
      <c r="C404" s="749" t="s">
        <v>426</v>
      </c>
      <c r="D404" s="750"/>
      <c r="E404" s="162">
        <v>0.875</v>
      </c>
      <c r="F404" s="706"/>
      <c r="G404" s="164"/>
      <c r="M404" s="160" t="s">
        <v>426</v>
      </c>
      <c r="O404" s="151"/>
    </row>
    <row r="405" spans="1:15" ht="12.75">
      <c r="A405" s="159"/>
      <c r="B405" s="161"/>
      <c r="C405" s="749" t="s">
        <v>427</v>
      </c>
      <c r="D405" s="750"/>
      <c r="E405" s="162">
        <v>0.748</v>
      </c>
      <c r="F405" s="706"/>
      <c r="G405" s="164"/>
      <c r="M405" s="160" t="s">
        <v>427</v>
      </c>
      <c r="O405" s="151"/>
    </row>
    <row r="406" spans="1:15" ht="12.75">
      <c r="A406" s="159"/>
      <c r="B406" s="161"/>
      <c r="C406" s="749" t="s">
        <v>428</v>
      </c>
      <c r="D406" s="750"/>
      <c r="E406" s="162">
        <v>0.635</v>
      </c>
      <c r="F406" s="706"/>
      <c r="G406" s="164"/>
      <c r="M406" s="160" t="s">
        <v>428</v>
      </c>
      <c r="O406" s="151"/>
    </row>
    <row r="407" spans="1:104" ht="12.75">
      <c r="A407" s="152">
        <v>61</v>
      </c>
      <c r="B407" s="153" t="s">
        <v>429</v>
      </c>
      <c r="C407" s="154" t="s">
        <v>430</v>
      </c>
      <c r="D407" s="155" t="s">
        <v>85</v>
      </c>
      <c r="E407" s="156">
        <v>12.0885</v>
      </c>
      <c r="F407" s="702"/>
      <c r="G407" s="157">
        <f>E407*F407</f>
        <v>0</v>
      </c>
      <c r="O407" s="151">
        <v>2</v>
      </c>
      <c r="AA407" s="129">
        <v>1</v>
      </c>
      <c r="AB407" s="129">
        <v>1</v>
      </c>
      <c r="AC407" s="129">
        <v>1</v>
      </c>
      <c r="AZ407" s="129">
        <v>1</v>
      </c>
      <c r="BA407" s="129">
        <f>IF(AZ407=1,G407,0)</f>
        <v>0</v>
      </c>
      <c r="BB407" s="129">
        <f>IF(AZ407=2,G407,0)</f>
        <v>0</v>
      </c>
      <c r="BC407" s="129">
        <f>IF(AZ407=3,G407,0)</f>
        <v>0</v>
      </c>
      <c r="BD407" s="129">
        <f>IF(AZ407=4,G407,0)</f>
        <v>0</v>
      </c>
      <c r="BE407" s="129">
        <f>IF(AZ407=5,G407,0)</f>
        <v>0</v>
      </c>
      <c r="CA407" s="158">
        <v>1</v>
      </c>
      <c r="CB407" s="158">
        <v>1</v>
      </c>
      <c r="CZ407" s="129">
        <v>2.42198</v>
      </c>
    </row>
    <row r="408" spans="1:15" ht="12.75">
      <c r="A408" s="159"/>
      <c r="B408" s="161"/>
      <c r="C408" s="749" t="s">
        <v>150</v>
      </c>
      <c r="D408" s="750"/>
      <c r="E408" s="162">
        <v>0</v>
      </c>
      <c r="F408" s="706"/>
      <c r="G408" s="164"/>
      <c r="M408" s="160" t="s">
        <v>150</v>
      </c>
      <c r="O408" s="151"/>
    </row>
    <row r="409" spans="1:15" ht="12.75">
      <c r="A409" s="159"/>
      <c r="B409" s="161"/>
      <c r="C409" s="749" t="s">
        <v>431</v>
      </c>
      <c r="D409" s="750"/>
      <c r="E409" s="162">
        <v>11.94</v>
      </c>
      <c r="F409" s="706"/>
      <c r="G409" s="164"/>
      <c r="M409" s="160" t="s">
        <v>431</v>
      </c>
      <c r="O409" s="151"/>
    </row>
    <row r="410" spans="1:15" ht="12.75">
      <c r="A410" s="159"/>
      <c r="B410" s="161"/>
      <c r="C410" s="749" t="s">
        <v>432</v>
      </c>
      <c r="D410" s="750"/>
      <c r="E410" s="162">
        <v>0.1485</v>
      </c>
      <c r="F410" s="706"/>
      <c r="G410" s="164"/>
      <c r="M410" s="160" t="s">
        <v>432</v>
      </c>
      <c r="O410" s="151"/>
    </row>
    <row r="411" spans="1:104" ht="12.75">
      <c r="A411" s="152">
        <v>62</v>
      </c>
      <c r="B411" s="153" t="s">
        <v>429</v>
      </c>
      <c r="C411" s="154" t="s">
        <v>430</v>
      </c>
      <c r="D411" s="155" t="s">
        <v>85</v>
      </c>
      <c r="E411" s="156">
        <v>18.675</v>
      </c>
      <c r="F411" s="702"/>
      <c r="G411" s="157">
        <f>E411*F411</f>
        <v>0</v>
      </c>
      <c r="O411" s="151">
        <v>2</v>
      </c>
      <c r="AA411" s="129">
        <v>1</v>
      </c>
      <c r="AB411" s="129">
        <v>1</v>
      </c>
      <c r="AC411" s="129">
        <v>1</v>
      </c>
      <c r="AZ411" s="129">
        <v>1</v>
      </c>
      <c r="BA411" s="129">
        <f>IF(AZ411=1,G411,0)</f>
        <v>0</v>
      </c>
      <c r="BB411" s="129">
        <f>IF(AZ411=2,G411,0)</f>
        <v>0</v>
      </c>
      <c r="BC411" s="129">
        <f>IF(AZ411=3,G411,0)</f>
        <v>0</v>
      </c>
      <c r="BD411" s="129">
        <f>IF(AZ411=4,G411,0)</f>
        <v>0</v>
      </c>
      <c r="BE411" s="129">
        <f>IF(AZ411=5,G411,0)</f>
        <v>0</v>
      </c>
      <c r="CA411" s="158">
        <v>1</v>
      </c>
      <c r="CB411" s="158">
        <v>1</v>
      </c>
      <c r="CZ411" s="129">
        <v>2.42198</v>
      </c>
    </row>
    <row r="412" spans="1:15" ht="12.75">
      <c r="A412" s="159"/>
      <c r="B412" s="161"/>
      <c r="C412" s="749" t="s">
        <v>132</v>
      </c>
      <c r="D412" s="750"/>
      <c r="E412" s="162">
        <v>0</v>
      </c>
      <c r="F412" s="706"/>
      <c r="G412" s="164"/>
      <c r="M412" s="160" t="s">
        <v>132</v>
      </c>
      <c r="O412" s="151"/>
    </row>
    <row r="413" spans="1:15" ht="22.5">
      <c r="A413" s="159"/>
      <c r="B413" s="161"/>
      <c r="C413" s="749" t="s">
        <v>433</v>
      </c>
      <c r="D413" s="750"/>
      <c r="E413" s="162">
        <v>18.675</v>
      </c>
      <c r="F413" s="706"/>
      <c r="G413" s="164"/>
      <c r="M413" s="160" t="s">
        <v>433</v>
      </c>
      <c r="O413" s="151"/>
    </row>
    <row r="414" spans="1:104" ht="12.75">
      <c r="A414" s="152">
        <v>63</v>
      </c>
      <c r="B414" s="153" t="s">
        <v>434</v>
      </c>
      <c r="C414" s="154" t="s">
        <v>435</v>
      </c>
      <c r="D414" s="155" t="s">
        <v>85</v>
      </c>
      <c r="E414" s="156">
        <v>7.8015</v>
      </c>
      <c r="F414" s="702"/>
      <c r="G414" s="157">
        <f>E414*F414</f>
        <v>0</v>
      </c>
      <c r="O414" s="151">
        <v>2</v>
      </c>
      <c r="AA414" s="129">
        <v>1</v>
      </c>
      <c r="AB414" s="129">
        <v>1</v>
      </c>
      <c r="AC414" s="129">
        <v>1</v>
      </c>
      <c r="AZ414" s="129">
        <v>1</v>
      </c>
      <c r="BA414" s="129">
        <f>IF(AZ414=1,G414,0)</f>
        <v>0</v>
      </c>
      <c r="BB414" s="129">
        <f>IF(AZ414=2,G414,0)</f>
        <v>0</v>
      </c>
      <c r="BC414" s="129">
        <f>IF(AZ414=3,G414,0)</f>
        <v>0</v>
      </c>
      <c r="BD414" s="129">
        <f>IF(AZ414=4,G414,0)</f>
        <v>0</v>
      </c>
      <c r="BE414" s="129">
        <f>IF(AZ414=5,G414,0)</f>
        <v>0</v>
      </c>
      <c r="CA414" s="158">
        <v>1</v>
      </c>
      <c r="CB414" s="158">
        <v>1</v>
      </c>
      <c r="CZ414" s="129">
        <v>1.818</v>
      </c>
    </row>
    <row r="415" spans="1:15" ht="12.75">
      <c r="A415" s="159"/>
      <c r="B415" s="161"/>
      <c r="C415" s="749" t="s">
        <v>436</v>
      </c>
      <c r="D415" s="750"/>
      <c r="E415" s="162">
        <v>1.896</v>
      </c>
      <c r="F415" s="706"/>
      <c r="G415" s="164"/>
      <c r="M415" s="160" t="s">
        <v>436</v>
      </c>
      <c r="O415" s="151"/>
    </row>
    <row r="416" spans="1:15" ht="12.75">
      <c r="A416" s="159"/>
      <c r="B416" s="161"/>
      <c r="C416" s="749" t="s">
        <v>437</v>
      </c>
      <c r="D416" s="750"/>
      <c r="E416" s="162">
        <v>4.807</v>
      </c>
      <c r="F416" s="706"/>
      <c r="G416" s="164"/>
      <c r="M416" s="160" t="s">
        <v>437</v>
      </c>
      <c r="O416" s="151"/>
    </row>
    <row r="417" spans="1:15" ht="12.75">
      <c r="A417" s="159"/>
      <c r="B417" s="161"/>
      <c r="C417" s="749" t="s">
        <v>438</v>
      </c>
      <c r="D417" s="750"/>
      <c r="E417" s="162">
        <v>1.0985</v>
      </c>
      <c r="F417" s="706"/>
      <c r="G417" s="164"/>
      <c r="M417" s="160" t="s">
        <v>438</v>
      </c>
      <c r="O417" s="151"/>
    </row>
    <row r="418" spans="1:80" ht="12.75">
      <c r="A418" s="152">
        <v>64</v>
      </c>
      <c r="B418" s="153" t="s">
        <v>1836</v>
      </c>
      <c r="C418" s="154" t="s">
        <v>1837</v>
      </c>
      <c r="D418" s="155" t="s">
        <v>224</v>
      </c>
      <c r="E418" s="156">
        <f>SUM(E420:E436)</f>
        <v>2.66058332</v>
      </c>
      <c r="F418" s="702"/>
      <c r="G418" s="157">
        <f>E418*F418</f>
        <v>0</v>
      </c>
      <c r="O418" s="151"/>
      <c r="CA418" s="158"/>
      <c r="CB418" s="158"/>
    </row>
    <row r="419" spans="1:15" ht="12.75">
      <c r="A419" s="159"/>
      <c r="B419" s="161"/>
      <c r="C419" s="749" t="s">
        <v>150</v>
      </c>
      <c r="D419" s="750"/>
      <c r="E419" s="162">
        <v>0</v>
      </c>
      <c r="F419" s="706"/>
      <c r="G419" s="164"/>
      <c r="M419" s="160" t="s">
        <v>150</v>
      </c>
      <c r="O419" s="151"/>
    </row>
    <row r="420" spans="1:15" ht="12.75">
      <c r="A420" s="159"/>
      <c r="B420" s="161"/>
      <c r="C420" s="749" t="s">
        <v>1838</v>
      </c>
      <c r="D420" s="750"/>
      <c r="E420" s="162">
        <f>(3.3+3.2+24.6+16.7+11.9)*3.083*1.2*0.001</f>
        <v>0.22086612</v>
      </c>
      <c r="F420" s="706"/>
      <c r="G420" s="164"/>
      <c r="M420" s="160" t="s">
        <v>417</v>
      </c>
      <c r="O420" s="151"/>
    </row>
    <row r="421" spans="1:15" ht="12.75">
      <c r="A421" s="159"/>
      <c r="B421" s="161"/>
      <c r="C421" s="749" t="s">
        <v>1839</v>
      </c>
      <c r="D421" s="750"/>
      <c r="E421" s="162">
        <f>47.4*3.083*1.2*0.001</f>
        <v>0.17536103999999997</v>
      </c>
      <c r="F421" s="706"/>
      <c r="G421" s="164"/>
      <c r="M421" s="160" t="s">
        <v>418</v>
      </c>
      <c r="O421" s="151"/>
    </row>
    <row r="422" spans="1:15" ht="12.75">
      <c r="A422" s="159"/>
      <c r="B422" s="161"/>
      <c r="C422" s="749" t="s">
        <v>1840</v>
      </c>
      <c r="D422" s="750"/>
      <c r="E422" s="162">
        <f>87.4*3.083*1.2*0.001</f>
        <v>0.32334504</v>
      </c>
      <c r="F422" s="706"/>
      <c r="G422" s="164"/>
      <c r="M422" s="160" t="s">
        <v>419</v>
      </c>
      <c r="O422" s="151"/>
    </row>
    <row r="423" spans="1:15" ht="12.75" customHeight="1">
      <c r="A423" s="159"/>
      <c r="B423" s="161"/>
      <c r="C423" s="749" t="s">
        <v>1841</v>
      </c>
      <c r="D423" s="750"/>
      <c r="E423" s="162">
        <f>16.9*3.083*1.2*0.001</f>
        <v>0.06252324</v>
      </c>
      <c r="F423" s="706"/>
      <c r="G423" s="164"/>
      <c r="M423" s="160" t="s">
        <v>420</v>
      </c>
      <c r="O423" s="151"/>
    </row>
    <row r="424" spans="1:15" ht="12.75">
      <c r="A424" s="159"/>
      <c r="B424" s="161"/>
      <c r="C424" s="749" t="s">
        <v>1842</v>
      </c>
      <c r="D424" s="750"/>
      <c r="E424" s="162">
        <f>29*3.083*1.2*0.001</f>
        <v>0.1072884</v>
      </c>
      <c r="F424" s="706"/>
      <c r="G424" s="164"/>
      <c r="M424" s="160" t="s">
        <v>421</v>
      </c>
      <c r="O424" s="151"/>
    </row>
    <row r="425" spans="1:15" ht="12.75">
      <c r="A425" s="159"/>
      <c r="B425" s="161"/>
      <c r="C425" s="749" t="s">
        <v>1843</v>
      </c>
      <c r="D425" s="750"/>
      <c r="E425" s="162">
        <f>(5.8+7.2)*3.083*0.001*1.2</f>
        <v>0.0480948</v>
      </c>
      <c r="F425" s="706"/>
      <c r="G425" s="164"/>
      <c r="M425" s="160" t="s">
        <v>422</v>
      </c>
      <c r="O425" s="151"/>
    </row>
    <row r="426" spans="1:15" ht="12.75">
      <c r="A426" s="159"/>
      <c r="B426" s="161"/>
      <c r="C426" s="749" t="s">
        <v>1844</v>
      </c>
      <c r="D426" s="750"/>
      <c r="E426" s="162">
        <f>22.7*3.083*0.001*1.2</f>
        <v>0.08398091999999999</v>
      </c>
      <c r="F426" s="706"/>
      <c r="G426" s="164"/>
      <c r="M426" s="160" t="s">
        <v>423</v>
      </c>
      <c r="O426" s="151"/>
    </row>
    <row r="427" spans="1:15" ht="12.75">
      <c r="A427" s="159"/>
      <c r="B427" s="161"/>
      <c r="C427" s="749" t="s">
        <v>1845</v>
      </c>
      <c r="D427" s="750"/>
      <c r="E427" s="162">
        <f>(5+2.6+6.8+4.8+3.5)*3.083*0.001*1.2</f>
        <v>0.08398091999999999</v>
      </c>
      <c r="F427" s="706"/>
      <c r="G427" s="164"/>
      <c r="M427" s="160" t="s">
        <v>424</v>
      </c>
      <c r="O427" s="151"/>
    </row>
    <row r="428" spans="1:15" ht="12.75">
      <c r="A428" s="159"/>
      <c r="B428" s="161"/>
      <c r="C428" s="749" t="s">
        <v>1846</v>
      </c>
      <c r="D428" s="750"/>
      <c r="E428" s="162">
        <f>3.5*3.083*0.001*1.2</f>
        <v>0.012948600000000001</v>
      </c>
      <c r="F428" s="706"/>
      <c r="G428" s="164"/>
      <c r="M428" s="160" t="s">
        <v>425</v>
      </c>
      <c r="O428" s="151"/>
    </row>
    <row r="429" spans="1:15" ht="12.75">
      <c r="A429" s="159"/>
      <c r="B429" s="161"/>
      <c r="C429" s="749" t="s">
        <v>1847</v>
      </c>
      <c r="D429" s="750"/>
      <c r="E429" s="162">
        <f>(9.4+8.1)*3.083*0.001*1.2</f>
        <v>0.064743</v>
      </c>
      <c r="F429" s="706"/>
      <c r="G429" s="164"/>
      <c r="M429" s="160" t="s">
        <v>426</v>
      </c>
      <c r="O429" s="151"/>
    </row>
    <row r="430" spans="1:15" ht="12.75">
      <c r="A430" s="159"/>
      <c r="B430" s="161"/>
      <c r="C430" s="749" t="s">
        <v>1848</v>
      </c>
      <c r="D430" s="750"/>
      <c r="E430" s="162">
        <v>0.748</v>
      </c>
      <c r="F430" s="706"/>
      <c r="G430" s="164"/>
      <c r="M430" s="160" t="s">
        <v>427</v>
      </c>
      <c r="O430" s="151"/>
    </row>
    <row r="431" spans="1:15" ht="12.75">
      <c r="A431" s="159"/>
      <c r="B431" s="161"/>
      <c r="C431" s="749" t="s">
        <v>1849</v>
      </c>
      <c r="D431" s="750"/>
      <c r="E431" s="162">
        <f>(5.6+7.1)*3.083*0.001*1.2</f>
        <v>0.04698491999999999</v>
      </c>
      <c r="F431" s="706"/>
      <c r="G431" s="164"/>
      <c r="M431" s="160" t="s">
        <v>428</v>
      </c>
      <c r="O431" s="151"/>
    </row>
    <row r="432" spans="1:15" ht="12.75">
      <c r="A432" s="159"/>
      <c r="B432" s="161"/>
      <c r="C432" s="749" t="s">
        <v>150</v>
      </c>
      <c r="D432" s="750"/>
      <c r="E432" s="162">
        <v>0</v>
      </c>
      <c r="F432" s="706"/>
      <c r="G432" s="164"/>
      <c r="M432" s="160" t="s">
        <v>150</v>
      </c>
      <c r="O432" s="151"/>
    </row>
    <row r="433" spans="1:15" ht="12.75">
      <c r="A433" s="159"/>
      <c r="B433" s="161"/>
      <c r="C433" s="749" t="s">
        <v>1850</v>
      </c>
      <c r="D433" s="750"/>
      <c r="E433" s="162">
        <f>(3.3+3.2+24.6+16.7+11.9)*3.083*0.001*1.2</f>
        <v>0.22086612000000003</v>
      </c>
      <c r="F433" s="706"/>
      <c r="G433" s="164"/>
      <c r="M433" s="160" t="s">
        <v>431</v>
      </c>
      <c r="O433" s="151"/>
    </row>
    <row r="434" spans="1:15" ht="12.75">
      <c r="A434" s="159"/>
      <c r="B434" s="161"/>
      <c r="C434" s="749" t="s">
        <v>1851</v>
      </c>
      <c r="D434" s="750"/>
      <c r="E434" s="162">
        <v>0.001</v>
      </c>
      <c r="F434" s="706"/>
      <c r="G434" s="164"/>
      <c r="M434" s="160" t="s">
        <v>432</v>
      </c>
      <c r="O434" s="151"/>
    </row>
    <row r="435" spans="1:15" ht="12.75">
      <c r="A435" s="159"/>
      <c r="B435" s="161"/>
      <c r="C435" s="749" t="s">
        <v>132</v>
      </c>
      <c r="D435" s="750"/>
      <c r="E435" s="162">
        <v>0</v>
      </c>
      <c r="F435" s="706"/>
      <c r="G435" s="164"/>
      <c r="M435" s="160" t="s">
        <v>132</v>
      </c>
      <c r="O435" s="151"/>
    </row>
    <row r="436" spans="1:15" ht="22.5">
      <c r="A436" s="159"/>
      <c r="B436" s="161"/>
      <c r="C436" s="749" t="s">
        <v>1852</v>
      </c>
      <c r="D436" s="750"/>
      <c r="E436" s="162">
        <f>(2.6+5+22.7+3.5+9.4+6.8+2.5+13.6+7.2+5.8+4.8+3.5+29+8.1)*3.083*0.001*1.2</f>
        <v>0.4606001999999999</v>
      </c>
      <c r="F436" s="706"/>
      <c r="G436" s="164"/>
      <c r="M436" s="160" t="s">
        <v>433</v>
      </c>
      <c r="O436" s="151"/>
    </row>
    <row r="437" spans="1:104" ht="12.75">
      <c r="A437" s="152">
        <v>65</v>
      </c>
      <c r="B437" s="153" t="s">
        <v>439</v>
      </c>
      <c r="C437" s="154" t="s">
        <v>440</v>
      </c>
      <c r="D437" s="155" t="s">
        <v>85</v>
      </c>
      <c r="E437" s="651">
        <v>26.385</v>
      </c>
      <c r="F437" s="702"/>
      <c r="G437" s="157">
        <f>E437*F437</f>
        <v>0</v>
      </c>
      <c r="O437" s="151">
        <v>2</v>
      </c>
      <c r="AA437" s="129">
        <v>1</v>
      </c>
      <c r="AB437" s="129">
        <v>1</v>
      </c>
      <c r="AC437" s="129">
        <v>1</v>
      </c>
      <c r="AZ437" s="129">
        <v>1</v>
      </c>
      <c r="BA437" s="129">
        <f>IF(AZ437=1,G437,0)</f>
        <v>0</v>
      </c>
      <c r="BB437" s="129">
        <f>IF(AZ437=2,G437,0)</f>
        <v>0</v>
      </c>
      <c r="BC437" s="129">
        <f>IF(AZ437=3,G437,0)</f>
        <v>0</v>
      </c>
      <c r="BD437" s="129">
        <f>IF(AZ437=4,G437,0)</f>
        <v>0</v>
      </c>
      <c r="BE437" s="129">
        <f>IF(AZ437=5,G437,0)</f>
        <v>0</v>
      </c>
      <c r="CA437" s="158">
        <v>1</v>
      </c>
      <c r="CB437" s="158">
        <v>1</v>
      </c>
      <c r="CZ437" s="129">
        <v>1.837</v>
      </c>
    </row>
    <row r="438" spans="1:15" ht="12.75">
      <c r="A438" s="159"/>
      <c r="B438" s="161"/>
      <c r="C438" s="749" t="s">
        <v>150</v>
      </c>
      <c r="D438" s="750"/>
      <c r="E438" s="162">
        <v>0</v>
      </c>
      <c r="F438" s="706"/>
      <c r="G438" s="164"/>
      <c r="M438" s="160" t="s">
        <v>150</v>
      </c>
      <c r="O438" s="151"/>
    </row>
    <row r="439" spans="1:15" ht="12.75">
      <c r="A439" s="159"/>
      <c r="B439" s="161"/>
      <c r="C439" s="749" t="s">
        <v>441</v>
      </c>
      <c r="D439" s="750"/>
      <c r="E439" s="162">
        <v>8.955</v>
      </c>
      <c r="F439" s="706"/>
      <c r="G439" s="164"/>
      <c r="M439" s="160" t="s">
        <v>441</v>
      </c>
      <c r="O439" s="151"/>
    </row>
    <row r="440" spans="1:15" ht="12.75">
      <c r="A440" s="159"/>
      <c r="B440" s="161"/>
      <c r="C440" s="749" t="s">
        <v>132</v>
      </c>
      <c r="D440" s="750"/>
      <c r="E440" s="162">
        <v>0</v>
      </c>
      <c r="F440" s="706"/>
      <c r="G440" s="164"/>
      <c r="M440" s="160" t="s">
        <v>132</v>
      </c>
      <c r="O440" s="151"/>
    </row>
    <row r="441" spans="1:15" ht="22.5">
      <c r="A441" s="159"/>
      <c r="B441" s="161"/>
      <c r="C441" s="749" t="s">
        <v>442</v>
      </c>
      <c r="D441" s="750"/>
      <c r="E441" s="162">
        <v>17.43</v>
      </c>
      <c r="F441" s="706"/>
      <c r="G441" s="164"/>
      <c r="M441" s="160" t="s">
        <v>442</v>
      </c>
      <c r="O441" s="151"/>
    </row>
    <row r="442" spans="1:104" ht="12.75">
      <c r="A442" s="152">
        <v>66</v>
      </c>
      <c r="B442" s="153" t="s">
        <v>443</v>
      </c>
      <c r="C442" s="154" t="s">
        <v>1835</v>
      </c>
      <c r="D442" s="155" t="s">
        <v>158</v>
      </c>
      <c r="E442" s="156">
        <v>57.7</v>
      </c>
      <c r="F442" s="702"/>
      <c r="G442" s="157">
        <f>E442*F442</f>
        <v>0</v>
      </c>
      <c r="O442" s="151">
        <v>2</v>
      </c>
      <c r="AA442" s="129">
        <v>1</v>
      </c>
      <c r="AB442" s="129">
        <v>1</v>
      </c>
      <c r="AC442" s="129">
        <v>1</v>
      </c>
      <c r="AZ442" s="129">
        <v>1</v>
      </c>
      <c r="BA442" s="129">
        <f>IF(AZ442=1,G442,0)</f>
        <v>0</v>
      </c>
      <c r="BB442" s="129">
        <f>IF(AZ442=2,G442,0)</f>
        <v>0</v>
      </c>
      <c r="BC442" s="129">
        <f>IF(AZ442=3,G442,0)</f>
        <v>0</v>
      </c>
      <c r="BD442" s="129">
        <f>IF(AZ442=4,G442,0)</f>
        <v>0</v>
      </c>
      <c r="BE442" s="129">
        <f>IF(AZ442=5,G442,0)</f>
        <v>0</v>
      </c>
      <c r="CA442" s="158">
        <v>1</v>
      </c>
      <c r="CB442" s="158">
        <v>1</v>
      </c>
      <c r="CZ442" s="129">
        <v>0.00028</v>
      </c>
    </row>
    <row r="443" spans="1:15" ht="12.75">
      <c r="A443" s="159"/>
      <c r="B443" s="161"/>
      <c r="C443" s="749" t="s">
        <v>150</v>
      </c>
      <c r="D443" s="750"/>
      <c r="E443" s="162">
        <v>0</v>
      </c>
      <c r="F443" s="706"/>
      <c r="G443" s="164"/>
      <c r="M443" s="160" t="s">
        <v>150</v>
      </c>
      <c r="O443" s="151"/>
    </row>
    <row r="444" spans="1:15" ht="12.75">
      <c r="A444" s="159"/>
      <c r="B444" s="161"/>
      <c r="C444" s="749" t="s">
        <v>444</v>
      </c>
      <c r="D444" s="750"/>
      <c r="E444" s="162">
        <v>57.7</v>
      </c>
      <c r="F444" s="706"/>
      <c r="G444" s="164"/>
      <c r="M444" s="160" t="s">
        <v>444</v>
      </c>
      <c r="O444" s="151"/>
    </row>
    <row r="445" spans="1:104" ht="12.75">
      <c r="A445" s="152">
        <v>67</v>
      </c>
      <c r="B445" s="153" t="s">
        <v>445</v>
      </c>
      <c r="C445" s="154" t="s">
        <v>1834</v>
      </c>
      <c r="D445" s="155" t="s">
        <v>158</v>
      </c>
      <c r="E445" s="651">
        <v>83.1</v>
      </c>
      <c r="F445" s="702"/>
      <c r="G445" s="157">
        <f>E445*F445</f>
        <v>0</v>
      </c>
      <c r="O445" s="151">
        <v>2</v>
      </c>
      <c r="AA445" s="129">
        <v>1</v>
      </c>
      <c r="AB445" s="129">
        <v>1</v>
      </c>
      <c r="AC445" s="129">
        <v>1</v>
      </c>
      <c r="AZ445" s="129">
        <v>1</v>
      </c>
      <c r="BA445" s="129">
        <f>IF(AZ445=1,G445,0)</f>
        <v>0</v>
      </c>
      <c r="BB445" s="129">
        <f>IF(AZ445=2,G445,0)</f>
        <v>0</v>
      </c>
      <c r="BC445" s="129">
        <f>IF(AZ445=3,G445,0)</f>
        <v>0</v>
      </c>
      <c r="BD445" s="129">
        <f>IF(AZ445=4,G445,0)</f>
        <v>0</v>
      </c>
      <c r="BE445" s="129">
        <f>IF(AZ445=5,G445,0)</f>
        <v>0</v>
      </c>
      <c r="CA445" s="158">
        <v>1</v>
      </c>
      <c r="CB445" s="158">
        <v>1</v>
      </c>
      <c r="CZ445" s="129">
        <v>0.00665</v>
      </c>
    </row>
    <row r="446" spans="1:15" ht="12.75">
      <c r="A446" s="159"/>
      <c r="B446" s="161"/>
      <c r="C446" s="749" t="s">
        <v>150</v>
      </c>
      <c r="D446" s="750"/>
      <c r="E446" s="162">
        <v>0</v>
      </c>
      <c r="F446" s="706"/>
      <c r="G446" s="164"/>
      <c r="M446" s="160" t="s">
        <v>150</v>
      </c>
      <c r="O446" s="151"/>
    </row>
    <row r="447" spans="1:15" ht="12.75">
      <c r="A447" s="159"/>
      <c r="B447" s="161"/>
      <c r="C447" s="749" t="s">
        <v>444</v>
      </c>
      <c r="D447" s="750"/>
      <c r="E447" s="162">
        <v>57.7</v>
      </c>
      <c r="F447" s="706"/>
      <c r="G447" s="164"/>
      <c r="M447" s="160" t="s">
        <v>444</v>
      </c>
      <c r="O447" s="151"/>
    </row>
    <row r="448" spans="1:15" ht="12.75">
      <c r="A448" s="159"/>
      <c r="B448" s="161"/>
      <c r="C448" s="749" t="s">
        <v>446</v>
      </c>
      <c r="D448" s="750"/>
      <c r="E448" s="162">
        <v>0</v>
      </c>
      <c r="F448" s="706"/>
      <c r="G448" s="164"/>
      <c r="M448" s="160" t="s">
        <v>446</v>
      </c>
      <c r="O448" s="151"/>
    </row>
    <row r="449" spans="1:15" ht="12.75">
      <c r="A449" s="159"/>
      <c r="B449" s="161"/>
      <c r="C449" s="749" t="s">
        <v>447</v>
      </c>
      <c r="D449" s="750"/>
      <c r="E449" s="162">
        <v>25.4</v>
      </c>
      <c r="F449" s="706"/>
      <c r="G449" s="164"/>
      <c r="M449" s="160" t="s">
        <v>447</v>
      </c>
      <c r="O449" s="151"/>
    </row>
    <row r="450" spans="1:104" ht="12.75">
      <c r="A450" s="152">
        <v>68</v>
      </c>
      <c r="B450" s="153" t="s">
        <v>448</v>
      </c>
      <c r="C450" s="154" t="s">
        <v>449</v>
      </c>
      <c r="D450" s="155" t="s">
        <v>158</v>
      </c>
      <c r="E450" s="651">
        <v>105.525</v>
      </c>
      <c r="F450" s="702"/>
      <c r="G450" s="157">
        <f>E450*F450</f>
        <v>0</v>
      </c>
      <c r="O450" s="151">
        <v>2</v>
      </c>
      <c r="AA450" s="129">
        <v>1</v>
      </c>
      <c r="AB450" s="129">
        <v>1</v>
      </c>
      <c r="AC450" s="129">
        <v>1</v>
      </c>
      <c r="AZ450" s="129">
        <v>1</v>
      </c>
      <c r="BA450" s="129">
        <f>IF(AZ450=1,G450,0)</f>
        <v>0</v>
      </c>
      <c r="BB450" s="129">
        <f>IF(AZ450=2,G450,0)</f>
        <v>0</v>
      </c>
      <c r="BC450" s="129">
        <f>IF(AZ450=3,G450,0)</f>
        <v>0</v>
      </c>
      <c r="BD450" s="129">
        <f>IF(AZ450=4,G450,0)</f>
        <v>0</v>
      </c>
      <c r="BE450" s="129">
        <f>IF(AZ450=5,G450,0)</f>
        <v>0</v>
      </c>
      <c r="CA450" s="158">
        <v>1</v>
      </c>
      <c r="CB450" s="158">
        <v>1</v>
      </c>
      <c r="CZ450" s="129">
        <v>0</v>
      </c>
    </row>
    <row r="451" spans="1:15" ht="12.75">
      <c r="A451" s="159"/>
      <c r="B451" s="161"/>
      <c r="C451" s="749" t="s">
        <v>150</v>
      </c>
      <c r="D451" s="750"/>
      <c r="E451" s="162">
        <v>0</v>
      </c>
      <c r="F451" s="706"/>
      <c r="G451" s="164"/>
      <c r="M451" s="160" t="s">
        <v>150</v>
      </c>
      <c r="O451" s="151"/>
    </row>
    <row r="452" spans="1:15" ht="12.75">
      <c r="A452" s="159"/>
      <c r="B452" s="161"/>
      <c r="C452" s="749" t="s">
        <v>450</v>
      </c>
      <c r="D452" s="750"/>
      <c r="E452" s="162">
        <v>7.8</v>
      </c>
      <c r="F452" s="706"/>
      <c r="G452" s="164"/>
      <c r="M452" s="160" t="s">
        <v>450</v>
      </c>
      <c r="O452" s="151"/>
    </row>
    <row r="453" spans="1:15" ht="12.75">
      <c r="A453" s="159"/>
      <c r="B453" s="161"/>
      <c r="C453" s="749" t="s">
        <v>451</v>
      </c>
      <c r="D453" s="750"/>
      <c r="E453" s="162">
        <v>3.825</v>
      </c>
      <c r="F453" s="706"/>
      <c r="G453" s="164"/>
      <c r="M453" s="160" t="s">
        <v>451</v>
      </c>
      <c r="O453" s="151"/>
    </row>
    <row r="454" spans="1:15" ht="12.75">
      <c r="A454" s="159"/>
      <c r="B454" s="161"/>
      <c r="C454" s="749" t="s">
        <v>452</v>
      </c>
      <c r="D454" s="750"/>
      <c r="E454" s="162">
        <v>12.5</v>
      </c>
      <c r="F454" s="706"/>
      <c r="G454" s="164"/>
      <c r="M454" s="160" t="s">
        <v>452</v>
      </c>
      <c r="O454" s="151"/>
    </row>
    <row r="455" spans="1:15" ht="12.75">
      <c r="A455" s="159"/>
      <c r="B455" s="161"/>
      <c r="C455" s="749" t="s">
        <v>444</v>
      </c>
      <c r="D455" s="750"/>
      <c r="E455" s="162">
        <v>57.7</v>
      </c>
      <c r="F455" s="706"/>
      <c r="G455" s="164"/>
      <c r="M455" s="160" t="s">
        <v>444</v>
      </c>
      <c r="O455" s="151"/>
    </row>
    <row r="456" spans="1:15" ht="12.75">
      <c r="A456" s="159"/>
      <c r="B456" s="161"/>
      <c r="C456" s="749" t="s">
        <v>132</v>
      </c>
      <c r="D456" s="750"/>
      <c r="E456" s="162">
        <v>0</v>
      </c>
      <c r="F456" s="706"/>
      <c r="G456" s="164"/>
      <c r="M456" s="160" t="s">
        <v>132</v>
      </c>
      <c r="O456" s="151"/>
    </row>
    <row r="457" spans="1:15" ht="12.75">
      <c r="A457" s="159"/>
      <c r="B457" s="161"/>
      <c r="C457" s="749" t="s">
        <v>453</v>
      </c>
      <c r="D457" s="750"/>
      <c r="E457" s="162">
        <v>7.3</v>
      </c>
      <c r="F457" s="706"/>
      <c r="G457" s="164"/>
      <c r="M457" s="160" t="s">
        <v>453</v>
      </c>
      <c r="O457" s="151"/>
    </row>
    <row r="458" spans="1:15" ht="12.75">
      <c r="A458" s="159"/>
      <c r="B458" s="161"/>
      <c r="C458" s="749" t="s">
        <v>454</v>
      </c>
      <c r="D458" s="750"/>
      <c r="E458" s="162">
        <v>16.4</v>
      </c>
      <c r="F458" s="706"/>
      <c r="G458" s="164"/>
      <c r="M458" s="160" t="s">
        <v>454</v>
      </c>
      <c r="O458" s="151"/>
    </row>
    <row r="459" spans="1:57" ht="12.75">
      <c r="A459" s="165"/>
      <c r="B459" s="166" t="s">
        <v>78</v>
      </c>
      <c r="C459" s="167" t="str">
        <f>CONCATENATE(B392," ",C392)</f>
        <v>63 Podlahy a podlahové konstrukce</v>
      </c>
      <c r="D459" s="168"/>
      <c r="E459" s="169"/>
      <c r="F459" s="704"/>
      <c r="G459" s="170">
        <f>SUM(G392:G458)</f>
        <v>0</v>
      </c>
      <c r="O459" s="151">
        <v>4</v>
      </c>
      <c r="BA459" s="171">
        <f>SUM(BA392:BA458)</f>
        <v>0</v>
      </c>
      <c r="BB459" s="171">
        <f>SUM(BB392:BB458)</f>
        <v>0</v>
      </c>
      <c r="BC459" s="171">
        <f>SUM(BC392:BC458)</f>
        <v>0</v>
      </c>
      <c r="BD459" s="171">
        <f>SUM(BD392:BD458)</f>
        <v>0</v>
      </c>
      <c r="BE459" s="171">
        <f>SUM(BE392:BE458)</f>
        <v>0</v>
      </c>
    </row>
    <row r="460" spans="1:15" ht="12.75">
      <c r="A460" s="144" t="s">
        <v>74</v>
      </c>
      <c r="B460" s="145" t="s">
        <v>455</v>
      </c>
      <c r="C460" s="146" t="s">
        <v>456</v>
      </c>
      <c r="D460" s="147"/>
      <c r="E460" s="148"/>
      <c r="F460" s="705"/>
      <c r="G460" s="149"/>
      <c r="H460" s="150"/>
      <c r="I460" s="150"/>
      <c r="O460" s="151">
        <v>1</v>
      </c>
    </row>
    <row r="461" spans="1:104" ht="22.5">
      <c r="A461" s="152">
        <v>69</v>
      </c>
      <c r="B461" s="153" t="s">
        <v>457</v>
      </c>
      <c r="C461" s="154" t="s">
        <v>458</v>
      </c>
      <c r="D461" s="155" t="s">
        <v>213</v>
      </c>
      <c r="E461" s="156">
        <v>3</v>
      </c>
      <c r="F461" s="702"/>
      <c r="G461" s="157">
        <f>E461*F461</f>
        <v>0</v>
      </c>
      <c r="O461" s="151">
        <v>2</v>
      </c>
      <c r="AA461" s="129">
        <v>1</v>
      </c>
      <c r="AB461" s="129">
        <v>1</v>
      </c>
      <c r="AC461" s="129">
        <v>1</v>
      </c>
      <c r="AZ461" s="129">
        <v>1</v>
      </c>
      <c r="BA461" s="129">
        <f>IF(AZ461=1,G461,0)</f>
        <v>0</v>
      </c>
      <c r="BB461" s="129">
        <f>IF(AZ461=2,G461,0)</f>
        <v>0</v>
      </c>
      <c r="BC461" s="129">
        <f>IF(AZ461=3,G461,0)</f>
        <v>0</v>
      </c>
      <c r="BD461" s="129">
        <f>IF(AZ461=4,G461,0)</f>
        <v>0</v>
      </c>
      <c r="BE461" s="129">
        <f>IF(AZ461=5,G461,0)</f>
        <v>0</v>
      </c>
      <c r="CA461" s="158">
        <v>1</v>
      </c>
      <c r="CB461" s="158">
        <v>1</v>
      </c>
      <c r="CZ461" s="129">
        <v>0.06256</v>
      </c>
    </row>
    <row r="462" spans="1:15" ht="12.75">
      <c r="A462" s="159"/>
      <c r="B462" s="161"/>
      <c r="C462" s="749" t="s">
        <v>459</v>
      </c>
      <c r="D462" s="750"/>
      <c r="E462" s="162">
        <v>3</v>
      </c>
      <c r="F462" s="706"/>
      <c r="G462" s="164"/>
      <c r="M462" s="160" t="s">
        <v>459</v>
      </c>
      <c r="O462" s="151"/>
    </row>
    <row r="463" spans="1:104" ht="22.5">
      <c r="A463" s="152">
        <v>70</v>
      </c>
      <c r="B463" s="153" t="s">
        <v>460</v>
      </c>
      <c r="C463" s="154" t="s">
        <v>461</v>
      </c>
      <c r="D463" s="155" t="s">
        <v>213</v>
      </c>
      <c r="E463" s="156">
        <v>8</v>
      </c>
      <c r="F463" s="702"/>
      <c r="G463" s="157">
        <f>E463*F463</f>
        <v>0</v>
      </c>
      <c r="O463" s="151">
        <v>2</v>
      </c>
      <c r="AA463" s="129">
        <v>1</v>
      </c>
      <c r="AB463" s="129">
        <v>1</v>
      </c>
      <c r="AC463" s="129">
        <v>1</v>
      </c>
      <c r="AZ463" s="129">
        <v>1</v>
      </c>
      <c r="BA463" s="129">
        <f>IF(AZ463=1,G463,0)</f>
        <v>0</v>
      </c>
      <c r="BB463" s="129">
        <f>IF(AZ463=2,G463,0)</f>
        <v>0</v>
      </c>
      <c r="BC463" s="129">
        <f>IF(AZ463=3,G463,0)</f>
        <v>0</v>
      </c>
      <c r="BD463" s="129">
        <f>IF(AZ463=4,G463,0)</f>
        <v>0</v>
      </c>
      <c r="BE463" s="129">
        <f>IF(AZ463=5,G463,0)</f>
        <v>0</v>
      </c>
      <c r="CA463" s="158">
        <v>1</v>
      </c>
      <c r="CB463" s="158">
        <v>1</v>
      </c>
      <c r="CZ463" s="129">
        <v>0.06256</v>
      </c>
    </row>
    <row r="464" spans="1:15" ht="12.75">
      <c r="A464" s="159"/>
      <c r="B464" s="161"/>
      <c r="C464" s="749" t="s">
        <v>462</v>
      </c>
      <c r="D464" s="750"/>
      <c r="E464" s="162">
        <v>8</v>
      </c>
      <c r="F464" s="706"/>
      <c r="G464" s="164"/>
      <c r="M464" s="160" t="s">
        <v>462</v>
      </c>
      <c r="O464" s="151"/>
    </row>
    <row r="465" spans="1:104" ht="22.5">
      <c r="A465" s="152">
        <v>71</v>
      </c>
      <c r="B465" s="153" t="s">
        <v>463</v>
      </c>
      <c r="C465" s="154" t="s">
        <v>464</v>
      </c>
      <c r="D465" s="155" t="s">
        <v>213</v>
      </c>
      <c r="E465" s="156">
        <v>4</v>
      </c>
      <c r="F465" s="702"/>
      <c r="G465" s="157">
        <f>E465*F465</f>
        <v>0</v>
      </c>
      <c r="O465" s="151">
        <v>2</v>
      </c>
      <c r="AA465" s="129">
        <v>1</v>
      </c>
      <c r="AB465" s="129">
        <v>1</v>
      </c>
      <c r="AC465" s="129">
        <v>1</v>
      </c>
      <c r="AZ465" s="129">
        <v>1</v>
      </c>
      <c r="BA465" s="129">
        <f>IF(AZ465=1,G465,0)</f>
        <v>0</v>
      </c>
      <c r="BB465" s="129">
        <f>IF(AZ465=2,G465,0)</f>
        <v>0</v>
      </c>
      <c r="BC465" s="129">
        <f>IF(AZ465=3,G465,0)</f>
        <v>0</v>
      </c>
      <c r="BD465" s="129">
        <f>IF(AZ465=4,G465,0)</f>
        <v>0</v>
      </c>
      <c r="BE465" s="129">
        <f>IF(AZ465=5,G465,0)</f>
        <v>0</v>
      </c>
      <c r="CA465" s="158">
        <v>1</v>
      </c>
      <c r="CB465" s="158">
        <v>1</v>
      </c>
      <c r="CZ465" s="129">
        <v>0.06764</v>
      </c>
    </row>
    <row r="466" spans="1:15" ht="12.75">
      <c r="A466" s="159"/>
      <c r="B466" s="161"/>
      <c r="C466" s="749" t="s">
        <v>465</v>
      </c>
      <c r="D466" s="750"/>
      <c r="E466" s="162">
        <v>4</v>
      </c>
      <c r="F466" s="706"/>
      <c r="G466" s="164"/>
      <c r="M466" s="160" t="s">
        <v>465</v>
      </c>
      <c r="O466" s="151"/>
    </row>
    <row r="467" spans="1:104" ht="22.5">
      <c r="A467" s="152">
        <v>72</v>
      </c>
      <c r="B467" s="153" t="s">
        <v>466</v>
      </c>
      <c r="C467" s="154" t="s">
        <v>467</v>
      </c>
      <c r="D467" s="155" t="s">
        <v>213</v>
      </c>
      <c r="E467" s="156">
        <v>1</v>
      </c>
      <c r="F467" s="702"/>
      <c r="G467" s="157">
        <f>E467*F467</f>
        <v>0</v>
      </c>
      <c r="O467" s="151">
        <v>2</v>
      </c>
      <c r="AA467" s="129">
        <v>1</v>
      </c>
      <c r="AB467" s="129">
        <v>1</v>
      </c>
      <c r="AC467" s="129">
        <v>1</v>
      </c>
      <c r="AZ467" s="129">
        <v>1</v>
      </c>
      <c r="BA467" s="129">
        <f>IF(AZ467=1,G467,0)</f>
        <v>0</v>
      </c>
      <c r="BB467" s="129">
        <f>IF(AZ467=2,G467,0)</f>
        <v>0</v>
      </c>
      <c r="BC467" s="129">
        <f>IF(AZ467=3,G467,0)</f>
        <v>0</v>
      </c>
      <c r="BD467" s="129">
        <f>IF(AZ467=4,G467,0)</f>
        <v>0</v>
      </c>
      <c r="BE467" s="129">
        <f>IF(AZ467=5,G467,0)</f>
        <v>0</v>
      </c>
      <c r="CA467" s="158">
        <v>1</v>
      </c>
      <c r="CB467" s="158">
        <v>1</v>
      </c>
      <c r="CZ467" s="129">
        <v>0.06832</v>
      </c>
    </row>
    <row r="468" spans="1:15" ht="12.75">
      <c r="A468" s="159"/>
      <c r="B468" s="161"/>
      <c r="C468" s="749" t="s">
        <v>75</v>
      </c>
      <c r="D468" s="750"/>
      <c r="E468" s="162">
        <v>1</v>
      </c>
      <c r="F468" s="706"/>
      <c r="G468" s="164"/>
      <c r="M468" s="160">
        <v>1</v>
      </c>
      <c r="O468" s="151"/>
    </row>
    <row r="469" spans="1:104" ht="22.5">
      <c r="A469" s="152">
        <v>73</v>
      </c>
      <c r="B469" s="153" t="s">
        <v>468</v>
      </c>
      <c r="C469" s="154" t="s">
        <v>469</v>
      </c>
      <c r="D469" s="155" t="s">
        <v>213</v>
      </c>
      <c r="E469" s="156">
        <v>1</v>
      </c>
      <c r="F469" s="702"/>
      <c r="G469" s="157">
        <f>E469*F469</f>
        <v>0</v>
      </c>
      <c r="O469" s="151">
        <v>2</v>
      </c>
      <c r="AA469" s="129">
        <v>1</v>
      </c>
      <c r="AB469" s="129">
        <v>1</v>
      </c>
      <c r="AC469" s="129">
        <v>1</v>
      </c>
      <c r="AZ469" s="129">
        <v>1</v>
      </c>
      <c r="BA469" s="129">
        <f>IF(AZ469=1,G469,0)</f>
        <v>0</v>
      </c>
      <c r="BB469" s="129">
        <f>IF(AZ469=2,G469,0)</f>
        <v>0</v>
      </c>
      <c r="BC469" s="129">
        <f>IF(AZ469=3,G469,0)</f>
        <v>0</v>
      </c>
      <c r="BD469" s="129">
        <f>IF(AZ469=4,G469,0)</f>
        <v>0</v>
      </c>
      <c r="BE469" s="129">
        <f>IF(AZ469=5,G469,0)</f>
        <v>0</v>
      </c>
      <c r="CA469" s="158">
        <v>1</v>
      </c>
      <c r="CB469" s="158">
        <v>1</v>
      </c>
      <c r="CZ469" s="129">
        <v>0.09792</v>
      </c>
    </row>
    <row r="470" spans="1:57" ht="12.75">
      <c r="A470" s="165"/>
      <c r="B470" s="166" t="s">
        <v>78</v>
      </c>
      <c r="C470" s="167" t="str">
        <f>CONCATENATE(B460," ",C460)</f>
        <v>64 Výplně otvorů</v>
      </c>
      <c r="D470" s="168"/>
      <c r="E470" s="169"/>
      <c r="F470" s="704"/>
      <c r="G470" s="170">
        <f>SUM(G460:G469)</f>
        <v>0</v>
      </c>
      <c r="O470" s="151">
        <v>4</v>
      </c>
      <c r="BA470" s="171">
        <f>SUM(BA460:BA469)</f>
        <v>0</v>
      </c>
      <c r="BB470" s="171">
        <f>SUM(BB460:BB469)</f>
        <v>0</v>
      </c>
      <c r="BC470" s="171">
        <f>SUM(BC460:BC469)</f>
        <v>0</v>
      </c>
      <c r="BD470" s="171">
        <f>SUM(BD460:BD469)</f>
        <v>0</v>
      </c>
      <c r="BE470" s="171">
        <f>SUM(BE460:BE469)</f>
        <v>0</v>
      </c>
    </row>
    <row r="471" spans="1:15" ht="12.75">
      <c r="A471" s="144" t="s">
        <v>74</v>
      </c>
      <c r="B471" s="145" t="s">
        <v>470</v>
      </c>
      <c r="C471" s="146" t="s">
        <v>471</v>
      </c>
      <c r="D471" s="147"/>
      <c r="E471" s="148"/>
      <c r="F471" s="705"/>
      <c r="G471" s="149"/>
      <c r="H471" s="150"/>
      <c r="I471" s="150"/>
      <c r="O471" s="151">
        <v>1</v>
      </c>
    </row>
    <row r="472" spans="1:104" ht="12.75">
      <c r="A472" s="152">
        <v>74</v>
      </c>
      <c r="B472" s="153" t="s">
        <v>472</v>
      </c>
      <c r="C472" s="154" t="s">
        <v>473</v>
      </c>
      <c r="D472" s="155" t="s">
        <v>158</v>
      </c>
      <c r="E472" s="156">
        <v>1326</v>
      </c>
      <c r="F472" s="702"/>
      <c r="G472" s="157">
        <f>E472*F472</f>
        <v>0</v>
      </c>
      <c r="O472" s="151">
        <v>2</v>
      </c>
      <c r="AA472" s="129">
        <v>1</v>
      </c>
      <c r="AB472" s="129">
        <v>1</v>
      </c>
      <c r="AC472" s="129">
        <v>1</v>
      </c>
      <c r="AZ472" s="129">
        <v>1</v>
      </c>
      <c r="BA472" s="129">
        <f>IF(AZ472=1,G472,0)</f>
        <v>0</v>
      </c>
      <c r="BB472" s="129">
        <f>IF(AZ472=2,G472,0)</f>
        <v>0</v>
      </c>
      <c r="BC472" s="129">
        <f>IF(AZ472=3,G472,0)</f>
        <v>0</v>
      </c>
      <c r="BD472" s="129">
        <f>IF(AZ472=4,G472,0)</f>
        <v>0</v>
      </c>
      <c r="BE472" s="129">
        <f>IF(AZ472=5,G472,0)</f>
        <v>0</v>
      </c>
      <c r="CA472" s="158">
        <v>1</v>
      </c>
      <c r="CB472" s="158">
        <v>1</v>
      </c>
      <c r="CZ472" s="129">
        <v>0.02426</v>
      </c>
    </row>
    <row r="473" spans="1:15" ht="12.75">
      <c r="A473" s="159"/>
      <c r="B473" s="161"/>
      <c r="C473" s="749" t="s">
        <v>474</v>
      </c>
      <c r="D473" s="750"/>
      <c r="E473" s="162">
        <v>1326</v>
      </c>
      <c r="F473" s="706"/>
      <c r="G473" s="164"/>
      <c r="M473" s="160" t="s">
        <v>474</v>
      </c>
      <c r="O473" s="151"/>
    </row>
    <row r="474" spans="1:104" ht="12.75">
      <c r="A474" s="152">
        <v>75</v>
      </c>
      <c r="B474" s="153" t="s">
        <v>475</v>
      </c>
      <c r="C474" s="154" t="s">
        <v>476</v>
      </c>
      <c r="D474" s="155" t="s">
        <v>158</v>
      </c>
      <c r="E474" s="156">
        <v>7956</v>
      </c>
      <c r="F474" s="702"/>
      <c r="G474" s="157">
        <f>E474*F474</f>
        <v>0</v>
      </c>
      <c r="O474" s="151">
        <v>2</v>
      </c>
      <c r="AA474" s="129">
        <v>1</v>
      </c>
      <c r="AB474" s="129">
        <v>1</v>
      </c>
      <c r="AC474" s="129">
        <v>1</v>
      </c>
      <c r="AZ474" s="129">
        <v>1</v>
      </c>
      <c r="BA474" s="129">
        <f>IF(AZ474=1,G474,0)</f>
        <v>0</v>
      </c>
      <c r="BB474" s="129">
        <f>IF(AZ474=2,G474,0)</f>
        <v>0</v>
      </c>
      <c r="BC474" s="129">
        <f>IF(AZ474=3,G474,0)</f>
        <v>0</v>
      </c>
      <c r="BD474" s="129">
        <f>IF(AZ474=4,G474,0)</f>
        <v>0</v>
      </c>
      <c r="BE474" s="129">
        <f>IF(AZ474=5,G474,0)</f>
        <v>0</v>
      </c>
      <c r="CA474" s="158">
        <v>1</v>
      </c>
      <c r="CB474" s="158">
        <v>1</v>
      </c>
      <c r="CZ474" s="129">
        <v>0.00102</v>
      </c>
    </row>
    <row r="475" spans="1:15" ht="12.75">
      <c r="A475" s="159"/>
      <c r="B475" s="161"/>
      <c r="C475" s="749" t="s">
        <v>477</v>
      </c>
      <c r="D475" s="750"/>
      <c r="E475" s="162">
        <v>7956</v>
      </c>
      <c r="F475" s="706"/>
      <c r="G475" s="164"/>
      <c r="M475" s="160" t="s">
        <v>477</v>
      </c>
      <c r="O475" s="151"/>
    </row>
    <row r="476" spans="1:104" ht="12.75">
      <c r="A476" s="152">
        <v>76</v>
      </c>
      <c r="B476" s="153" t="s">
        <v>478</v>
      </c>
      <c r="C476" s="154" t="s">
        <v>479</v>
      </c>
      <c r="D476" s="155" t="s">
        <v>158</v>
      </c>
      <c r="E476" s="156">
        <v>1326</v>
      </c>
      <c r="F476" s="702"/>
      <c r="G476" s="157">
        <f>E476*F476</f>
        <v>0</v>
      </c>
      <c r="O476" s="151">
        <v>2</v>
      </c>
      <c r="AA476" s="129">
        <v>1</v>
      </c>
      <c r="AB476" s="129">
        <v>1</v>
      </c>
      <c r="AC476" s="129">
        <v>1</v>
      </c>
      <c r="AZ476" s="129">
        <v>1</v>
      </c>
      <c r="BA476" s="129">
        <f>IF(AZ476=1,G476,0)</f>
        <v>0</v>
      </c>
      <c r="BB476" s="129">
        <f>IF(AZ476=2,G476,0)</f>
        <v>0</v>
      </c>
      <c r="BC476" s="129">
        <f>IF(AZ476=3,G476,0)</f>
        <v>0</v>
      </c>
      <c r="BD476" s="129">
        <f>IF(AZ476=4,G476,0)</f>
        <v>0</v>
      </c>
      <c r="BE476" s="129">
        <f>IF(AZ476=5,G476,0)</f>
        <v>0</v>
      </c>
      <c r="CA476" s="158">
        <v>1</v>
      </c>
      <c r="CB476" s="158">
        <v>1</v>
      </c>
      <c r="CZ476" s="129">
        <v>0</v>
      </c>
    </row>
    <row r="477" spans="1:15" ht="12.75">
      <c r="A477" s="159"/>
      <c r="B477" s="161"/>
      <c r="C477" s="749" t="s">
        <v>480</v>
      </c>
      <c r="D477" s="750"/>
      <c r="E477" s="162">
        <v>1326</v>
      </c>
      <c r="F477" s="706"/>
      <c r="G477" s="164"/>
      <c r="M477" s="160">
        <v>1326</v>
      </c>
      <c r="O477" s="151"/>
    </row>
    <row r="478" spans="1:104" ht="12.75">
      <c r="A478" s="152">
        <v>77</v>
      </c>
      <c r="B478" s="153" t="s">
        <v>481</v>
      </c>
      <c r="C478" s="154" t="s">
        <v>482</v>
      </c>
      <c r="D478" s="155" t="s">
        <v>158</v>
      </c>
      <c r="E478" s="156">
        <v>777.25</v>
      </c>
      <c r="F478" s="702"/>
      <c r="G478" s="157">
        <f>E478*F478</f>
        <v>0</v>
      </c>
      <c r="O478" s="151">
        <v>2</v>
      </c>
      <c r="AA478" s="129">
        <v>1</v>
      </c>
      <c r="AB478" s="129">
        <v>1</v>
      </c>
      <c r="AC478" s="129">
        <v>1</v>
      </c>
      <c r="AZ478" s="129">
        <v>1</v>
      </c>
      <c r="BA478" s="129">
        <f>IF(AZ478=1,G478,0)</f>
        <v>0</v>
      </c>
      <c r="BB478" s="129">
        <f>IF(AZ478=2,G478,0)</f>
        <v>0</v>
      </c>
      <c r="BC478" s="129">
        <f>IF(AZ478=3,G478,0)</f>
        <v>0</v>
      </c>
      <c r="BD478" s="129">
        <f>IF(AZ478=4,G478,0)</f>
        <v>0</v>
      </c>
      <c r="BE478" s="129">
        <f>IF(AZ478=5,G478,0)</f>
        <v>0</v>
      </c>
      <c r="CA478" s="158">
        <v>1</v>
      </c>
      <c r="CB478" s="158">
        <v>1</v>
      </c>
      <c r="CZ478" s="129">
        <v>0.00121</v>
      </c>
    </row>
    <row r="479" spans="1:15" ht="12.75">
      <c r="A479" s="159"/>
      <c r="B479" s="161"/>
      <c r="C479" s="749" t="s">
        <v>483</v>
      </c>
      <c r="D479" s="750"/>
      <c r="E479" s="162">
        <v>777.25</v>
      </c>
      <c r="F479" s="706"/>
      <c r="G479" s="164"/>
      <c r="M479" s="160" t="s">
        <v>483</v>
      </c>
      <c r="O479" s="151"/>
    </row>
    <row r="480" spans="1:57" ht="12.75">
      <c r="A480" s="165"/>
      <c r="B480" s="166" t="s">
        <v>78</v>
      </c>
      <c r="C480" s="167" t="str">
        <f>CONCATENATE(B471," ",C471)</f>
        <v>94 Lešení a stavební výtahy</v>
      </c>
      <c r="D480" s="168"/>
      <c r="E480" s="169"/>
      <c r="F480" s="704"/>
      <c r="G480" s="170">
        <f>SUM(G471:G479)</f>
        <v>0</v>
      </c>
      <c r="O480" s="151">
        <v>4</v>
      </c>
      <c r="BA480" s="171">
        <f>SUM(BA471:BA479)</f>
        <v>0</v>
      </c>
      <c r="BB480" s="171">
        <f>SUM(BB471:BB479)</f>
        <v>0</v>
      </c>
      <c r="BC480" s="171">
        <f>SUM(BC471:BC479)</f>
        <v>0</v>
      </c>
      <c r="BD480" s="171">
        <f>SUM(BD471:BD479)</f>
        <v>0</v>
      </c>
      <c r="BE480" s="171">
        <f>SUM(BE471:BE479)</f>
        <v>0</v>
      </c>
    </row>
    <row r="481" spans="1:15" ht="12.75">
      <c r="A481" s="144" t="s">
        <v>74</v>
      </c>
      <c r="B481" s="145" t="s">
        <v>484</v>
      </c>
      <c r="C481" s="146" t="s">
        <v>485</v>
      </c>
      <c r="D481" s="147"/>
      <c r="E481" s="148"/>
      <c r="F481" s="705"/>
      <c r="G481" s="149"/>
      <c r="H481" s="150"/>
      <c r="I481" s="150"/>
      <c r="O481" s="151">
        <v>1</v>
      </c>
    </row>
    <row r="482" spans="1:104" ht="12.75">
      <c r="A482" s="152">
        <v>78</v>
      </c>
      <c r="B482" s="153" t="s">
        <v>486</v>
      </c>
      <c r="C482" s="154" t="s">
        <v>487</v>
      </c>
      <c r="D482" s="155" t="s">
        <v>158</v>
      </c>
      <c r="E482" s="156">
        <v>885.3</v>
      </c>
      <c r="F482" s="702"/>
      <c r="G482" s="157">
        <f>E482*F482</f>
        <v>0</v>
      </c>
      <c r="O482" s="151">
        <v>2</v>
      </c>
      <c r="AA482" s="129">
        <v>1</v>
      </c>
      <c r="AB482" s="129">
        <v>1</v>
      </c>
      <c r="AC482" s="129">
        <v>1</v>
      </c>
      <c r="AZ482" s="129">
        <v>1</v>
      </c>
      <c r="BA482" s="129">
        <f>IF(AZ482=1,G482,0)</f>
        <v>0</v>
      </c>
      <c r="BB482" s="129">
        <f>IF(AZ482=2,G482,0)</f>
        <v>0</v>
      </c>
      <c r="BC482" s="129">
        <f>IF(AZ482=3,G482,0)</f>
        <v>0</v>
      </c>
      <c r="BD482" s="129">
        <f>IF(AZ482=4,G482,0)</f>
        <v>0</v>
      </c>
      <c r="BE482" s="129">
        <f>IF(AZ482=5,G482,0)</f>
        <v>0</v>
      </c>
      <c r="CA482" s="158">
        <v>1</v>
      </c>
      <c r="CB482" s="158">
        <v>1</v>
      </c>
      <c r="CZ482" s="129">
        <v>4E-05</v>
      </c>
    </row>
    <row r="483" spans="1:15" ht="12.75">
      <c r="A483" s="159"/>
      <c r="B483" s="161"/>
      <c r="C483" s="749" t="s">
        <v>488</v>
      </c>
      <c r="D483" s="750"/>
      <c r="E483" s="162">
        <v>885.3</v>
      </c>
      <c r="F483" s="706"/>
      <c r="G483" s="164"/>
      <c r="M483" s="160" t="s">
        <v>488</v>
      </c>
      <c r="O483" s="151"/>
    </row>
    <row r="484" spans="1:104" ht="22.5">
      <c r="A484" s="152">
        <v>79</v>
      </c>
      <c r="B484" s="153" t="s">
        <v>398</v>
      </c>
      <c r="C484" s="154" t="s">
        <v>399</v>
      </c>
      <c r="D484" s="155" t="s">
        <v>400</v>
      </c>
      <c r="E484" s="156">
        <v>200</v>
      </c>
      <c r="F484" s="702"/>
      <c r="G484" s="157">
        <f>E484*F484</f>
        <v>0</v>
      </c>
      <c r="O484" s="151">
        <v>2</v>
      </c>
      <c r="AA484" s="129">
        <v>10</v>
      </c>
      <c r="AB484" s="129">
        <v>0</v>
      </c>
      <c r="AC484" s="129">
        <v>8</v>
      </c>
      <c r="AZ484" s="129">
        <v>5</v>
      </c>
      <c r="BA484" s="129">
        <f>IF(AZ484=1,G484,0)</f>
        <v>0</v>
      </c>
      <c r="BB484" s="129">
        <f>IF(AZ484=2,G484,0)</f>
        <v>0</v>
      </c>
      <c r="BC484" s="129">
        <f>IF(AZ484=3,G484,0)</f>
        <v>0</v>
      </c>
      <c r="BD484" s="129">
        <f>IF(AZ484=4,G484,0)</f>
        <v>0</v>
      </c>
      <c r="BE484" s="129">
        <f>IF(AZ484=5,G484,0)</f>
        <v>0</v>
      </c>
      <c r="CA484" s="158">
        <v>10</v>
      </c>
      <c r="CB484" s="158">
        <v>0</v>
      </c>
      <c r="CZ484" s="129">
        <v>0</v>
      </c>
    </row>
    <row r="485" spans="1:80" ht="12.75">
      <c r="A485" s="152">
        <v>80</v>
      </c>
      <c r="B485" s="153" t="s">
        <v>1853</v>
      </c>
      <c r="C485" s="154" t="s">
        <v>1856</v>
      </c>
      <c r="D485" s="155" t="s">
        <v>77</v>
      </c>
      <c r="E485" s="156">
        <v>9</v>
      </c>
      <c r="F485" s="702"/>
      <c r="G485" s="157">
        <f aca="true" t="shared" si="0" ref="G485:G487">E485*F485</f>
        <v>0</v>
      </c>
      <c r="O485" s="151"/>
      <c r="CA485" s="158"/>
      <c r="CB485" s="158"/>
    </row>
    <row r="486" spans="1:80" ht="12.75">
      <c r="A486" s="152">
        <v>81</v>
      </c>
      <c r="B486" s="153" t="s">
        <v>1854</v>
      </c>
      <c r="C486" s="154" t="s">
        <v>1857</v>
      </c>
      <c r="D486" s="155" t="s">
        <v>77</v>
      </c>
      <c r="E486" s="156">
        <v>1</v>
      </c>
      <c r="F486" s="702"/>
      <c r="G486" s="157">
        <f t="shared" si="0"/>
        <v>0</v>
      </c>
      <c r="O486" s="151"/>
      <c r="CA486" s="158"/>
      <c r="CB486" s="158"/>
    </row>
    <row r="487" spans="1:80" ht="22.5">
      <c r="A487" s="152">
        <v>82</v>
      </c>
      <c r="B487" s="153" t="s">
        <v>1855</v>
      </c>
      <c r="C487" s="154" t="s">
        <v>1858</v>
      </c>
      <c r="D487" s="155" t="s">
        <v>77</v>
      </c>
      <c r="E487" s="156">
        <v>1</v>
      </c>
      <c r="F487" s="702"/>
      <c r="G487" s="157">
        <f t="shared" si="0"/>
        <v>0</v>
      </c>
      <c r="O487" s="151"/>
      <c r="CA487" s="158"/>
      <c r="CB487" s="158"/>
    </row>
    <row r="488" spans="1:57" ht="12.75">
      <c r="A488" s="165"/>
      <c r="B488" s="166" t="s">
        <v>78</v>
      </c>
      <c r="C488" s="167" t="str">
        <f>CONCATENATE(B481," ",C481)</f>
        <v>95 Dokončovací konstrukce na pozemních stavbách</v>
      </c>
      <c r="D488" s="168"/>
      <c r="E488" s="169"/>
      <c r="F488" s="704"/>
      <c r="G488" s="170">
        <f>SUM(G481:G487)</f>
        <v>0</v>
      </c>
      <c r="O488" s="151">
        <v>4</v>
      </c>
      <c r="BA488" s="171">
        <f>SUM(BA481:BA483)</f>
        <v>0</v>
      </c>
      <c r="BB488" s="171">
        <f>SUM(BB481:BB483)</f>
        <v>0</v>
      </c>
      <c r="BC488" s="171">
        <f>SUM(BC481:BC483)</f>
        <v>0</v>
      </c>
      <c r="BD488" s="171">
        <f>SUM(BD481:BD483)</f>
        <v>0</v>
      </c>
      <c r="BE488" s="171">
        <f>SUM(BE481:BE483)</f>
        <v>0</v>
      </c>
    </row>
    <row r="489" spans="1:15" ht="12.75">
      <c r="A489" s="144" t="s">
        <v>74</v>
      </c>
      <c r="B489" s="145" t="s">
        <v>489</v>
      </c>
      <c r="C489" s="146" t="s">
        <v>490</v>
      </c>
      <c r="D489" s="147"/>
      <c r="E489" s="148"/>
      <c r="F489" s="705"/>
      <c r="G489" s="149"/>
      <c r="H489" s="150"/>
      <c r="I489" s="150"/>
      <c r="O489" s="151">
        <v>1</v>
      </c>
    </row>
    <row r="490" spans="1:104" ht="12.75">
      <c r="A490" s="152">
        <v>83</v>
      </c>
      <c r="B490" s="153" t="s">
        <v>491</v>
      </c>
      <c r="C490" s="154" t="s">
        <v>492</v>
      </c>
      <c r="D490" s="155" t="s">
        <v>158</v>
      </c>
      <c r="E490" s="156">
        <v>44.932</v>
      </c>
      <c r="F490" s="702"/>
      <c r="G490" s="157">
        <f>E490*F490</f>
        <v>0</v>
      </c>
      <c r="O490" s="151">
        <v>2</v>
      </c>
      <c r="AA490" s="129">
        <v>1</v>
      </c>
      <c r="AB490" s="129">
        <v>1</v>
      </c>
      <c r="AC490" s="129">
        <v>1</v>
      </c>
      <c r="AZ490" s="129">
        <v>1</v>
      </c>
      <c r="BA490" s="129">
        <f>IF(AZ490=1,G490,0)</f>
        <v>0</v>
      </c>
      <c r="BB490" s="129">
        <f>IF(AZ490=2,G490,0)</f>
        <v>0</v>
      </c>
      <c r="BC490" s="129">
        <f>IF(AZ490=3,G490,0)</f>
        <v>0</v>
      </c>
      <c r="BD490" s="129">
        <f>IF(AZ490=4,G490,0)</f>
        <v>0</v>
      </c>
      <c r="BE490" s="129">
        <f>IF(AZ490=5,G490,0)</f>
        <v>0</v>
      </c>
      <c r="CA490" s="158">
        <v>1</v>
      </c>
      <c r="CB490" s="158">
        <v>1</v>
      </c>
      <c r="CZ490" s="129">
        <v>0.00067</v>
      </c>
    </row>
    <row r="491" spans="1:15" ht="12.75">
      <c r="A491" s="159"/>
      <c r="B491" s="161"/>
      <c r="C491" s="749" t="s">
        <v>150</v>
      </c>
      <c r="D491" s="750"/>
      <c r="E491" s="162">
        <v>0</v>
      </c>
      <c r="F491" s="706"/>
      <c r="G491" s="164"/>
      <c r="M491" s="160" t="s">
        <v>150</v>
      </c>
      <c r="O491" s="151"/>
    </row>
    <row r="492" spans="1:15" ht="12.75">
      <c r="A492" s="159"/>
      <c r="B492" s="161"/>
      <c r="C492" s="749" t="s">
        <v>493</v>
      </c>
      <c r="D492" s="750"/>
      <c r="E492" s="162">
        <v>9.664</v>
      </c>
      <c r="F492" s="706"/>
      <c r="G492" s="164"/>
      <c r="M492" s="160" t="s">
        <v>493</v>
      </c>
      <c r="O492" s="151"/>
    </row>
    <row r="493" spans="1:15" ht="12.75">
      <c r="A493" s="159"/>
      <c r="B493" s="161"/>
      <c r="C493" s="749" t="s">
        <v>494</v>
      </c>
      <c r="D493" s="750"/>
      <c r="E493" s="162">
        <v>8.343</v>
      </c>
      <c r="F493" s="706"/>
      <c r="G493" s="164"/>
      <c r="M493" s="160" t="s">
        <v>494</v>
      </c>
      <c r="O493" s="151"/>
    </row>
    <row r="494" spans="1:15" ht="12.75">
      <c r="A494" s="159"/>
      <c r="B494" s="161"/>
      <c r="C494" s="749" t="s">
        <v>495</v>
      </c>
      <c r="D494" s="750"/>
      <c r="E494" s="162">
        <v>5.085</v>
      </c>
      <c r="F494" s="706"/>
      <c r="G494" s="164"/>
      <c r="M494" s="160" t="s">
        <v>495</v>
      </c>
      <c r="O494" s="151"/>
    </row>
    <row r="495" spans="1:15" ht="12.75">
      <c r="A495" s="159"/>
      <c r="B495" s="161"/>
      <c r="C495" s="749" t="s">
        <v>132</v>
      </c>
      <c r="D495" s="750"/>
      <c r="E495" s="162">
        <v>0</v>
      </c>
      <c r="F495" s="706"/>
      <c r="G495" s="164"/>
      <c r="M495" s="160" t="s">
        <v>132</v>
      </c>
      <c r="O495" s="151"/>
    </row>
    <row r="496" spans="1:15" ht="12.75">
      <c r="A496" s="159"/>
      <c r="B496" s="161"/>
      <c r="C496" s="749" t="s">
        <v>496</v>
      </c>
      <c r="D496" s="750"/>
      <c r="E496" s="162">
        <v>16.8</v>
      </c>
      <c r="F496" s="706"/>
      <c r="G496" s="164"/>
      <c r="M496" s="160" t="s">
        <v>496</v>
      </c>
      <c r="O496" s="151"/>
    </row>
    <row r="497" spans="1:15" ht="12.75">
      <c r="A497" s="159"/>
      <c r="B497" s="161"/>
      <c r="C497" s="749" t="s">
        <v>497</v>
      </c>
      <c r="D497" s="750"/>
      <c r="E497" s="162">
        <v>5.04</v>
      </c>
      <c r="F497" s="706"/>
      <c r="G497" s="164"/>
      <c r="M497" s="160" t="s">
        <v>497</v>
      </c>
      <c r="O497" s="151"/>
    </row>
    <row r="498" spans="1:104" ht="12.75">
      <c r="A498" s="152">
        <v>84</v>
      </c>
      <c r="B498" s="153" t="s">
        <v>498</v>
      </c>
      <c r="C498" s="154" t="s">
        <v>499</v>
      </c>
      <c r="D498" s="155" t="s">
        <v>158</v>
      </c>
      <c r="E498" s="156">
        <v>13.168</v>
      </c>
      <c r="F498" s="702"/>
      <c r="G498" s="157">
        <f>E498*F498</f>
        <v>0</v>
      </c>
      <c r="O498" s="151">
        <v>2</v>
      </c>
      <c r="AA498" s="129">
        <v>1</v>
      </c>
      <c r="AB498" s="129">
        <v>1</v>
      </c>
      <c r="AC498" s="129">
        <v>1</v>
      </c>
      <c r="AZ498" s="129">
        <v>1</v>
      </c>
      <c r="BA498" s="129">
        <f>IF(AZ498=1,G498,0)</f>
        <v>0</v>
      </c>
      <c r="BB498" s="129">
        <f>IF(AZ498=2,G498,0)</f>
        <v>0</v>
      </c>
      <c r="BC498" s="129">
        <f>IF(AZ498=3,G498,0)</f>
        <v>0</v>
      </c>
      <c r="BD498" s="129">
        <f>IF(AZ498=4,G498,0)</f>
        <v>0</v>
      </c>
      <c r="BE498" s="129">
        <f>IF(AZ498=5,G498,0)</f>
        <v>0</v>
      </c>
      <c r="CA498" s="158">
        <v>1</v>
      </c>
      <c r="CB498" s="158">
        <v>1</v>
      </c>
      <c r="CZ498" s="129">
        <v>0.00067</v>
      </c>
    </row>
    <row r="499" spans="1:15" ht="12.75">
      <c r="A499" s="159"/>
      <c r="B499" s="161"/>
      <c r="C499" s="749" t="s">
        <v>150</v>
      </c>
      <c r="D499" s="750"/>
      <c r="E499" s="162">
        <v>0</v>
      </c>
      <c r="F499" s="706"/>
      <c r="G499" s="164"/>
      <c r="M499" s="160" t="s">
        <v>150</v>
      </c>
      <c r="O499" s="151"/>
    </row>
    <row r="500" spans="1:15" ht="12.75">
      <c r="A500" s="159"/>
      <c r="B500" s="161"/>
      <c r="C500" s="749" t="s">
        <v>500</v>
      </c>
      <c r="D500" s="750"/>
      <c r="E500" s="162">
        <v>8.128</v>
      </c>
      <c r="F500" s="706"/>
      <c r="G500" s="164"/>
      <c r="M500" s="160" t="s">
        <v>500</v>
      </c>
      <c r="O500" s="151"/>
    </row>
    <row r="501" spans="1:15" ht="12.75">
      <c r="A501" s="159"/>
      <c r="B501" s="161"/>
      <c r="C501" s="749" t="s">
        <v>132</v>
      </c>
      <c r="D501" s="750"/>
      <c r="E501" s="162">
        <v>0</v>
      </c>
      <c r="F501" s="706"/>
      <c r="G501" s="164"/>
      <c r="M501" s="160" t="s">
        <v>132</v>
      </c>
      <c r="O501" s="151"/>
    </row>
    <row r="502" spans="1:15" ht="12.75">
      <c r="A502" s="159"/>
      <c r="B502" s="161"/>
      <c r="C502" s="749" t="s">
        <v>497</v>
      </c>
      <c r="D502" s="750"/>
      <c r="E502" s="162">
        <v>5.04</v>
      </c>
      <c r="F502" s="706"/>
      <c r="G502" s="164"/>
      <c r="M502" s="160" t="s">
        <v>497</v>
      </c>
      <c r="O502" s="151"/>
    </row>
    <row r="503" spans="1:104" ht="12.75">
      <c r="A503" s="152">
        <v>85</v>
      </c>
      <c r="B503" s="153" t="s">
        <v>501</v>
      </c>
      <c r="C503" s="154" t="s">
        <v>502</v>
      </c>
      <c r="D503" s="155" t="s">
        <v>85</v>
      </c>
      <c r="E503" s="156">
        <v>10.9819</v>
      </c>
      <c r="F503" s="702"/>
      <c r="G503" s="157">
        <f>E503*F503</f>
        <v>0</v>
      </c>
      <c r="O503" s="151">
        <v>2</v>
      </c>
      <c r="AA503" s="129">
        <v>1</v>
      </c>
      <c r="AB503" s="129">
        <v>1</v>
      </c>
      <c r="AC503" s="129">
        <v>1</v>
      </c>
      <c r="AZ503" s="129">
        <v>1</v>
      </c>
      <c r="BA503" s="129">
        <f>IF(AZ503=1,G503,0)</f>
        <v>0</v>
      </c>
      <c r="BB503" s="129">
        <f>IF(AZ503=2,G503,0)</f>
        <v>0</v>
      </c>
      <c r="BC503" s="129">
        <f>IF(AZ503=3,G503,0)</f>
        <v>0</v>
      </c>
      <c r="BD503" s="129">
        <f>IF(AZ503=4,G503,0)</f>
        <v>0</v>
      </c>
      <c r="BE503" s="129">
        <f>IF(AZ503=5,G503,0)</f>
        <v>0</v>
      </c>
      <c r="CA503" s="158">
        <v>1</v>
      </c>
      <c r="CB503" s="158">
        <v>1</v>
      </c>
      <c r="CZ503" s="129">
        <v>0.00128</v>
      </c>
    </row>
    <row r="504" spans="1:15" ht="12.75">
      <c r="A504" s="159"/>
      <c r="B504" s="161"/>
      <c r="C504" s="749" t="s">
        <v>150</v>
      </c>
      <c r="D504" s="750"/>
      <c r="E504" s="162">
        <v>0</v>
      </c>
      <c r="F504" s="706"/>
      <c r="G504" s="164"/>
      <c r="M504" s="160" t="s">
        <v>150</v>
      </c>
      <c r="O504" s="151"/>
    </row>
    <row r="505" spans="1:15" ht="12.75">
      <c r="A505" s="159"/>
      <c r="B505" s="161"/>
      <c r="C505" s="749" t="s">
        <v>503</v>
      </c>
      <c r="D505" s="750"/>
      <c r="E505" s="162">
        <v>8.1885</v>
      </c>
      <c r="F505" s="706"/>
      <c r="G505" s="164"/>
      <c r="M505" s="160" t="s">
        <v>503</v>
      </c>
      <c r="O505" s="151"/>
    </row>
    <row r="506" spans="1:15" ht="12.75">
      <c r="A506" s="159"/>
      <c r="B506" s="161"/>
      <c r="C506" s="749" t="s">
        <v>504</v>
      </c>
      <c r="D506" s="750"/>
      <c r="E506" s="162">
        <v>0.6311</v>
      </c>
      <c r="F506" s="706"/>
      <c r="G506" s="164"/>
      <c r="M506" s="160" t="s">
        <v>504</v>
      </c>
      <c r="O506" s="151"/>
    </row>
    <row r="507" spans="1:15" ht="12.75">
      <c r="A507" s="159"/>
      <c r="B507" s="161"/>
      <c r="C507" s="749" t="s">
        <v>505</v>
      </c>
      <c r="D507" s="750"/>
      <c r="E507" s="162">
        <v>0.162</v>
      </c>
      <c r="F507" s="706"/>
      <c r="G507" s="164"/>
      <c r="M507" s="160" t="s">
        <v>505</v>
      </c>
      <c r="O507" s="151"/>
    </row>
    <row r="508" spans="1:15" ht="12.75">
      <c r="A508" s="159"/>
      <c r="B508" s="161"/>
      <c r="C508" s="749" t="s">
        <v>132</v>
      </c>
      <c r="D508" s="750"/>
      <c r="E508" s="162">
        <v>0</v>
      </c>
      <c r="F508" s="706"/>
      <c r="G508" s="164"/>
      <c r="M508" s="160" t="s">
        <v>132</v>
      </c>
      <c r="O508" s="151"/>
    </row>
    <row r="509" spans="1:15" ht="12.75">
      <c r="A509" s="159"/>
      <c r="B509" s="161"/>
      <c r="C509" s="749" t="s">
        <v>506</v>
      </c>
      <c r="D509" s="750"/>
      <c r="E509" s="162">
        <v>2.0002</v>
      </c>
      <c r="F509" s="706"/>
      <c r="G509" s="164"/>
      <c r="M509" s="160" t="s">
        <v>506</v>
      </c>
      <c r="O509" s="151"/>
    </row>
    <row r="510" spans="1:104" ht="12.75">
      <c r="A510" s="152">
        <v>86</v>
      </c>
      <c r="B510" s="153" t="s">
        <v>507</v>
      </c>
      <c r="C510" s="154" t="s">
        <v>508</v>
      </c>
      <c r="D510" s="155" t="s">
        <v>158</v>
      </c>
      <c r="E510" s="156">
        <v>9.94</v>
      </c>
      <c r="F510" s="702"/>
      <c r="G510" s="157">
        <f>E510*F510</f>
        <v>0</v>
      </c>
      <c r="O510" s="151">
        <v>2</v>
      </c>
      <c r="AA510" s="129">
        <v>1</v>
      </c>
      <c r="AB510" s="129">
        <v>1</v>
      </c>
      <c r="AC510" s="129">
        <v>1</v>
      </c>
      <c r="AZ510" s="129">
        <v>1</v>
      </c>
      <c r="BA510" s="129">
        <f>IF(AZ510=1,G510,0)</f>
        <v>0</v>
      </c>
      <c r="BB510" s="129">
        <f>IF(AZ510=2,G510,0)</f>
        <v>0</v>
      </c>
      <c r="BC510" s="129">
        <f>IF(AZ510=3,G510,0)</f>
        <v>0</v>
      </c>
      <c r="BD510" s="129">
        <f>IF(AZ510=4,G510,0)</f>
        <v>0</v>
      </c>
      <c r="BE510" s="129">
        <f>IF(AZ510=5,G510,0)</f>
        <v>0</v>
      </c>
      <c r="CA510" s="158">
        <v>1</v>
      </c>
      <c r="CB510" s="158">
        <v>1</v>
      </c>
      <c r="CZ510" s="129">
        <v>0.00033</v>
      </c>
    </row>
    <row r="511" spans="1:15" ht="12.75">
      <c r="A511" s="159"/>
      <c r="B511" s="161"/>
      <c r="C511" s="749" t="s">
        <v>132</v>
      </c>
      <c r="D511" s="750"/>
      <c r="E511" s="162">
        <v>0</v>
      </c>
      <c r="F511" s="706"/>
      <c r="G511" s="164"/>
      <c r="M511" s="160" t="s">
        <v>132</v>
      </c>
      <c r="O511" s="151"/>
    </row>
    <row r="512" spans="1:15" ht="12.75">
      <c r="A512" s="159"/>
      <c r="B512" s="161"/>
      <c r="C512" s="749" t="s">
        <v>509</v>
      </c>
      <c r="D512" s="750"/>
      <c r="E512" s="162">
        <v>7.14</v>
      </c>
      <c r="F512" s="706"/>
      <c r="G512" s="164"/>
      <c r="M512" s="160" t="s">
        <v>509</v>
      </c>
      <c r="O512" s="151"/>
    </row>
    <row r="513" spans="1:15" ht="12.75">
      <c r="A513" s="159"/>
      <c r="B513" s="161"/>
      <c r="C513" s="749" t="s">
        <v>510</v>
      </c>
      <c r="D513" s="750"/>
      <c r="E513" s="162">
        <v>2.8</v>
      </c>
      <c r="F513" s="706"/>
      <c r="G513" s="164"/>
      <c r="M513" s="160" t="s">
        <v>510</v>
      </c>
      <c r="O513" s="151"/>
    </row>
    <row r="514" spans="1:104" ht="12.75">
      <c r="A514" s="152">
        <v>87</v>
      </c>
      <c r="B514" s="153" t="s">
        <v>511</v>
      </c>
      <c r="C514" s="154" t="s">
        <v>512</v>
      </c>
      <c r="D514" s="155" t="s">
        <v>158</v>
      </c>
      <c r="E514" s="156">
        <v>24.2175</v>
      </c>
      <c r="F514" s="702"/>
      <c r="G514" s="157">
        <f>E514*F514</f>
        <v>0</v>
      </c>
      <c r="O514" s="151">
        <v>2</v>
      </c>
      <c r="AA514" s="129">
        <v>1</v>
      </c>
      <c r="AB514" s="129">
        <v>1</v>
      </c>
      <c r="AC514" s="129">
        <v>1</v>
      </c>
      <c r="AZ514" s="129">
        <v>1</v>
      </c>
      <c r="BA514" s="129">
        <f>IF(AZ514=1,G514,0)</f>
        <v>0</v>
      </c>
      <c r="BB514" s="129">
        <f>IF(AZ514=2,G514,0)</f>
        <v>0</v>
      </c>
      <c r="BC514" s="129">
        <f>IF(AZ514=3,G514,0)</f>
        <v>0</v>
      </c>
      <c r="BD514" s="129">
        <f>IF(AZ514=4,G514,0)</f>
        <v>0</v>
      </c>
      <c r="BE514" s="129">
        <f>IF(AZ514=5,G514,0)</f>
        <v>0</v>
      </c>
      <c r="CA514" s="158">
        <v>1</v>
      </c>
      <c r="CB514" s="158">
        <v>1</v>
      </c>
      <c r="CZ514" s="129">
        <v>0.00033</v>
      </c>
    </row>
    <row r="515" spans="1:15" ht="12.75">
      <c r="A515" s="159"/>
      <c r="B515" s="161"/>
      <c r="C515" s="749" t="s">
        <v>446</v>
      </c>
      <c r="D515" s="750"/>
      <c r="E515" s="162">
        <v>0</v>
      </c>
      <c r="F515" s="706"/>
      <c r="G515" s="164"/>
      <c r="M515" s="160" t="s">
        <v>446</v>
      </c>
      <c r="O515" s="151"/>
    </row>
    <row r="516" spans="1:15" ht="12.75">
      <c r="A516" s="159"/>
      <c r="B516" s="161"/>
      <c r="C516" s="749" t="s">
        <v>513</v>
      </c>
      <c r="D516" s="750"/>
      <c r="E516" s="162">
        <v>5.8</v>
      </c>
      <c r="F516" s="706"/>
      <c r="G516" s="164"/>
      <c r="M516" s="160" t="s">
        <v>513</v>
      </c>
      <c r="O516" s="151"/>
    </row>
    <row r="517" spans="1:15" ht="12.75">
      <c r="A517" s="159"/>
      <c r="B517" s="161"/>
      <c r="C517" s="749" t="s">
        <v>514</v>
      </c>
      <c r="D517" s="750"/>
      <c r="E517" s="162">
        <v>18.4175</v>
      </c>
      <c r="F517" s="706"/>
      <c r="G517" s="164"/>
      <c r="M517" s="160" t="s">
        <v>514</v>
      </c>
      <c r="O517" s="151"/>
    </row>
    <row r="518" spans="1:104" ht="22.5">
      <c r="A518" s="152">
        <v>88</v>
      </c>
      <c r="B518" s="153" t="s">
        <v>515</v>
      </c>
      <c r="C518" s="154" t="s">
        <v>516</v>
      </c>
      <c r="D518" s="155" t="s">
        <v>85</v>
      </c>
      <c r="E518" s="156">
        <v>3.51</v>
      </c>
      <c r="F518" s="702"/>
      <c r="G518" s="157">
        <f>E518*F518</f>
        <v>0</v>
      </c>
      <c r="O518" s="151">
        <v>2</v>
      </c>
      <c r="AA518" s="129">
        <v>1</v>
      </c>
      <c r="AB518" s="129">
        <v>1</v>
      </c>
      <c r="AC518" s="129">
        <v>1</v>
      </c>
      <c r="AZ518" s="129">
        <v>1</v>
      </c>
      <c r="BA518" s="129">
        <f>IF(AZ518=1,G518,0)</f>
        <v>0</v>
      </c>
      <c r="BB518" s="129">
        <f>IF(AZ518=2,G518,0)</f>
        <v>0</v>
      </c>
      <c r="BC518" s="129">
        <f>IF(AZ518=3,G518,0)</f>
        <v>0</v>
      </c>
      <c r="BD518" s="129">
        <f>IF(AZ518=4,G518,0)</f>
        <v>0</v>
      </c>
      <c r="BE518" s="129">
        <f>IF(AZ518=5,G518,0)</f>
        <v>0</v>
      </c>
      <c r="CA518" s="158">
        <v>1</v>
      </c>
      <c r="CB518" s="158">
        <v>1</v>
      </c>
      <c r="CZ518" s="129">
        <v>0</v>
      </c>
    </row>
    <row r="519" spans="1:15" ht="12.75">
      <c r="A519" s="159"/>
      <c r="B519" s="161"/>
      <c r="C519" s="749" t="s">
        <v>150</v>
      </c>
      <c r="D519" s="750"/>
      <c r="E519" s="162">
        <v>0</v>
      </c>
      <c r="F519" s="706"/>
      <c r="G519" s="164"/>
      <c r="M519" s="160" t="s">
        <v>150</v>
      </c>
      <c r="O519" s="151"/>
    </row>
    <row r="520" spans="1:15" ht="12.75">
      <c r="A520" s="159"/>
      <c r="B520" s="161"/>
      <c r="C520" s="749" t="s">
        <v>517</v>
      </c>
      <c r="D520" s="750"/>
      <c r="E520" s="162">
        <v>1.404</v>
      </c>
      <c r="F520" s="706"/>
      <c r="G520" s="164"/>
      <c r="M520" s="160" t="s">
        <v>517</v>
      </c>
      <c r="O520" s="151"/>
    </row>
    <row r="521" spans="1:15" ht="12.75">
      <c r="A521" s="159"/>
      <c r="B521" s="161"/>
      <c r="C521" s="749" t="s">
        <v>518</v>
      </c>
      <c r="D521" s="750"/>
      <c r="E521" s="162">
        <v>1.674</v>
      </c>
      <c r="F521" s="706"/>
      <c r="G521" s="164"/>
      <c r="M521" s="160" t="s">
        <v>518</v>
      </c>
      <c r="O521" s="151"/>
    </row>
    <row r="522" spans="1:15" ht="12.75">
      <c r="A522" s="159"/>
      <c r="B522" s="161"/>
      <c r="C522" s="749" t="s">
        <v>519</v>
      </c>
      <c r="D522" s="750"/>
      <c r="E522" s="162">
        <v>0.432</v>
      </c>
      <c r="F522" s="706"/>
      <c r="G522" s="164"/>
      <c r="M522" s="160" t="s">
        <v>519</v>
      </c>
      <c r="O522" s="151"/>
    </row>
    <row r="523" spans="1:104" ht="22.5">
      <c r="A523" s="152">
        <v>89</v>
      </c>
      <c r="B523" s="153" t="s">
        <v>520</v>
      </c>
      <c r="C523" s="154" t="s">
        <v>521</v>
      </c>
      <c r="D523" s="155" t="s">
        <v>85</v>
      </c>
      <c r="E523" s="156">
        <v>15.597</v>
      </c>
      <c r="F523" s="702"/>
      <c r="G523" s="157">
        <f>E523*F523</f>
        <v>0</v>
      </c>
      <c r="O523" s="151">
        <v>2</v>
      </c>
      <c r="AA523" s="129">
        <v>1</v>
      </c>
      <c r="AB523" s="129">
        <v>1</v>
      </c>
      <c r="AC523" s="129">
        <v>1</v>
      </c>
      <c r="AZ523" s="129">
        <v>1</v>
      </c>
      <c r="BA523" s="129">
        <f>IF(AZ523=1,G523,0)</f>
        <v>0</v>
      </c>
      <c r="BB523" s="129">
        <f>IF(AZ523=2,G523,0)</f>
        <v>0</v>
      </c>
      <c r="BC523" s="129">
        <f>IF(AZ523=3,G523,0)</f>
        <v>0</v>
      </c>
      <c r="BD523" s="129">
        <f>IF(AZ523=4,G523,0)</f>
        <v>0</v>
      </c>
      <c r="BE523" s="129">
        <f>IF(AZ523=5,G523,0)</f>
        <v>0</v>
      </c>
      <c r="CA523" s="158">
        <v>1</v>
      </c>
      <c r="CB523" s="158">
        <v>1</v>
      </c>
      <c r="CZ523" s="129">
        <v>0</v>
      </c>
    </row>
    <row r="524" spans="1:15" ht="12.75">
      <c r="A524" s="159"/>
      <c r="B524" s="161"/>
      <c r="C524" s="749" t="s">
        <v>132</v>
      </c>
      <c r="D524" s="750"/>
      <c r="E524" s="162">
        <v>0</v>
      </c>
      <c r="F524" s="706"/>
      <c r="G524" s="164"/>
      <c r="M524" s="160" t="s">
        <v>132</v>
      </c>
      <c r="O524" s="151"/>
    </row>
    <row r="525" spans="1:15" ht="12.75">
      <c r="A525" s="159"/>
      <c r="B525" s="161"/>
      <c r="C525" s="749" t="s">
        <v>522</v>
      </c>
      <c r="D525" s="750"/>
      <c r="E525" s="162">
        <v>15.597</v>
      </c>
      <c r="F525" s="706"/>
      <c r="G525" s="164"/>
      <c r="M525" s="160" t="s">
        <v>522</v>
      </c>
      <c r="O525" s="151"/>
    </row>
    <row r="526" spans="1:15" ht="12.75">
      <c r="A526" s="159"/>
      <c r="B526" s="161"/>
      <c r="C526" s="749" t="s">
        <v>523</v>
      </c>
      <c r="D526" s="750"/>
      <c r="E526" s="162">
        <v>0</v>
      </c>
      <c r="F526" s="706"/>
      <c r="G526" s="164"/>
      <c r="M526" s="160">
        <v>0</v>
      </c>
      <c r="O526" s="151"/>
    </row>
    <row r="527" spans="1:15" ht="12.75">
      <c r="A527" s="159"/>
      <c r="B527" s="161"/>
      <c r="C527" s="749" t="s">
        <v>523</v>
      </c>
      <c r="D527" s="750"/>
      <c r="E527" s="162">
        <v>0</v>
      </c>
      <c r="F527" s="706"/>
      <c r="G527" s="164"/>
      <c r="M527" s="160">
        <v>0</v>
      </c>
      <c r="O527" s="151"/>
    </row>
    <row r="528" spans="1:104" ht="12.75">
      <c r="A528" s="152">
        <v>90</v>
      </c>
      <c r="B528" s="153" t="s">
        <v>524</v>
      </c>
      <c r="C528" s="154" t="s">
        <v>525</v>
      </c>
      <c r="D528" s="155" t="s">
        <v>158</v>
      </c>
      <c r="E528" s="156">
        <v>116</v>
      </c>
      <c r="F528" s="702"/>
      <c r="G528" s="157">
        <f>E528*F528</f>
        <v>0</v>
      </c>
      <c r="O528" s="151">
        <v>2</v>
      </c>
      <c r="AA528" s="129">
        <v>1</v>
      </c>
      <c r="AB528" s="129">
        <v>1</v>
      </c>
      <c r="AC528" s="129">
        <v>1</v>
      </c>
      <c r="AZ528" s="129">
        <v>1</v>
      </c>
      <c r="BA528" s="129">
        <f>IF(AZ528=1,G528,0)</f>
        <v>0</v>
      </c>
      <c r="BB528" s="129">
        <f>IF(AZ528=2,G528,0)</f>
        <v>0</v>
      </c>
      <c r="BC528" s="129">
        <f>IF(AZ528=3,G528,0)</f>
        <v>0</v>
      </c>
      <c r="BD528" s="129">
        <f>IF(AZ528=4,G528,0)</f>
        <v>0</v>
      </c>
      <c r="BE528" s="129">
        <f>IF(AZ528=5,G528,0)</f>
        <v>0</v>
      </c>
      <c r="CA528" s="158">
        <v>1</v>
      </c>
      <c r="CB528" s="158">
        <v>1</v>
      </c>
      <c r="CZ528" s="129">
        <v>0</v>
      </c>
    </row>
    <row r="529" spans="1:15" ht="12.75">
      <c r="A529" s="159"/>
      <c r="B529" s="161"/>
      <c r="C529" s="749" t="s">
        <v>150</v>
      </c>
      <c r="D529" s="750"/>
      <c r="E529" s="162">
        <v>0</v>
      </c>
      <c r="F529" s="706"/>
      <c r="G529" s="164"/>
      <c r="M529" s="160" t="s">
        <v>150</v>
      </c>
      <c r="O529" s="151"/>
    </row>
    <row r="530" spans="1:15" ht="12.75">
      <c r="A530" s="159"/>
      <c r="B530" s="161"/>
      <c r="C530" s="749" t="s">
        <v>452</v>
      </c>
      <c r="D530" s="750"/>
      <c r="E530" s="162">
        <v>12.5</v>
      </c>
      <c r="F530" s="706"/>
      <c r="G530" s="164"/>
      <c r="M530" s="160" t="s">
        <v>452</v>
      </c>
      <c r="O530" s="151"/>
    </row>
    <row r="531" spans="1:15" ht="12.75">
      <c r="A531" s="159"/>
      <c r="B531" s="161"/>
      <c r="C531" s="749" t="s">
        <v>526</v>
      </c>
      <c r="D531" s="750"/>
      <c r="E531" s="162">
        <v>5</v>
      </c>
      <c r="F531" s="706"/>
      <c r="G531" s="164"/>
      <c r="M531" s="160" t="s">
        <v>526</v>
      </c>
      <c r="O531" s="151"/>
    </row>
    <row r="532" spans="1:15" ht="12.75">
      <c r="A532" s="159"/>
      <c r="B532" s="161"/>
      <c r="C532" s="749" t="s">
        <v>527</v>
      </c>
      <c r="D532" s="750"/>
      <c r="E532" s="162">
        <v>2.4</v>
      </c>
      <c r="F532" s="706"/>
      <c r="G532" s="164"/>
      <c r="M532" s="160" t="s">
        <v>527</v>
      </c>
      <c r="O532" s="151"/>
    </row>
    <row r="533" spans="1:15" ht="12.75">
      <c r="A533" s="159"/>
      <c r="B533" s="161"/>
      <c r="C533" s="749" t="s">
        <v>528</v>
      </c>
      <c r="D533" s="750"/>
      <c r="E533" s="162">
        <v>47.8</v>
      </c>
      <c r="F533" s="706"/>
      <c r="G533" s="164"/>
      <c r="M533" s="160" t="s">
        <v>528</v>
      </c>
      <c r="O533" s="151"/>
    </row>
    <row r="534" spans="1:15" ht="12.75">
      <c r="A534" s="159"/>
      <c r="B534" s="161"/>
      <c r="C534" s="749" t="s">
        <v>529</v>
      </c>
      <c r="D534" s="750"/>
      <c r="E534" s="162">
        <v>3.5</v>
      </c>
      <c r="F534" s="706"/>
      <c r="G534" s="164"/>
      <c r="M534" s="160" t="s">
        <v>529</v>
      </c>
      <c r="O534" s="151"/>
    </row>
    <row r="535" spans="1:15" ht="12.75">
      <c r="A535" s="159"/>
      <c r="B535" s="161"/>
      <c r="C535" s="749" t="s">
        <v>530</v>
      </c>
      <c r="D535" s="750"/>
      <c r="E535" s="162">
        <v>5</v>
      </c>
      <c r="F535" s="706"/>
      <c r="G535" s="164"/>
      <c r="M535" s="160">
        <v>5</v>
      </c>
      <c r="O535" s="151"/>
    </row>
    <row r="536" spans="1:15" ht="12.75">
      <c r="A536" s="159"/>
      <c r="B536" s="161"/>
      <c r="C536" s="749" t="s">
        <v>531</v>
      </c>
      <c r="D536" s="750"/>
      <c r="E536" s="162">
        <v>4.3</v>
      </c>
      <c r="F536" s="706"/>
      <c r="G536" s="164"/>
      <c r="M536" s="160" t="s">
        <v>531</v>
      </c>
      <c r="O536" s="151"/>
    </row>
    <row r="537" spans="1:15" ht="12.75">
      <c r="A537" s="159"/>
      <c r="B537" s="161"/>
      <c r="C537" s="749" t="s">
        <v>189</v>
      </c>
      <c r="D537" s="750"/>
      <c r="E537" s="162">
        <v>3</v>
      </c>
      <c r="F537" s="706"/>
      <c r="G537" s="164"/>
      <c r="M537" s="160">
        <v>3</v>
      </c>
      <c r="O537" s="151"/>
    </row>
    <row r="538" spans="1:15" ht="12.75">
      <c r="A538" s="159"/>
      <c r="B538" s="161"/>
      <c r="C538" s="749" t="s">
        <v>532</v>
      </c>
      <c r="D538" s="750"/>
      <c r="E538" s="162">
        <v>17.6</v>
      </c>
      <c r="F538" s="706"/>
      <c r="G538" s="164"/>
      <c r="M538" s="160" t="s">
        <v>532</v>
      </c>
      <c r="O538" s="151"/>
    </row>
    <row r="539" spans="1:15" ht="12.75">
      <c r="A539" s="159"/>
      <c r="B539" s="161"/>
      <c r="C539" s="749" t="s">
        <v>533</v>
      </c>
      <c r="D539" s="750"/>
      <c r="E539" s="162">
        <v>14.9</v>
      </c>
      <c r="F539" s="706"/>
      <c r="G539" s="164"/>
      <c r="M539" s="160" t="s">
        <v>533</v>
      </c>
      <c r="O539" s="151"/>
    </row>
    <row r="540" spans="1:104" ht="12.75">
      <c r="A540" s="152">
        <v>91</v>
      </c>
      <c r="B540" s="153" t="s">
        <v>534</v>
      </c>
      <c r="C540" s="154" t="s">
        <v>535</v>
      </c>
      <c r="D540" s="155" t="s">
        <v>85</v>
      </c>
      <c r="E540" s="156">
        <v>21.447</v>
      </c>
      <c r="F540" s="702"/>
      <c r="G540" s="157">
        <f>E540*F540</f>
        <v>0</v>
      </c>
      <c r="O540" s="151">
        <v>2</v>
      </c>
      <c r="AA540" s="129">
        <v>1</v>
      </c>
      <c r="AB540" s="129">
        <v>1</v>
      </c>
      <c r="AC540" s="129">
        <v>1</v>
      </c>
      <c r="AZ540" s="129">
        <v>1</v>
      </c>
      <c r="BA540" s="129">
        <f>IF(AZ540=1,G540,0)</f>
        <v>0</v>
      </c>
      <c r="BB540" s="129">
        <f>IF(AZ540=2,G540,0)</f>
        <v>0</v>
      </c>
      <c r="BC540" s="129">
        <f>IF(AZ540=3,G540,0)</f>
        <v>0</v>
      </c>
      <c r="BD540" s="129">
        <f>IF(AZ540=4,G540,0)</f>
        <v>0</v>
      </c>
      <c r="BE540" s="129">
        <f>IF(AZ540=5,G540,0)</f>
        <v>0</v>
      </c>
      <c r="CA540" s="158">
        <v>1</v>
      </c>
      <c r="CB540" s="158">
        <v>1</v>
      </c>
      <c r="CZ540" s="129">
        <v>0</v>
      </c>
    </row>
    <row r="541" spans="1:15" ht="12.75">
      <c r="A541" s="159"/>
      <c r="B541" s="161"/>
      <c r="C541" s="749" t="s">
        <v>150</v>
      </c>
      <c r="D541" s="750"/>
      <c r="E541" s="162">
        <v>0</v>
      </c>
      <c r="F541" s="706"/>
      <c r="G541" s="164"/>
      <c r="M541" s="160" t="s">
        <v>150</v>
      </c>
      <c r="O541" s="151"/>
    </row>
    <row r="542" spans="1:15" ht="12.75">
      <c r="A542" s="159"/>
      <c r="B542" s="161"/>
      <c r="C542" s="749" t="s">
        <v>536</v>
      </c>
      <c r="D542" s="750"/>
      <c r="E542" s="162">
        <v>2.34</v>
      </c>
      <c r="F542" s="706"/>
      <c r="G542" s="164"/>
      <c r="M542" s="160" t="s">
        <v>536</v>
      </c>
      <c r="O542" s="151"/>
    </row>
    <row r="543" spans="1:15" ht="12.75">
      <c r="A543" s="159"/>
      <c r="B543" s="161"/>
      <c r="C543" s="749" t="s">
        <v>537</v>
      </c>
      <c r="D543" s="750"/>
      <c r="E543" s="162">
        <v>2.79</v>
      </c>
      <c r="F543" s="706"/>
      <c r="G543" s="164"/>
      <c r="M543" s="160" t="s">
        <v>537</v>
      </c>
      <c r="O543" s="151"/>
    </row>
    <row r="544" spans="1:15" ht="12.75">
      <c r="A544" s="159"/>
      <c r="B544" s="161"/>
      <c r="C544" s="749" t="s">
        <v>538</v>
      </c>
      <c r="D544" s="750"/>
      <c r="E544" s="162">
        <v>0.72</v>
      </c>
      <c r="F544" s="706"/>
      <c r="G544" s="164"/>
      <c r="M544" s="160" t="s">
        <v>538</v>
      </c>
      <c r="O544" s="151"/>
    </row>
    <row r="545" spans="1:15" ht="12.75">
      <c r="A545" s="159"/>
      <c r="B545" s="161"/>
      <c r="C545" s="749" t="s">
        <v>539</v>
      </c>
      <c r="D545" s="750"/>
      <c r="E545" s="162">
        <v>15.597</v>
      </c>
      <c r="F545" s="706"/>
      <c r="G545" s="164"/>
      <c r="M545" s="160" t="s">
        <v>539</v>
      </c>
      <c r="O545" s="151"/>
    </row>
    <row r="546" spans="1:104" ht="12.75">
      <c r="A546" s="152">
        <v>92</v>
      </c>
      <c r="B546" s="153" t="s">
        <v>540</v>
      </c>
      <c r="C546" s="154" t="s">
        <v>541</v>
      </c>
      <c r="D546" s="155" t="s">
        <v>213</v>
      </c>
      <c r="E546" s="156">
        <v>75</v>
      </c>
      <c r="F546" s="702"/>
      <c r="G546" s="157">
        <f>E546*F546</f>
        <v>0</v>
      </c>
      <c r="O546" s="151">
        <v>2</v>
      </c>
      <c r="AA546" s="129">
        <v>1</v>
      </c>
      <c r="AB546" s="129">
        <v>0</v>
      </c>
      <c r="AC546" s="129">
        <v>0</v>
      </c>
      <c r="AZ546" s="129">
        <v>1</v>
      </c>
      <c r="BA546" s="129">
        <f>IF(AZ546=1,G546,0)</f>
        <v>0</v>
      </c>
      <c r="BB546" s="129">
        <f>IF(AZ546=2,G546,0)</f>
        <v>0</v>
      </c>
      <c r="BC546" s="129">
        <f>IF(AZ546=3,G546,0)</f>
        <v>0</v>
      </c>
      <c r="BD546" s="129">
        <f>IF(AZ546=4,G546,0)</f>
        <v>0</v>
      </c>
      <c r="BE546" s="129">
        <f>IF(AZ546=5,G546,0)</f>
        <v>0</v>
      </c>
      <c r="CA546" s="158">
        <v>1</v>
      </c>
      <c r="CB546" s="158">
        <v>0</v>
      </c>
      <c r="CZ546" s="129">
        <v>0</v>
      </c>
    </row>
    <row r="547" spans="1:15" ht="12.75">
      <c r="A547" s="159"/>
      <c r="B547" s="161"/>
      <c r="C547" s="749" t="s">
        <v>150</v>
      </c>
      <c r="D547" s="750"/>
      <c r="E547" s="162">
        <v>0</v>
      </c>
      <c r="F547" s="706"/>
      <c r="G547" s="164"/>
      <c r="M547" s="160" t="s">
        <v>150</v>
      </c>
      <c r="O547" s="151"/>
    </row>
    <row r="548" spans="1:15" ht="12.75">
      <c r="A548" s="159"/>
      <c r="B548" s="161"/>
      <c r="C548" s="749" t="s">
        <v>542</v>
      </c>
      <c r="D548" s="750"/>
      <c r="E548" s="162">
        <v>12</v>
      </c>
      <c r="F548" s="706"/>
      <c r="G548" s="164"/>
      <c r="M548" s="160">
        <v>12</v>
      </c>
      <c r="O548" s="151"/>
    </row>
    <row r="549" spans="1:15" ht="12.75">
      <c r="A549" s="159"/>
      <c r="B549" s="161"/>
      <c r="C549" s="749" t="s">
        <v>132</v>
      </c>
      <c r="D549" s="750"/>
      <c r="E549" s="162">
        <v>0</v>
      </c>
      <c r="F549" s="706"/>
      <c r="G549" s="164"/>
      <c r="M549" s="160" t="s">
        <v>132</v>
      </c>
      <c r="O549" s="151"/>
    </row>
    <row r="550" spans="1:15" ht="12.75">
      <c r="A550" s="159"/>
      <c r="B550" s="161"/>
      <c r="C550" s="749" t="s">
        <v>543</v>
      </c>
      <c r="D550" s="750"/>
      <c r="E550" s="162">
        <v>23</v>
      </c>
      <c r="F550" s="706"/>
      <c r="G550" s="164"/>
      <c r="M550" s="160">
        <v>23</v>
      </c>
      <c r="O550" s="151"/>
    </row>
    <row r="551" spans="1:15" ht="12.75">
      <c r="A551" s="159"/>
      <c r="B551" s="161"/>
      <c r="C551" s="749" t="s">
        <v>544</v>
      </c>
      <c r="D551" s="750"/>
      <c r="E551" s="162">
        <v>20</v>
      </c>
      <c r="F551" s="706"/>
      <c r="G551" s="164"/>
      <c r="M551" s="160" t="s">
        <v>544</v>
      </c>
      <c r="O551" s="151"/>
    </row>
    <row r="552" spans="1:15" ht="12.75">
      <c r="A552" s="159"/>
      <c r="B552" s="161"/>
      <c r="C552" s="749" t="s">
        <v>545</v>
      </c>
      <c r="D552" s="750"/>
      <c r="E552" s="162">
        <v>20</v>
      </c>
      <c r="F552" s="706"/>
      <c r="G552" s="164"/>
      <c r="M552" s="160" t="s">
        <v>545</v>
      </c>
      <c r="O552" s="151"/>
    </row>
    <row r="553" spans="1:104" ht="12.75">
      <c r="A553" s="152">
        <v>93</v>
      </c>
      <c r="B553" s="153" t="s">
        <v>546</v>
      </c>
      <c r="C553" s="154" t="s">
        <v>547</v>
      </c>
      <c r="D553" s="155" t="s">
        <v>213</v>
      </c>
      <c r="E553" s="156">
        <v>2</v>
      </c>
      <c r="F553" s="702"/>
      <c r="G553" s="157">
        <f>E553*F553</f>
        <v>0</v>
      </c>
      <c r="O553" s="151">
        <v>2</v>
      </c>
      <c r="AA553" s="129">
        <v>1</v>
      </c>
      <c r="AB553" s="129">
        <v>1</v>
      </c>
      <c r="AC553" s="129">
        <v>1</v>
      </c>
      <c r="AZ553" s="129">
        <v>1</v>
      </c>
      <c r="BA553" s="129">
        <f>IF(AZ553=1,G553,0)</f>
        <v>0</v>
      </c>
      <c r="BB553" s="129">
        <f>IF(AZ553=2,G553,0)</f>
        <v>0</v>
      </c>
      <c r="BC553" s="129">
        <f>IF(AZ553=3,G553,0)</f>
        <v>0</v>
      </c>
      <c r="BD553" s="129">
        <f>IF(AZ553=4,G553,0)</f>
        <v>0</v>
      </c>
      <c r="BE553" s="129">
        <f>IF(AZ553=5,G553,0)</f>
        <v>0</v>
      </c>
      <c r="CA553" s="158">
        <v>1</v>
      </c>
      <c r="CB553" s="158">
        <v>1</v>
      </c>
      <c r="CZ553" s="129">
        <v>0</v>
      </c>
    </row>
    <row r="554" spans="1:15" ht="12.75">
      <c r="A554" s="159"/>
      <c r="B554" s="161"/>
      <c r="C554" s="749" t="s">
        <v>273</v>
      </c>
      <c r="D554" s="750"/>
      <c r="E554" s="162">
        <v>2</v>
      </c>
      <c r="F554" s="706"/>
      <c r="G554" s="164"/>
      <c r="M554" s="160" t="s">
        <v>273</v>
      </c>
      <c r="O554" s="151"/>
    </row>
    <row r="555" spans="1:104" ht="12.75">
      <c r="A555" s="152">
        <v>94</v>
      </c>
      <c r="B555" s="153" t="s">
        <v>548</v>
      </c>
      <c r="C555" s="154" t="s">
        <v>549</v>
      </c>
      <c r="D555" s="155" t="s">
        <v>213</v>
      </c>
      <c r="E555" s="156">
        <v>2</v>
      </c>
      <c r="F555" s="702"/>
      <c r="G555" s="157">
        <f>E555*F555</f>
        <v>0</v>
      </c>
      <c r="O555" s="151">
        <v>2</v>
      </c>
      <c r="AA555" s="129">
        <v>1</v>
      </c>
      <c r="AB555" s="129">
        <v>1</v>
      </c>
      <c r="AC555" s="129">
        <v>1</v>
      </c>
      <c r="AZ555" s="129">
        <v>1</v>
      </c>
      <c r="BA555" s="129">
        <f>IF(AZ555=1,G555,0)</f>
        <v>0</v>
      </c>
      <c r="BB555" s="129">
        <f>IF(AZ555=2,G555,0)</f>
        <v>0</v>
      </c>
      <c r="BC555" s="129">
        <f>IF(AZ555=3,G555,0)</f>
        <v>0</v>
      </c>
      <c r="BD555" s="129">
        <f>IF(AZ555=4,G555,0)</f>
        <v>0</v>
      </c>
      <c r="BE555" s="129">
        <f>IF(AZ555=5,G555,0)</f>
        <v>0</v>
      </c>
      <c r="CA555" s="158">
        <v>1</v>
      </c>
      <c r="CB555" s="158">
        <v>1</v>
      </c>
      <c r="CZ555" s="129">
        <v>0</v>
      </c>
    </row>
    <row r="556" spans="1:15" ht="12.75">
      <c r="A556" s="159"/>
      <c r="B556" s="161"/>
      <c r="C556" s="749" t="s">
        <v>550</v>
      </c>
      <c r="D556" s="750"/>
      <c r="E556" s="162">
        <v>2</v>
      </c>
      <c r="F556" s="706"/>
      <c r="G556" s="164"/>
      <c r="M556" s="160" t="s">
        <v>550</v>
      </c>
      <c r="O556" s="151"/>
    </row>
    <row r="557" spans="1:104" ht="12.75">
      <c r="A557" s="152">
        <v>95</v>
      </c>
      <c r="B557" s="153" t="s">
        <v>551</v>
      </c>
      <c r="C557" s="154" t="s">
        <v>552</v>
      </c>
      <c r="D557" s="155" t="s">
        <v>158</v>
      </c>
      <c r="E557" s="156">
        <v>130.9907</v>
      </c>
      <c r="F557" s="702"/>
      <c r="G557" s="157">
        <f>E557*F557</f>
        <v>0</v>
      </c>
      <c r="O557" s="151">
        <v>2</v>
      </c>
      <c r="AA557" s="129">
        <v>1</v>
      </c>
      <c r="AB557" s="129">
        <v>0</v>
      </c>
      <c r="AC557" s="129">
        <v>0</v>
      </c>
      <c r="AZ557" s="129">
        <v>1</v>
      </c>
      <c r="BA557" s="129">
        <f>IF(AZ557=1,G557,0)</f>
        <v>0</v>
      </c>
      <c r="BB557" s="129">
        <f>IF(AZ557=2,G557,0)</f>
        <v>0</v>
      </c>
      <c r="BC557" s="129">
        <f>IF(AZ557=3,G557,0)</f>
        <v>0</v>
      </c>
      <c r="BD557" s="129">
        <f>IF(AZ557=4,G557,0)</f>
        <v>0</v>
      </c>
      <c r="BE557" s="129">
        <f>IF(AZ557=5,G557,0)</f>
        <v>0</v>
      </c>
      <c r="CA557" s="158">
        <v>1</v>
      </c>
      <c r="CB557" s="158">
        <v>0</v>
      </c>
      <c r="CZ557" s="129">
        <v>0.00219</v>
      </c>
    </row>
    <row r="558" spans="1:15" ht="12.75">
      <c r="A558" s="159"/>
      <c r="B558" s="161"/>
      <c r="C558" s="749" t="s">
        <v>150</v>
      </c>
      <c r="D558" s="750"/>
      <c r="E558" s="162">
        <v>0</v>
      </c>
      <c r="F558" s="706"/>
      <c r="G558" s="164"/>
      <c r="M558" s="160" t="s">
        <v>150</v>
      </c>
      <c r="O558" s="151"/>
    </row>
    <row r="559" spans="1:15" ht="12.75">
      <c r="A559" s="159"/>
      <c r="B559" s="161"/>
      <c r="C559" s="749" t="s">
        <v>553</v>
      </c>
      <c r="D559" s="750"/>
      <c r="E559" s="162">
        <v>3.875</v>
      </c>
      <c r="F559" s="706"/>
      <c r="G559" s="164"/>
      <c r="M559" s="160" t="s">
        <v>553</v>
      </c>
      <c r="O559" s="151"/>
    </row>
    <row r="560" spans="1:15" ht="12.75">
      <c r="A560" s="159"/>
      <c r="B560" s="161"/>
      <c r="C560" s="749" t="s">
        <v>554</v>
      </c>
      <c r="D560" s="750"/>
      <c r="E560" s="162">
        <v>1.82</v>
      </c>
      <c r="F560" s="706"/>
      <c r="G560" s="164"/>
      <c r="M560" s="160" t="s">
        <v>554</v>
      </c>
      <c r="O560" s="151"/>
    </row>
    <row r="561" spans="1:15" ht="12.75">
      <c r="A561" s="159"/>
      <c r="B561" s="161"/>
      <c r="C561" s="749" t="s">
        <v>555</v>
      </c>
      <c r="D561" s="750"/>
      <c r="E561" s="162">
        <v>1.17</v>
      </c>
      <c r="F561" s="706"/>
      <c r="G561" s="164"/>
      <c r="M561" s="160" t="s">
        <v>555</v>
      </c>
      <c r="O561" s="151"/>
    </row>
    <row r="562" spans="1:15" ht="12.75">
      <c r="A562" s="159"/>
      <c r="B562" s="161"/>
      <c r="C562" s="749" t="s">
        <v>556</v>
      </c>
      <c r="D562" s="750"/>
      <c r="E562" s="162">
        <v>0.72</v>
      </c>
      <c r="F562" s="706"/>
      <c r="G562" s="164"/>
      <c r="M562" s="160" t="s">
        <v>556</v>
      </c>
      <c r="O562" s="151"/>
    </row>
    <row r="563" spans="1:15" ht="12.75">
      <c r="A563" s="159"/>
      <c r="B563" s="161"/>
      <c r="C563" s="749" t="s">
        <v>557</v>
      </c>
      <c r="D563" s="750"/>
      <c r="E563" s="162">
        <v>1.62</v>
      </c>
      <c r="F563" s="706"/>
      <c r="G563" s="164"/>
      <c r="M563" s="160" t="s">
        <v>557</v>
      </c>
      <c r="O563" s="151"/>
    </row>
    <row r="564" spans="1:15" ht="12.75">
      <c r="A564" s="159"/>
      <c r="B564" s="161"/>
      <c r="C564" s="749" t="s">
        <v>558</v>
      </c>
      <c r="D564" s="750"/>
      <c r="E564" s="162">
        <v>0.775</v>
      </c>
      <c r="F564" s="706"/>
      <c r="G564" s="164"/>
      <c r="M564" s="160" t="s">
        <v>558</v>
      </c>
      <c r="O564" s="151"/>
    </row>
    <row r="565" spans="1:15" ht="12.75">
      <c r="A565" s="159"/>
      <c r="B565" s="161"/>
      <c r="C565" s="749" t="s">
        <v>132</v>
      </c>
      <c r="D565" s="750"/>
      <c r="E565" s="162">
        <v>0</v>
      </c>
      <c r="F565" s="706"/>
      <c r="G565" s="164"/>
      <c r="M565" s="160" t="s">
        <v>132</v>
      </c>
      <c r="O565" s="151"/>
    </row>
    <row r="566" spans="1:15" ht="12.75">
      <c r="A566" s="159"/>
      <c r="B566" s="161"/>
      <c r="C566" s="749" t="s">
        <v>559</v>
      </c>
      <c r="D566" s="750"/>
      <c r="E566" s="162">
        <v>4.8</v>
      </c>
      <c r="F566" s="706"/>
      <c r="G566" s="164"/>
      <c r="M566" s="160" t="s">
        <v>559</v>
      </c>
      <c r="O566" s="151"/>
    </row>
    <row r="567" spans="1:15" ht="12.75">
      <c r="A567" s="159"/>
      <c r="B567" s="161"/>
      <c r="C567" s="749" t="s">
        <v>560</v>
      </c>
      <c r="D567" s="750"/>
      <c r="E567" s="162">
        <v>3.392</v>
      </c>
      <c r="F567" s="706"/>
      <c r="G567" s="164"/>
      <c r="M567" s="160" t="s">
        <v>560</v>
      </c>
      <c r="O567" s="151"/>
    </row>
    <row r="568" spans="1:15" ht="12.75">
      <c r="A568" s="159"/>
      <c r="B568" s="161"/>
      <c r="C568" s="749" t="s">
        <v>561</v>
      </c>
      <c r="D568" s="750"/>
      <c r="E568" s="162">
        <v>3.3415</v>
      </c>
      <c r="F568" s="706"/>
      <c r="G568" s="164"/>
      <c r="M568" s="160" t="s">
        <v>561</v>
      </c>
      <c r="O568" s="151"/>
    </row>
    <row r="569" spans="1:15" ht="12.75">
      <c r="A569" s="159"/>
      <c r="B569" s="161"/>
      <c r="C569" s="749" t="s">
        <v>562</v>
      </c>
      <c r="D569" s="750"/>
      <c r="E569" s="162">
        <v>17.3187</v>
      </c>
      <c r="F569" s="706"/>
      <c r="G569" s="164"/>
      <c r="M569" s="160" t="s">
        <v>562</v>
      </c>
      <c r="O569" s="151"/>
    </row>
    <row r="570" spans="1:15" ht="12.75">
      <c r="A570" s="159"/>
      <c r="B570" s="161"/>
      <c r="C570" s="749" t="s">
        <v>563</v>
      </c>
      <c r="D570" s="750"/>
      <c r="E570" s="162">
        <v>6.52</v>
      </c>
      <c r="F570" s="706"/>
      <c r="G570" s="164"/>
      <c r="M570" s="160" t="s">
        <v>563</v>
      </c>
      <c r="O570" s="151"/>
    </row>
    <row r="571" spans="1:15" ht="12.75">
      <c r="A571" s="159"/>
      <c r="B571" s="161"/>
      <c r="C571" s="749" t="s">
        <v>564</v>
      </c>
      <c r="D571" s="750"/>
      <c r="E571" s="162">
        <v>3.1785</v>
      </c>
      <c r="F571" s="706"/>
      <c r="G571" s="164"/>
      <c r="M571" s="160" t="s">
        <v>564</v>
      </c>
      <c r="O571" s="151"/>
    </row>
    <row r="572" spans="1:15" ht="12.75">
      <c r="A572" s="159"/>
      <c r="B572" s="161"/>
      <c r="C572" s="749" t="s">
        <v>565</v>
      </c>
      <c r="D572" s="750"/>
      <c r="E572" s="162">
        <v>7.334</v>
      </c>
      <c r="F572" s="706"/>
      <c r="G572" s="164"/>
      <c r="M572" s="160" t="s">
        <v>565</v>
      </c>
      <c r="O572" s="151"/>
    </row>
    <row r="573" spans="1:15" ht="12.75">
      <c r="A573" s="159"/>
      <c r="B573" s="161"/>
      <c r="C573" s="749" t="s">
        <v>566</v>
      </c>
      <c r="D573" s="750"/>
      <c r="E573" s="162">
        <v>1.6</v>
      </c>
      <c r="F573" s="706"/>
      <c r="G573" s="164"/>
      <c r="M573" s="160" t="s">
        <v>566</v>
      </c>
      <c r="O573" s="151"/>
    </row>
    <row r="574" spans="1:15" ht="12.75">
      <c r="A574" s="159"/>
      <c r="B574" s="161"/>
      <c r="C574" s="749" t="s">
        <v>567</v>
      </c>
      <c r="D574" s="750"/>
      <c r="E574" s="162">
        <v>0.855</v>
      </c>
      <c r="F574" s="706"/>
      <c r="G574" s="164"/>
      <c r="M574" s="160" t="s">
        <v>567</v>
      </c>
      <c r="O574" s="151"/>
    </row>
    <row r="575" spans="1:15" ht="12.75">
      <c r="A575" s="159"/>
      <c r="B575" s="161"/>
      <c r="C575" s="749" t="s">
        <v>568</v>
      </c>
      <c r="D575" s="750"/>
      <c r="E575" s="162">
        <v>0.3</v>
      </c>
      <c r="F575" s="706"/>
      <c r="G575" s="164"/>
      <c r="M575" s="160" t="s">
        <v>568</v>
      </c>
      <c r="O575" s="151"/>
    </row>
    <row r="576" spans="1:15" ht="12.75">
      <c r="A576" s="159"/>
      <c r="B576" s="161"/>
      <c r="C576" s="749" t="s">
        <v>569</v>
      </c>
      <c r="D576" s="750"/>
      <c r="E576" s="162">
        <v>3.04</v>
      </c>
      <c r="F576" s="706"/>
      <c r="G576" s="164"/>
      <c r="M576" s="160" t="s">
        <v>569</v>
      </c>
      <c r="O576" s="151"/>
    </row>
    <row r="577" spans="1:15" ht="12.75">
      <c r="A577" s="159"/>
      <c r="B577" s="161"/>
      <c r="C577" s="749" t="s">
        <v>570</v>
      </c>
      <c r="D577" s="750"/>
      <c r="E577" s="162">
        <v>0.81</v>
      </c>
      <c r="F577" s="706"/>
      <c r="G577" s="164"/>
      <c r="M577" s="160" t="s">
        <v>570</v>
      </c>
      <c r="O577" s="151"/>
    </row>
    <row r="578" spans="1:15" ht="12.75">
      <c r="A578" s="159"/>
      <c r="B578" s="161"/>
      <c r="C578" s="749" t="s">
        <v>571</v>
      </c>
      <c r="D578" s="750"/>
      <c r="E578" s="162">
        <v>0.88</v>
      </c>
      <c r="F578" s="706"/>
      <c r="G578" s="164"/>
      <c r="M578" s="160" t="s">
        <v>571</v>
      </c>
      <c r="O578" s="151"/>
    </row>
    <row r="579" spans="1:15" ht="12.75">
      <c r="A579" s="159"/>
      <c r="B579" s="161"/>
      <c r="C579" s="749" t="s">
        <v>572</v>
      </c>
      <c r="D579" s="750"/>
      <c r="E579" s="162">
        <v>1.52</v>
      </c>
      <c r="F579" s="706"/>
      <c r="G579" s="164"/>
      <c r="M579" s="160" t="s">
        <v>572</v>
      </c>
      <c r="O579" s="151"/>
    </row>
    <row r="580" spans="1:15" ht="12.75">
      <c r="A580" s="159"/>
      <c r="B580" s="161"/>
      <c r="C580" s="749" t="s">
        <v>573</v>
      </c>
      <c r="D580" s="750"/>
      <c r="E580" s="162">
        <v>7.36</v>
      </c>
      <c r="F580" s="706"/>
      <c r="G580" s="164"/>
      <c r="M580" s="160" t="s">
        <v>573</v>
      </c>
      <c r="O580" s="151"/>
    </row>
    <row r="581" spans="1:15" ht="12.75">
      <c r="A581" s="159"/>
      <c r="B581" s="161"/>
      <c r="C581" s="749" t="s">
        <v>574</v>
      </c>
      <c r="D581" s="750"/>
      <c r="E581" s="162">
        <v>2.7125</v>
      </c>
      <c r="F581" s="706"/>
      <c r="G581" s="164"/>
      <c r="M581" s="160" t="s">
        <v>574</v>
      </c>
      <c r="O581" s="151"/>
    </row>
    <row r="582" spans="1:15" ht="12.75">
      <c r="A582" s="159"/>
      <c r="B582" s="161"/>
      <c r="C582" s="749" t="s">
        <v>575</v>
      </c>
      <c r="D582" s="750"/>
      <c r="E582" s="162">
        <v>4.185</v>
      </c>
      <c r="F582" s="706"/>
      <c r="G582" s="164"/>
      <c r="M582" s="160" t="s">
        <v>575</v>
      </c>
      <c r="O582" s="151"/>
    </row>
    <row r="583" spans="1:15" ht="12.75">
      <c r="A583" s="159"/>
      <c r="B583" s="161"/>
      <c r="C583" s="749" t="s">
        <v>576</v>
      </c>
      <c r="D583" s="750"/>
      <c r="E583" s="162">
        <v>24.624</v>
      </c>
      <c r="F583" s="706"/>
      <c r="G583" s="164"/>
      <c r="M583" s="160" t="s">
        <v>576</v>
      </c>
      <c r="O583" s="151"/>
    </row>
    <row r="584" spans="1:15" ht="12.75">
      <c r="A584" s="159"/>
      <c r="B584" s="161"/>
      <c r="C584" s="749" t="s">
        <v>577</v>
      </c>
      <c r="D584" s="750"/>
      <c r="E584" s="162">
        <v>7.344</v>
      </c>
      <c r="F584" s="706"/>
      <c r="G584" s="164"/>
      <c r="M584" s="160" t="s">
        <v>577</v>
      </c>
      <c r="O584" s="151"/>
    </row>
    <row r="585" spans="1:15" ht="12.75">
      <c r="A585" s="159"/>
      <c r="B585" s="161"/>
      <c r="C585" s="749" t="s">
        <v>578</v>
      </c>
      <c r="D585" s="750"/>
      <c r="E585" s="162">
        <v>0.435</v>
      </c>
      <c r="F585" s="706"/>
      <c r="G585" s="164"/>
      <c r="M585" s="160" t="s">
        <v>578</v>
      </c>
      <c r="O585" s="151"/>
    </row>
    <row r="586" spans="1:15" ht="12.75">
      <c r="A586" s="159"/>
      <c r="B586" s="161"/>
      <c r="C586" s="749" t="s">
        <v>579</v>
      </c>
      <c r="D586" s="750"/>
      <c r="E586" s="162">
        <v>4.692</v>
      </c>
      <c r="F586" s="706"/>
      <c r="G586" s="164"/>
      <c r="M586" s="160" t="s">
        <v>579</v>
      </c>
      <c r="O586" s="151"/>
    </row>
    <row r="587" spans="1:15" ht="12.75">
      <c r="A587" s="159"/>
      <c r="B587" s="161"/>
      <c r="C587" s="749" t="s">
        <v>580</v>
      </c>
      <c r="D587" s="750"/>
      <c r="E587" s="162">
        <v>0.946</v>
      </c>
      <c r="F587" s="706"/>
      <c r="G587" s="164"/>
      <c r="M587" s="160" t="s">
        <v>580</v>
      </c>
      <c r="O587" s="151"/>
    </row>
    <row r="588" spans="1:15" ht="12.75">
      <c r="A588" s="159"/>
      <c r="B588" s="161"/>
      <c r="C588" s="749" t="s">
        <v>581</v>
      </c>
      <c r="D588" s="750"/>
      <c r="E588" s="162">
        <v>2.838</v>
      </c>
      <c r="F588" s="706"/>
      <c r="G588" s="164"/>
      <c r="M588" s="160" t="s">
        <v>581</v>
      </c>
      <c r="O588" s="151"/>
    </row>
    <row r="589" spans="1:15" ht="12.75">
      <c r="A589" s="159"/>
      <c r="B589" s="161"/>
      <c r="C589" s="749" t="s">
        <v>582</v>
      </c>
      <c r="D589" s="750"/>
      <c r="E589" s="162">
        <v>4.732</v>
      </c>
      <c r="F589" s="706"/>
      <c r="G589" s="164"/>
      <c r="M589" s="160" t="s">
        <v>582</v>
      </c>
      <c r="O589" s="151"/>
    </row>
    <row r="590" spans="1:15" ht="12.75">
      <c r="A590" s="159"/>
      <c r="B590" s="161"/>
      <c r="C590" s="749" t="s">
        <v>583</v>
      </c>
      <c r="D590" s="750"/>
      <c r="E590" s="162">
        <v>1.105</v>
      </c>
      <c r="F590" s="706"/>
      <c r="G590" s="164"/>
      <c r="M590" s="160" t="s">
        <v>583</v>
      </c>
      <c r="O590" s="151"/>
    </row>
    <row r="591" spans="1:15" ht="12.75">
      <c r="A591" s="159"/>
      <c r="B591" s="161"/>
      <c r="C591" s="749" t="s">
        <v>584</v>
      </c>
      <c r="D591" s="750"/>
      <c r="E591" s="162">
        <v>0.8775</v>
      </c>
      <c r="F591" s="706"/>
      <c r="G591" s="164"/>
      <c r="M591" s="160" t="s">
        <v>584</v>
      </c>
      <c r="O591" s="151"/>
    </row>
    <row r="592" spans="1:15" ht="12.75">
      <c r="A592" s="159"/>
      <c r="B592" s="161"/>
      <c r="C592" s="749" t="s">
        <v>585</v>
      </c>
      <c r="D592" s="750"/>
      <c r="E592" s="162">
        <v>2.125</v>
      </c>
      <c r="F592" s="706"/>
      <c r="G592" s="164"/>
      <c r="M592" s="160" t="s">
        <v>585</v>
      </c>
      <c r="O592" s="151"/>
    </row>
    <row r="593" spans="1:15" ht="12.75">
      <c r="A593" s="159"/>
      <c r="B593" s="161"/>
      <c r="C593" s="749" t="s">
        <v>586</v>
      </c>
      <c r="D593" s="750"/>
      <c r="E593" s="162">
        <v>1.71</v>
      </c>
      <c r="F593" s="706"/>
      <c r="G593" s="164"/>
      <c r="M593" s="160" t="s">
        <v>586</v>
      </c>
      <c r="O593" s="151"/>
    </row>
    <row r="594" spans="1:15" ht="12.75">
      <c r="A594" s="159"/>
      <c r="B594" s="161"/>
      <c r="C594" s="749" t="s">
        <v>578</v>
      </c>
      <c r="D594" s="750"/>
      <c r="E594" s="162">
        <v>0.435</v>
      </c>
      <c r="F594" s="706"/>
      <c r="G594" s="164"/>
      <c r="M594" s="160" t="s">
        <v>578</v>
      </c>
      <c r="O594" s="151"/>
    </row>
    <row r="595" spans="1:104" ht="12.75">
      <c r="A595" s="152">
        <v>96</v>
      </c>
      <c r="B595" s="153" t="s">
        <v>587</v>
      </c>
      <c r="C595" s="154" t="s">
        <v>588</v>
      </c>
      <c r="D595" s="155" t="s">
        <v>158</v>
      </c>
      <c r="E595" s="156">
        <v>126</v>
      </c>
      <c r="F595" s="702"/>
      <c r="G595" s="157">
        <f>E595*F595</f>
        <v>0</v>
      </c>
      <c r="O595" s="151">
        <v>2</v>
      </c>
      <c r="AA595" s="129">
        <v>1</v>
      </c>
      <c r="AB595" s="129">
        <v>1</v>
      </c>
      <c r="AC595" s="129">
        <v>1</v>
      </c>
      <c r="AZ595" s="129">
        <v>1</v>
      </c>
      <c r="BA595" s="129">
        <f>IF(AZ595=1,G595,0)</f>
        <v>0</v>
      </c>
      <c r="BB595" s="129">
        <f>IF(AZ595=2,G595,0)</f>
        <v>0</v>
      </c>
      <c r="BC595" s="129">
        <f>IF(AZ595=3,G595,0)</f>
        <v>0</v>
      </c>
      <c r="BD595" s="129">
        <f>IF(AZ595=4,G595,0)</f>
        <v>0</v>
      </c>
      <c r="BE595" s="129">
        <f>IF(AZ595=5,G595,0)</f>
        <v>0</v>
      </c>
      <c r="CA595" s="158">
        <v>1</v>
      </c>
      <c r="CB595" s="158">
        <v>1</v>
      </c>
      <c r="CZ595" s="129">
        <v>0.00117</v>
      </c>
    </row>
    <row r="596" spans="1:15" ht="12.75">
      <c r="A596" s="159"/>
      <c r="B596" s="161"/>
      <c r="C596" s="749" t="s">
        <v>589</v>
      </c>
      <c r="D596" s="750"/>
      <c r="E596" s="162">
        <v>46</v>
      </c>
      <c r="F596" s="706"/>
      <c r="G596" s="164"/>
      <c r="M596" s="160" t="s">
        <v>589</v>
      </c>
      <c r="O596" s="151"/>
    </row>
    <row r="597" spans="1:15" ht="12.75">
      <c r="A597" s="159"/>
      <c r="B597" s="161"/>
      <c r="C597" s="749" t="s">
        <v>590</v>
      </c>
      <c r="D597" s="750"/>
      <c r="E597" s="162">
        <v>40</v>
      </c>
      <c r="F597" s="706"/>
      <c r="G597" s="164"/>
      <c r="M597" s="160" t="s">
        <v>590</v>
      </c>
      <c r="O597" s="151"/>
    </row>
    <row r="598" spans="1:15" ht="12.75">
      <c r="A598" s="159"/>
      <c r="B598" s="161"/>
      <c r="C598" s="749" t="s">
        <v>591</v>
      </c>
      <c r="D598" s="750"/>
      <c r="E598" s="162">
        <v>40</v>
      </c>
      <c r="F598" s="706"/>
      <c r="G598" s="164"/>
      <c r="M598" s="160" t="s">
        <v>591</v>
      </c>
      <c r="O598" s="151"/>
    </row>
    <row r="599" spans="1:104" ht="12.75">
      <c r="A599" s="152">
        <v>97</v>
      </c>
      <c r="B599" s="153" t="s">
        <v>592</v>
      </c>
      <c r="C599" s="154" t="s">
        <v>593</v>
      </c>
      <c r="D599" s="155" t="s">
        <v>158</v>
      </c>
      <c r="E599" s="156">
        <v>6</v>
      </c>
      <c r="F599" s="702"/>
      <c r="G599" s="157">
        <f>E599*F599</f>
        <v>0</v>
      </c>
      <c r="O599" s="151">
        <v>2</v>
      </c>
      <c r="AA599" s="129">
        <v>1</v>
      </c>
      <c r="AB599" s="129">
        <v>1</v>
      </c>
      <c r="AC599" s="129">
        <v>1</v>
      </c>
      <c r="AZ599" s="129">
        <v>1</v>
      </c>
      <c r="BA599" s="129">
        <f>IF(AZ599=1,G599,0)</f>
        <v>0</v>
      </c>
      <c r="BB599" s="129">
        <f>IF(AZ599=2,G599,0)</f>
        <v>0</v>
      </c>
      <c r="BC599" s="129">
        <f>IF(AZ599=3,G599,0)</f>
        <v>0</v>
      </c>
      <c r="BD599" s="129">
        <f>IF(AZ599=4,G599,0)</f>
        <v>0</v>
      </c>
      <c r="BE599" s="129">
        <f>IF(AZ599=5,G599,0)</f>
        <v>0</v>
      </c>
      <c r="CA599" s="158">
        <v>1</v>
      </c>
      <c r="CB599" s="158">
        <v>1</v>
      </c>
      <c r="CZ599" s="129">
        <v>0.001</v>
      </c>
    </row>
    <row r="600" spans="1:15" ht="12.75">
      <c r="A600" s="159"/>
      <c r="B600" s="161"/>
      <c r="C600" s="749" t="s">
        <v>132</v>
      </c>
      <c r="D600" s="750"/>
      <c r="E600" s="162">
        <v>0</v>
      </c>
      <c r="F600" s="706"/>
      <c r="G600" s="164"/>
      <c r="M600" s="160" t="s">
        <v>132</v>
      </c>
      <c r="O600" s="151"/>
    </row>
    <row r="601" spans="1:15" ht="12.75">
      <c r="A601" s="159"/>
      <c r="B601" s="161"/>
      <c r="C601" s="749" t="s">
        <v>594</v>
      </c>
      <c r="D601" s="750"/>
      <c r="E601" s="162">
        <v>6</v>
      </c>
      <c r="F601" s="706"/>
      <c r="G601" s="164"/>
      <c r="M601" s="160" t="s">
        <v>594</v>
      </c>
      <c r="O601" s="151"/>
    </row>
    <row r="602" spans="1:104" ht="12.75">
      <c r="A602" s="152">
        <v>98</v>
      </c>
      <c r="B602" s="153" t="s">
        <v>595</v>
      </c>
      <c r="C602" s="154" t="s">
        <v>596</v>
      </c>
      <c r="D602" s="155" t="s">
        <v>158</v>
      </c>
      <c r="E602" s="156">
        <v>5.8032</v>
      </c>
      <c r="F602" s="702"/>
      <c r="G602" s="157">
        <f>E602*F602</f>
        <v>0</v>
      </c>
      <c r="O602" s="151">
        <v>2</v>
      </c>
      <c r="AA602" s="129">
        <v>1</v>
      </c>
      <c r="AB602" s="129">
        <v>1</v>
      </c>
      <c r="AC602" s="129">
        <v>1</v>
      </c>
      <c r="AZ602" s="129">
        <v>1</v>
      </c>
      <c r="BA602" s="129">
        <f>IF(AZ602=1,G602,0)</f>
        <v>0</v>
      </c>
      <c r="BB602" s="129">
        <f>IF(AZ602=2,G602,0)</f>
        <v>0</v>
      </c>
      <c r="BC602" s="129">
        <f>IF(AZ602=3,G602,0)</f>
        <v>0</v>
      </c>
      <c r="BD602" s="129">
        <f>IF(AZ602=4,G602,0)</f>
        <v>0</v>
      </c>
      <c r="BE602" s="129">
        <f>IF(AZ602=5,G602,0)</f>
        <v>0</v>
      </c>
      <c r="CA602" s="158">
        <v>1</v>
      </c>
      <c r="CB602" s="158">
        <v>1</v>
      </c>
      <c r="CZ602" s="129">
        <v>0.00083</v>
      </c>
    </row>
    <row r="603" spans="1:15" ht="12.75">
      <c r="A603" s="159"/>
      <c r="B603" s="161"/>
      <c r="C603" s="749" t="s">
        <v>597</v>
      </c>
      <c r="D603" s="750"/>
      <c r="E603" s="162">
        <v>5.8032</v>
      </c>
      <c r="F603" s="706"/>
      <c r="G603" s="164"/>
      <c r="M603" s="160" t="s">
        <v>597</v>
      </c>
      <c r="O603" s="151"/>
    </row>
    <row r="604" spans="1:104" ht="12.75">
      <c r="A604" s="152">
        <v>99</v>
      </c>
      <c r="B604" s="153" t="s">
        <v>598</v>
      </c>
      <c r="C604" s="154" t="s">
        <v>599</v>
      </c>
      <c r="D604" s="155" t="s">
        <v>158</v>
      </c>
      <c r="E604" s="156">
        <v>24.512</v>
      </c>
      <c r="F604" s="702"/>
      <c r="G604" s="157">
        <f>E604*F604</f>
        <v>0</v>
      </c>
      <c r="O604" s="151">
        <v>2</v>
      </c>
      <c r="AA604" s="129">
        <v>1</v>
      </c>
      <c r="AB604" s="129">
        <v>1</v>
      </c>
      <c r="AC604" s="129">
        <v>1</v>
      </c>
      <c r="AZ604" s="129">
        <v>1</v>
      </c>
      <c r="BA604" s="129">
        <f>IF(AZ604=1,G604,0)</f>
        <v>0</v>
      </c>
      <c r="BB604" s="129">
        <f>IF(AZ604=2,G604,0)</f>
        <v>0</v>
      </c>
      <c r="BC604" s="129">
        <f>IF(AZ604=3,G604,0)</f>
        <v>0</v>
      </c>
      <c r="BD604" s="129">
        <f>IF(AZ604=4,G604,0)</f>
        <v>0</v>
      </c>
      <c r="BE604" s="129">
        <f>IF(AZ604=5,G604,0)</f>
        <v>0</v>
      </c>
      <c r="CA604" s="158">
        <v>1</v>
      </c>
      <c r="CB604" s="158">
        <v>1</v>
      </c>
      <c r="CZ604" s="129">
        <v>0.00117</v>
      </c>
    </row>
    <row r="605" spans="1:15" ht="12.75">
      <c r="A605" s="159"/>
      <c r="B605" s="161"/>
      <c r="C605" s="749" t="s">
        <v>150</v>
      </c>
      <c r="D605" s="750"/>
      <c r="E605" s="162">
        <v>0</v>
      </c>
      <c r="F605" s="706"/>
      <c r="G605" s="164"/>
      <c r="M605" s="160" t="s">
        <v>150</v>
      </c>
      <c r="O605" s="151"/>
    </row>
    <row r="606" spans="1:15" ht="12.75">
      <c r="A606" s="159"/>
      <c r="B606" s="161"/>
      <c r="C606" s="749" t="s">
        <v>600</v>
      </c>
      <c r="D606" s="750"/>
      <c r="E606" s="162">
        <v>2.64</v>
      </c>
      <c r="F606" s="706"/>
      <c r="G606" s="164"/>
      <c r="M606" s="160" t="s">
        <v>600</v>
      </c>
      <c r="O606" s="151"/>
    </row>
    <row r="607" spans="1:15" ht="12.75">
      <c r="A607" s="159"/>
      <c r="B607" s="161"/>
      <c r="C607" s="749" t="s">
        <v>601</v>
      </c>
      <c r="D607" s="750"/>
      <c r="E607" s="162">
        <v>3.872</v>
      </c>
      <c r="F607" s="706"/>
      <c r="G607" s="164"/>
      <c r="M607" s="160" t="s">
        <v>601</v>
      </c>
      <c r="O607" s="151"/>
    </row>
    <row r="608" spans="1:15" ht="12.75">
      <c r="A608" s="159"/>
      <c r="B608" s="161"/>
      <c r="C608" s="749" t="s">
        <v>602</v>
      </c>
      <c r="D608" s="750"/>
      <c r="E608" s="162">
        <v>18</v>
      </c>
      <c r="F608" s="706"/>
      <c r="G608" s="164"/>
      <c r="M608" s="160" t="s">
        <v>602</v>
      </c>
      <c r="O608" s="151"/>
    </row>
    <row r="609" spans="1:104" ht="12.75">
      <c r="A609" s="152">
        <v>100</v>
      </c>
      <c r="B609" s="153" t="s">
        <v>603</v>
      </c>
      <c r="C609" s="154" t="s">
        <v>1815</v>
      </c>
      <c r="D609" s="155" t="s">
        <v>158</v>
      </c>
      <c r="E609" s="651">
        <v>551.1501</v>
      </c>
      <c r="F609" s="702"/>
      <c r="G609" s="157">
        <f>E609*F609</f>
        <v>0</v>
      </c>
      <c r="O609" s="151">
        <v>2</v>
      </c>
      <c r="AA609" s="129">
        <v>12</v>
      </c>
      <c r="AB609" s="129">
        <v>0</v>
      </c>
      <c r="AC609" s="129">
        <v>176</v>
      </c>
      <c r="AZ609" s="129">
        <v>1</v>
      </c>
      <c r="BA609" s="129">
        <f>IF(AZ609=1,G609,0)</f>
        <v>0</v>
      </c>
      <c r="BB609" s="129">
        <f>IF(AZ609=2,G609,0)</f>
        <v>0</v>
      </c>
      <c r="BC609" s="129">
        <f>IF(AZ609=3,G609,0)</f>
        <v>0</v>
      </c>
      <c r="BD609" s="129">
        <f>IF(AZ609=4,G609,0)</f>
        <v>0</v>
      </c>
      <c r="BE609" s="129">
        <f>IF(AZ609=5,G609,0)</f>
        <v>0</v>
      </c>
      <c r="CA609" s="158">
        <v>12</v>
      </c>
      <c r="CB609" s="158">
        <v>0</v>
      </c>
      <c r="CZ609" s="129">
        <v>0</v>
      </c>
    </row>
    <row r="610" spans="1:15" ht="12.75">
      <c r="A610" s="159"/>
      <c r="B610" s="161"/>
      <c r="C610" s="749" t="s">
        <v>132</v>
      </c>
      <c r="D610" s="750"/>
      <c r="E610" s="162">
        <v>0</v>
      </c>
      <c r="F610" s="706"/>
      <c r="G610" s="164"/>
      <c r="M610" s="160" t="s">
        <v>132</v>
      </c>
      <c r="O610" s="151"/>
    </row>
    <row r="611" spans="1:15" ht="12.75">
      <c r="A611" s="159"/>
      <c r="B611" s="161"/>
      <c r="C611" s="749" t="s">
        <v>327</v>
      </c>
      <c r="D611" s="750"/>
      <c r="E611" s="162">
        <v>92.0166</v>
      </c>
      <c r="F611" s="706"/>
      <c r="G611" s="164"/>
      <c r="M611" s="160" t="s">
        <v>327</v>
      </c>
      <c r="O611" s="151"/>
    </row>
    <row r="612" spans="1:15" ht="12.75">
      <c r="A612" s="159"/>
      <c r="B612" s="161"/>
      <c r="C612" s="749" t="s">
        <v>328</v>
      </c>
      <c r="D612" s="750"/>
      <c r="E612" s="162">
        <v>17.343</v>
      </c>
      <c r="F612" s="706"/>
      <c r="G612" s="164"/>
      <c r="M612" s="160" t="s">
        <v>328</v>
      </c>
      <c r="O612" s="151"/>
    </row>
    <row r="613" spans="1:15" ht="22.5">
      <c r="A613" s="159"/>
      <c r="B613" s="161"/>
      <c r="C613" s="749" t="s">
        <v>329</v>
      </c>
      <c r="D613" s="750"/>
      <c r="E613" s="162">
        <v>179.5219</v>
      </c>
      <c r="F613" s="706"/>
      <c r="G613" s="164"/>
      <c r="M613" s="160" t="s">
        <v>329</v>
      </c>
      <c r="O613" s="151"/>
    </row>
    <row r="614" spans="1:15" ht="12.75">
      <c r="A614" s="159"/>
      <c r="B614" s="161"/>
      <c r="C614" s="749" t="s">
        <v>330</v>
      </c>
      <c r="D614" s="750"/>
      <c r="E614" s="162">
        <v>66.8311</v>
      </c>
      <c r="F614" s="706"/>
      <c r="G614" s="164"/>
      <c r="M614" s="160" t="s">
        <v>330</v>
      </c>
      <c r="O614" s="151"/>
    </row>
    <row r="615" spans="1:15" ht="12.75">
      <c r="A615" s="159"/>
      <c r="B615" s="161"/>
      <c r="C615" s="749" t="s">
        <v>264</v>
      </c>
      <c r="D615" s="750"/>
      <c r="E615" s="162">
        <v>0</v>
      </c>
      <c r="F615" s="706"/>
      <c r="G615" s="164"/>
      <c r="M615" s="160" t="s">
        <v>264</v>
      </c>
      <c r="O615" s="151"/>
    </row>
    <row r="616" spans="1:15" ht="12.75">
      <c r="A616" s="159"/>
      <c r="B616" s="161"/>
      <c r="C616" s="749" t="s">
        <v>331</v>
      </c>
      <c r="D616" s="750"/>
      <c r="E616" s="162">
        <v>195.4375</v>
      </c>
      <c r="F616" s="706"/>
      <c r="G616" s="164"/>
      <c r="M616" s="160" t="s">
        <v>331</v>
      </c>
      <c r="O616" s="151"/>
    </row>
    <row r="617" spans="1:104" ht="12.75">
      <c r="A617" s="152">
        <v>101</v>
      </c>
      <c r="B617" s="153" t="s">
        <v>604</v>
      </c>
      <c r="C617" s="154" t="s">
        <v>1820</v>
      </c>
      <c r="D617" s="155" t="s">
        <v>158</v>
      </c>
      <c r="E617" s="651">
        <v>569.16</v>
      </c>
      <c r="F617" s="702"/>
      <c r="G617" s="157">
        <f>E617*F617</f>
        <v>0</v>
      </c>
      <c r="O617" s="151">
        <v>2</v>
      </c>
      <c r="AA617" s="129">
        <v>12</v>
      </c>
      <c r="AB617" s="129">
        <v>0</v>
      </c>
      <c r="AC617" s="129">
        <v>178</v>
      </c>
      <c r="AZ617" s="129">
        <v>1</v>
      </c>
      <c r="BA617" s="129">
        <f>IF(AZ617=1,G617,0)</f>
        <v>0</v>
      </c>
      <c r="BB617" s="129">
        <f>IF(AZ617=2,G617,0)</f>
        <v>0</v>
      </c>
      <c r="BC617" s="129">
        <f>IF(AZ617=3,G617,0)</f>
        <v>0</v>
      </c>
      <c r="BD617" s="129">
        <f>IF(AZ617=4,G617,0)</f>
        <v>0</v>
      </c>
      <c r="BE617" s="129">
        <f>IF(AZ617=5,G617,0)</f>
        <v>0</v>
      </c>
      <c r="CA617" s="158">
        <v>12</v>
      </c>
      <c r="CB617" s="158">
        <v>0</v>
      </c>
      <c r="CZ617" s="129">
        <v>0</v>
      </c>
    </row>
    <row r="618" spans="1:15" ht="12.75">
      <c r="A618" s="159"/>
      <c r="B618" s="161"/>
      <c r="C618" s="749" t="s">
        <v>337</v>
      </c>
      <c r="D618" s="750"/>
      <c r="E618" s="162">
        <v>7.5</v>
      </c>
      <c r="F618" s="706"/>
      <c r="G618" s="164"/>
      <c r="M618" s="160" t="s">
        <v>337</v>
      </c>
      <c r="O618" s="151"/>
    </row>
    <row r="619" spans="1:15" ht="12.75">
      <c r="A619" s="159"/>
      <c r="B619" s="161"/>
      <c r="C619" s="749" t="s">
        <v>338</v>
      </c>
      <c r="D619" s="750"/>
      <c r="E619" s="162">
        <v>7</v>
      </c>
      <c r="F619" s="706"/>
      <c r="G619" s="164"/>
      <c r="M619" s="160" t="s">
        <v>338</v>
      </c>
      <c r="O619" s="151"/>
    </row>
    <row r="620" spans="1:15" ht="12.75">
      <c r="A620" s="159"/>
      <c r="B620" s="161"/>
      <c r="C620" s="749" t="s">
        <v>132</v>
      </c>
      <c r="D620" s="750"/>
      <c r="E620" s="162">
        <v>0</v>
      </c>
      <c r="F620" s="706"/>
      <c r="G620" s="164"/>
      <c r="M620" s="160" t="s">
        <v>132</v>
      </c>
      <c r="O620" s="151"/>
    </row>
    <row r="621" spans="1:15" ht="22.5">
      <c r="A621" s="159"/>
      <c r="B621" s="161"/>
      <c r="C621" s="749" t="s">
        <v>333</v>
      </c>
      <c r="D621" s="750"/>
      <c r="E621" s="162">
        <v>115.8738</v>
      </c>
      <c r="F621" s="706"/>
      <c r="G621" s="164"/>
      <c r="M621" s="160" t="s">
        <v>333</v>
      </c>
      <c r="O621" s="151"/>
    </row>
    <row r="622" spans="1:15" ht="12.75">
      <c r="A622" s="159"/>
      <c r="B622" s="161"/>
      <c r="C622" s="749" t="s">
        <v>334</v>
      </c>
      <c r="D622" s="750"/>
      <c r="E622" s="162">
        <v>236.1585</v>
      </c>
      <c r="F622" s="706"/>
      <c r="G622" s="164"/>
      <c r="M622" s="160" t="s">
        <v>334</v>
      </c>
      <c r="O622" s="151"/>
    </row>
    <row r="623" spans="1:15" ht="12.75">
      <c r="A623" s="159"/>
      <c r="B623" s="161"/>
      <c r="C623" s="749" t="s">
        <v>336</v>
      </c>
      <c r="D623" s="750"/>
      <c r="E623" s="162">
        <v>14</v>
      </c>
      <c r="F623" s="706"/>
      <c r="G623" s="164"/>
      <c r="M623" s="160"/>
      <c r="O623" s="151"/>
    </row>
    <row r="624" spans="1:15" ht="12.75">
      <c r="A624" s="159"/>
      <c r="B624" s="161"/>
      <c r="C624" s="749" t="s">
        <v>337</v>
      </c>
      <c r="D624" s="750"/>
      <c r="E624" s="162">
        <v>7.5</v>
      </c>
      <c r="F624" s="706"/>
      <c r="G624" s="164"/>
      <c r="M624" s="160"/>
      <c r="O624" s="151"/>
    </row>
    <row r="625" spans="1:15" ht="12.75">
      <c r="A625" s="159"/>
      <c r="B625" s="161"/>
      <c r="C625" s="749" t="s">
        <v>338</v>
      </c>
      <c r="D625" s="750"/>
      <c r="E625" s="162">
        <v>7</v>
      </c>
      <c r="F625" s="706"/>
      <c r="G625" s="164"/>
      <c r="M625" s="160"/>
      <c r="O625" s="151"/>
    </row>
    <row r="626" spans="1:15" ht="12.75">
      <c r="A626" s="159"/>
      <c r="B626" s="161"/>
      <c r="C626" s="749" t="s">
        <v>335</v>
      </c>
      <c r="D626" s="750"/>
      <c r="E626" s="162">
        <v>188.625</v>
      </c>
      <c r="F626" s="706"/>
      <c r="G626" s="164"/>
      <c r="M626" s="160" t="s">
        <v>335</v>
      </c>
      <c r="O626" s="151"/>
    </row>
    <row r="627" spans="1:104" ht="12.75">
      <c r="A627" s="152">
        <v>102</v>
      </c>
      <c r="B627" s="153" t="s">
        <v>605</v>
      </c>
      <c r="C627" s="154" t="s">
        <v>1821</v>
      </c>
      <c r="D627" s="155" t="s">
        <v>158</v>
      </c>
      <c r="E627" s="156">
        <v>94.9212</v>
      </c>
      <c r="F627" s="702"/>
      <c r="G627" s="157">
        <f>E627*F627</f>
        <v>0</v>
      </c>
      <c r="O627" s="151">
        <v>2</v>
      </c>
      <c r="AA627" s="129">
        <v>12</v>
      </c>
      <c r="AB627" s="129">
        <v>0</v>
      </c>
      <c r="AC627" s="129">
        <v>177</v>
      </c>
      <c r="AZ627" s="129">
        <v>1</v>
      </c>
      <c r="BA627" s="129">
        <f>IF(AZ627=1,G627,0)</f>
        <v>0</v>
      </c>
      <c r="BB627" s="129">
        <f>IF(AZ627=2,G627,0)</f>
        <v>0</v>
      </c>
      <c r="BC627" s="129">
        <f>IF(AZ627=3,G627,0)</f>
        <v>0</v>
      </c>
      <c r="BD627" s="129">
        <f>IF(AZ627=4,G627,0)</f>
        <v>0</v>
      </c>
      <c r="BE627" s="129">
        <f>IF(AZ627=5,G627,0)</f>
        <v>0</v>
      </c>
      <c r="CA627" s="158">
        <v>12</v>
      </c>
      <c r="CB627" s="158">
        <v>0</v>
      </c>
      <c r="CZ627" s="129">
        <v>0</v>
      </c>
    </row>
    <row r="628" spans="1:15" ht="12.75">
      <c r="A628" s="159"/>
      <c r="B628" s="161"/>
      <c r="C628" s="749" t="s">
        <v>132</v>
      </c>
      <c r="D628" s="750"/>
      <c r="E628" s="162">
        <v>0</v>
      </c>
      <c r="F628" s="703"/>
      <c r="G628" s="164"/>
      <c r="M628" s="160" t="s">
        <v>132</v>
      </c>
      <c r="O628" s="151"/>
    </row>
    <row r="629" spans="1:15" ht="12.75">
      <c r="A629" s="159"/>
      <c r="B629" s="161"/>
      <c r="C629" s="749" t="s">
        <v>341</v>
      </c>
      <c r="D629" s="750"/>
      <c r="E629" s="162">
        <v>94.9212</v>
      </c>
      <c r="F629" s="703"/>
      <c r="G629" s="164"/>
      <c r="M629" s="160" t="s">
        <v>341</v>
      </c>
      <c r="O629" s="151"/>
    </row>
    <row r="630" spans="1:104" ht="22.5">
      <c r="A630" s="152">
        <v>103</v>
      </c>
      <c r="B630" s="153" t="s">
        <v>606</v>
      </c>
      <c r="C630" s="154" t="s">
        <v>1822</v>
      </c>
      <c r="D630" s="155" t="s">
        <v>158</v>
      </c>
      <c r="E630" s="156">
        <v>70.2885</v>
      </c>
      <c r="F630" s="702"/>
      <c r="G630" s="157">
        <f>E630*F630</f>
        <v>0</v>
      </c>
      <c r="O630" s="151">
        <v>2</v>
      </c>
      <c r="AA630" s="129">
        <v>12</v>
      </c>
      <c r="AB630" s="129">
        <v>0</v>
      </c>
      <c r="AC630" s="129">
        <v>179</v>
      </c>
      <c r="AZ630" s="129">
        <v>1</v>
      </c>
      <c r="BA630" s="129">
        <f>IF(AZ630=1,G630,0)</f>
        <v>0</v>
      </c>
      <c r="BB630" s="129">
        <f>IF(AZ630=2,G630,0)</f>
        <v>0</v>
      </c>
      <c r="BC630" s="129">
        <f>IF(AZ630=3,G630,0)</f>
        <v>0</v>
      </c>
      <c r="BD630" s="129">
        <f>IF(AZ630=4,G630,0)</f>
        <v>0</v>
      </c>
      <c r="BE630" s="129">
        <f>IF(AZ630=5,G630,0)</f>
        <v>0</v>
      </c>
      <c r="CA630" s="158">
        <v>12</v>
      </c>
      <c r="CB630" s="158">
        <v>0</v>
      </c>
      <c r="CZ630" s="129">
        <v>0</v>
      </c>
    </row>
    <row r="631" spans="1:15" ht="12.75">
      <c r="A631" s="159"/>
      <c r="B631" s="161"/>
      <c r="C631" s="749" t="s">
        <v>132</v>
      </c>
      <c r="D631" s="750"/>
      <c r="E631" s="162">
        <v>0</v>
      </c>
      <c r="F631" s="706"/>
      <c r="G631" s="164"/>
      <c r="M631" s="160" t="s">
        <v>132</v>
      </c>
      <c r="O631" s="151"/>
    </row>
    <row r="632" spans="1:15" ht="12.75">
      <c r="A632" s="159"/>
      <c r="B632" s="161"/>
      <c r="C632" s="749" t="s">
        <v>344</v>
      </c>
      <c r="D632" s="750"/>
      <c r="E632" s="162">
        <v>70.2885</v>
      </c>
      <c r="F632" s="706"/>
      <c r="G632" s="164"/>
      <c r="M632" s="160" t="s">
        <v>344</v>
      </c>
      <c r="O632" s="151"/>
    </row>
    <row r="633" spans="1:104" ht="12.75">
      <c r="A633" s="152">
        <v>104</v>
      </c>
      <c r="B633" s="153" t="s">
        <v>607</v>
      </c>
      <c r="C633" s="154" t="s">
        <v>608</v>
      </c>
      <c r="D633" s="155" t="s">
        <v>213</v>
      </c>
      <c r="E633" s="156">
        <v>4</v>
      </c>
      <c r="F633" s="702"/>
      <c r="G633" s="157">
        <f>E633*F633</f>
        <v>0</v>
      </c>
      <c r="O633" s="151">
        <v>2</v>
      </c>
      <c r="AA633" s="129">
        <v>1</v>
      </c>
      <c r="AB633" s="129">
        <v>1</v>
      </c>
      <c r="AC633" s="129">
        <v>1</v>
      </c>
      <c r="AZ633" s="129">
        <v>1</v>
      </c>
      <c r="BA633" s="129">
        <f>IF(AZ633=1,G633,0)</f>
        <v>0</v>
      </c>
      <c r="BB633" s="129">
        <f>IF(AZ633=2,G633,0)</f>
        <v>0</v>
      </c>
      <c r="BC633" s="129">
        <f>IF(AZ633=3,G633,0)</f>
        <v>0</v>
      </c>
      <c r="BD633" s="129">
        <f>IF(AZ633=4,G633,0)</f>
        <v>0</v>
      </c>
      <c r="BE633" s="129">
        <f>IF(AZ633=5,G633,0)</f>
        <v>0</v>
      </c>
      <c r="CA633" s="158">
        <v>1</v>
      </c>
      <c r="CB633" s="158">
        <v>1</v>
      </c>
      <c r="CZ633" s="129">
        <v>0.00133</v>
      </c>
    </row>
    <row r="634" spans="1:15" ht="12.75">
      <c r="A634" s="159"/>
      <c r="B634" s="161"/>
      <c r="C634" s="749" t="s">
        <v>609</v>
      </c>
      <c r="D634" s="750"/>
      <c r="E634" s="162">
        <v>4</v>
      </c>
      <c r="F634" s="706"/>
      <c r="G634" s="164"/>
      <c r="M634" s="160" t="s">
        <v>609</v>
      </c>
      <c r="O634" s="151"/>
    </row>
    <row r="635" spans="1:104" ht="12.75">
      <c r="A635" s="152">
        <v>105</v>
      </c>
      <c r="B635" s="153" t="s">
        <v>610</v>
      </c>
      <c r="C635" s="154" t="s">
        <v>611</v>
      </c>
      <c r="D635" s="155" t="s">
        <v>213</v>
      </c>
      <c r="E635" s="156">
        <v>2</v>
      </c>
      <c r="F635" s="702"/>
      <c r="G635" s="157">
        <f>E635*F635</f>
        <v>0</v>
      </c>
      <c r="O635" s="151">
        <v>2</v>
      </c>
      <c r="AA635" s="129">
        <v>1</v>
      </c>
      <c r="AB635" s="129">
        <v>1</v>
      </c>
      <c r="AC635" s="129">
        <v>1</v>
      </c>
      <c r="AZ635" s="129">
        <v>1</v>
      </c>
      <c r="BA635" s="129">
        <f>IF(AZ635=1,G635,0)</f>
        <v>0</v>
      </c>
      <c r="BB635" s="129">
        <f>IF(AZ635=2,G635,0)</f>
        <v>0</v>
      </c>
      <c r="BC635" s="129">
        <f>IF(AZ635=3,G635,0)</f>
        <v>0</v>
      </c>
      <c r="BD635" s="129">
        <f>IF(AZ635=4,G635,0)</f>
        <v>0</v>
      </c>
      <c r="BE635" s="129">
        <f>IF(AZ635=5,G635,0)</f>
        <v>0</v>
      </c>
      <c r="CA635" s="158">
        <v>1</v>
      </c>
      <c r="CB635" s="158">
        <v>1</v>
      </c>
      <c r="CZ635" s="129">
        <v>0.00133</v>
      </c>
    </row>
    <row r="636" spans="1:15" ht="12.75">
      <c r="A636" s="159"/>
      <c r="B636" s="161"/>
      <c r="C636" s="749" t="s">
        <v>612</v>
      </c>
      <c r="D636" s="750"/>
      <c r="E636" s="162">
        <v>2</v>
      </c>
      <c r="F636" s="706"/>
      <c r="G636" s="164"/>
      <c r="M636" s="160" t="s">
        <v>612</v>
      </c>
      <c r="O636" s="151"/>
    </row>
    <row r="637" spans="1:104" ht="12.75">
      <c r="A637" s="152">
        <v>106</v>
      </c>
      <c r="B637" s="153" t="s">
        <v>613</v>
      </c>
      <c r="C637" s="154" t="s">
        <v>614</v>
      </c>
      <c r="D637" s="155" t="s">
        <v>213</v>
      </c>
      <c r="E637" s="156">
        <v>2</v>
      </c>
      <c r="F637" s="702"/>
      <c r="G637" s="157">
        <f>E637*F637</f>
        <v>0</v>
      </c>
      <c r="O637" s="151">
        <v>2</v>
      </c>
      <c r="AA637" s="129">
        <v>1</v>
      </c>
      <c r="AB637" s="129">
        <v>1</v>
      </c>
      <c r="AC637" s="129">
        <v>1</v>
      </c>
      <c r="AZ637" s="129">
        <v>1</v>
      </c>
      <c r="BA637" s="129">
        <f>IF(AZ637=1,G637,0)</f>
        <v>0</v>
      </c>
      <c r="BB637" s="129">
        <f>IF(AZ637=2,G637,0)</f>
        <v>0</v>
      </c>
      <c r="BC637" s="129">
        <f>IF(AZ637=3,G637,0)</f>
        <v>0</v>
      </c>
      <c r="BD637" s="129">
        <f>IF(AZ637=4,G637,0)</f>
        <v>0</v>
      </c>
      <c r="BE637" s="129">
        <f>IF(AZ637=5,G637,0)</f>
        <v>0</v>
      </c>
      <c r="CA637" s="158">
        <v>1</v>
      </c>
      <c r="CB637" s="158">
        <v>1</v>
      </c>
      <c r="CZ637" s="129">
        <v>0.00133</v>
      </c>
    </row>
    <row r="638" spans="1:15" ht="12.75">
      <c r="A638" s="159"/>
      <c r="B638" s="161"/>
      <c r="C638" s="749" t="s">
        <v>612</v>
      </c>
      <c r="D638" s="750"/>
      <c r="E638" s="162">
        <v>2</v>
      </c>
      <c r="F638" s="706"/>
      <c r="G638" s="164"/>
      <c r="M638" s="160" t="s">
        <v>612</v>
      </c>
      <c r="O638" s="151"/>
    </row>
    <row r="639" spans="1:104" ht="12.75">
      <c r="A639" s="152">
        <v>107</v>
      </c>
      <c r="B639" s="153" t="s">
        <v>615</v>
      </c>
      <c r="C639" s="154" t="s">
        <v>616</v>
      </c>
      <c r="D639" s="155" t="s">
        <v>85</v>
      </c>
      <c r="E639" s="156">
        <v>2.7321</v>
      </c>
      <c r="F639" s="702"/>
      <c r="G639" s="157">
        <f>E639*F639</f>
        <v>0</v>
      </c>
      <c r="O639" s="151">
        <v>2</v>
      </c>
      <c r="AA639" s="129">
        <v>1</v>
      </c>
      <c r="AB639" s="129">
        <v>1</v>
      </c>
      <c r="AC639" s="129">
        <v>1</v>
      </c>
      <c r="AZ639" s="129">
        <v>1</v>
      </c>
      <c r="BA639" s="129">
        <f>IF(AZ639=1,G639,0)</f>
        <v>0</v>
      </c>
      <c r="BB639" s="129">
        <f>IF(AZ639=2,G639,0)</f>
        <v>0</v>
      </c>
      <c r="BC639" s="129">
        <f>IF(AZ639=3,G639,0)</f>
        <v>0</v>
      </c>
      <c r="BD639" s="129">
        <f>IF(AZ639=4,G639,0)</f>
        <v>0</v>
      </c>
      <c r="BE639" s="129">
        <f>IF(AZ639=5,G639,0)</f>
        <v>0</v>
      </c>
      <c r="CA639" s="158">
        <v>1</v>
      </c>
      <c r="CB639" s="158">
        <v>1</v>
      </c>
      <c r="CZ639" s="129">
        <v>0.00133</v>
      </c>
    </row>
    <row r="640" spans="1:15" ht="12.75">
      <c r="A640" s="159"/>
      <c r="B640" s="161"/>
      <c r="C640" s="749" t="s">
        <v>150</v>
      </c>
      <c r="D640" s="750"/>
      <c r="E640" s="162">
        <v>0</v>
      </c>
      <c r="F640" s="706"/>
      <c r="G640" s="164"/>
      <c r="M640" s="160" t="s">
        <v>150</v>
      </c>
      <c r="O640" s="151"/>
    </row>
    <row r="641" spans="1:15" ht="12.75">
      <c r="A641" s="159"/>
      <c r="B641" s="161"/>
      <c r="C641" s="749" t="s">
        <v>617</v>
      </c>
      <c r="D641" s="750"/>
      <c r="E641" s="162">
        <v>1.111</v>
      </c>
      <c r="F641" s="706"/>
      <c r="G641" s="164"/>
      <c r="M641" s="160" t="s">
        <v>617</v>
      </c>
      <c r="O641" s="151"/>
    </row>
    <row r="642" spans="1:15" ht="12.75">
      <c r="A642" s="159"/>
      <c r="B642" s="161"/>
      <c r="C642" s="749" t="s">
        <v>618</v>
      </c>
      <c r="D642" s="750"/>
      <c r="E642" s="162">
        <v>1.212</v>
      </c>
      <c r="F642" s="706"/>
      <c r="G642" s="164"/>
      <c r="M642" s="160" t="s">
        <v>618</v>
      </c>
      <c r="O642" s="151"/>
    </row>
    <row r="643" spans="1:15" ht="12.75">
      <c r="A643" s="159"/>
      <c r="B643" s="161"/>
      <c r="C643" s="749" t="s">
        <v>619</v>
      </c>
      <c r="D643" s="750"/>
      <c r="E643" s="162">
        <v>0.4091</v>
      </c>
      <c r="F643" s="706"/>
      <c r="G643" s="164"/>
      <c r="M643" s="160" t="s">
        <v>619</v>
      </c>
      <c r="O643" s="151"/>
    </row>
    <row r="644" spans="1:104" ht="12.75">
      <c r="A644" s="152">
        <v>108</v>
      </c>
      <c r="B644" s="153" t="s">
        <v>620</v>
      </c>
      <c r="C644" s="154" t="s">
        <v>621</v>
      </c>
      <c r="D644" s="155" t="s">
        <v>213</v>
      </c>
      <c r="E644" s="156">
        <v>1</v>
      </c>
      <c r="F644" s="702"/>
      <c r="G644" s="157">
        <f>E644*F644</f>
        <v>0</v>
      </c>
      <c r="O644" s="151">
        <v>2</v>
      </c>
      <c r="AA644" s="129">
        <v>1</v>
      </c>
      <c r="AB644" s="129">
        <v>1</v>
      </c>
      <c r="AC644" s="129">
        <v>1</v>
      </c>
      <c r="AZ644" s="129">
        <v>1</v>
      </c>
      <c r="BA644" s="129">
        <f>IF(AZ644=1,G644,0)</f>
        <v>0</v>
      </c>
      <c r="BB644" s="129">
        <f>IF(AZ644=2,G644,0)</f>
        <v>0</v>
      </c>
      <c r="BC644" s="129">
        <f>IF(AZ644=3,G644,0)</f>
        <v>0</v>
      </c>
      <c r="BD644" s="129">
        <f>IF(AZ644=4,G644,0)</f>
        <v>0</v>
      </c>
      <c r="BE644" s="129">
        <f>IF(AZ644=5,G644,0)</f>
        <v>0</v>
      </c>
      <c r="CA644" s="158">
        <v>1</v>
      </c>
      <c r="CB644" s="158">
        <v>1</v>
      </c>
      <c r="CZ644" s="129">
        <v>0.00034</v>
      </c>
    </row>
    <row r="645" spans="1:15" ht="12.75">
      <c r="A645" s="159"/>
      <c r="B645" s="161"/>
      <c r="C645" s="749" t="s">
        <v>272</v>
      </c>
      <c r="D645" s="750"/>
      <c r="E645" s="162">
        <v>1</v>
      </c>
      <c r="F645" s="706"/>
      <c r="G645" s="164"/>
      <c r="M645" s="160" t="s">
        <v>272</v>
      </c>
      <c r="O645" s="151"/>
    </row>
    <row r="646" spans="1:104" ht="12.75">
      <c r="A646" s="152">
        <v>109</v>
      </c>
      <c r="B646" s="153" t="s">
        <v>622</v>
      </c>
      <c r="C646" s="154" t="s">
        <v>623</v>
      </c>
      <c r="D646" s="155" t="s">
        <v>85</v>
      </c>
      <c r="E646" s="156">
        <v>0.1777</v>
      </c>
      <c r="F646" s="702"/>
      <c r="G646" s="157">
        <f>E646*F646</f>
        <v>0</v>
      </c>
      <c r="O646" s="151">
        <v>2</v>
      </c>
      <c r="AA646" s="129">
        <v>1</v>
      </c>
      <c r="AB646" s="129">
        <v>1</v>
      </c>
      <c r="AC646" s="129">
        <v>1</v>
      </c>
      <c r="AZ646" s="129">
        <v>1</v>
      </c>
      <c r="BA646" s="129">
        <f>IF(AZ646=1,G646,0)</f>
        <v>0</v>
      </c>
      <c r="BB646" s="129">
        <f>IF(AZ646=2,G646,0)</f>
        <v>0</v>
      </c>
      <c r="BC646" s="129">
        <f>IF(AZ646=3,G646,0)</f>
        <v>0</v>
      </c>
      <c r="BD646" s="129">
        <f>IF(AZ646=4,G646,0)</f>
        <v>0</v>
      </c>
      <c r="BE646" s="129">
        <f>IF(AZ646=5,G646,0)</f>
        <v>0</v>
      </c>
      <c r="CA646" s="158">
        <v>1</v>
      </c>
      <c r="CB646" s="158">
        <v>1</v>
      </c>
      <c r="CZ646" s="129">
        <v>0.00182</v>
      </c>
    </row>
    <row r="647" spans="1:15" ht="12.75">
      <c r="A647" s="159"/>
      <c r="B647" s="161"/>
      <c r="C647" s="749" t="s">
        <v>624</v>
      </c>
      <c r="D647" s="750"/>
      <c r="E647" s="162">
        <v>0.1777</v>
      </c>
      <c r="F647" s="706"/>
      <c r="G647" s="164"/>
      <c r="M647" s="160" t="s">
        <v>624</v>
      </c>
      <c r="O647" s="151"/>
    </row>
    <row r="648" spans="1:104" ht="12.75">
      <c r="A648" s="152">
        <v>110</v>
      </c>
      <c r="B648" s="153" t="s">
        <v>625</v>
      </c>
      <c r="C648" s="154" t="s">
        <v>626</v>
      </c>
      <c r="D648" s="155" t="s">
        <v>85</v>
      </c>
      <c r="E648" s="156">
        <v>0.3441</v>
      </c>
      <c r="F648" s="702"/>
      <c r="G648" s="157">
        <f>E648*F648</f>
        <v>0</v>
      </c>
      <c r="O648" s="151">
        <v>2</v>
      </c>
      <c r="AA648" s="129">
        <v>1</v>
      </c>
      <c r="AB648" s="129">
        <v>1</v>
      </c>
      <c r="AC648" s="129">
        <v>1</v>
      </c>
      <c r="AZ648" s="129">
        <v>1</v>
      </c>
      <c r="BA648" s="129">
        <f>IF(AZ648=1,G648,0)</f>
        <v>0</v>
      </c>
      <c r="BB648" s="129">
        <f>IF(AZ648=2,G648,0)</f>
        <v>0</v>
      </c>
      <c r="BC648" s="129">
        <f>IF(AZ648=3,G648,0)</f>
        <v>0</v>
      </c>
      <c r="BD648" s="129">
        <f>IF(AZ648=4,G648,0)</f>
        <v>0</v>
      </c>
      <c r="BE648" s="129">
        <f>IF(AZ648=5,G648,0)</f>
        <v>0</v>
      </c>
      <c r="CA648" s="158">
        <v>1</v>
      </c>
      <c r="CB648" s="158">
        <v>1</v>
      </c>
      <c r="CZ648" s="129">
        <v>0.00182</v>
      </c>
    </row>
    <row r="649" spans="1:15" ht="12.75">
      <c r="A649" s="159"/>
      <c r="B649" s="161"/>
      <c r="C649" s="749" t="s">
        <v>627</v>
      </c>
      <c r="D649" s="750"/>
      <c r="E649" s="162">
        <v>0.1988</v>
      </c>
      <c r="F649" s="706"/>
      <c r="G649" s="164"/>
      <c r="M649" s="160" t="s">
        <v>627</v>
      </c>
      <c r="O649" s="151"/>
    </row>
    <row r="650" spans="1:15" ht="12.75">
      <c r="A650" s="159"/>
      <c r="B650" s="161"/>
      <c r="C650" s="749" t="s">
        <v>628</v>
      </c>
      <c r="D650" s="750"/>
      <c r="E650" s="162">
        <v>0.1454</v>
      </c>
      <c r="F650" s="706"/>
      <c r="G650" s="164"/>
      <c r="M650" s="160" t="s">
        <v>628</v>
      </c>
      <c r="O650" s="151"/>
    </row>
    <row r="651" spans="1:104" ht="12.75">
      <c r="A651" s="152">
        <v>111</v>
      </c>
      <c r="B651" s="153" t="s">
        <v>629</v>
      </c>
      <c r="C651" s="154" t="s">
        <v>630</v>
      </c>
      <c r="D651" s="155" t="s">
        <v>213</v>
      </c>
      <c r="E651" s="156">
        <v>1</v>
      </c>
      <c r="F651" s="702"/>
      <c r="G651" s="157">
        <f>E651*F651</f>
        <v>0</v>
      </c>
      <c r="O651" s="151">
        <v>2</v>
      </c>
      <c r="AA651" s="129">
        <v>1</v>
      </c>
      <c r="AB651" s="129">
        <v>1</v>
      </c>
      <c r="AC651" s="129">
        <v>1</v>
      </c>
      <c r="AZ651" s="129">
        <v>1</v>
      </c>
      <c r="BA651" s="129">
        <f>IF(AZ651=1,G651,0)</f>
        <v>0</v>
      </c>
      <c r="BB651" s="129">
        <f>IF(AZ651=2,G651,0)</f>
        <v>0</v>
      </c>
      <c r="BC651" s="129">
        <f>IF(AZ651=3,G651,0)</f>
        <v>0</v>
      </c>
      <c r="BD651" s="129">
        <f>IF(AZ651=4,G651,0)</f>
        <v>0</v>
      </c>
      <c r="BE651" s="129">
        <f>IF(AZ651=5,G651,0)</f>
        <v>0</v>
      </c>
      <c r="CA651" s="158">
        <v>1</v>
      </c>
      <c r="CB651" s="158">
        <v>1</v>
      </c>
      <c r="CZ651" s="129">
        <v>0</v>
      </c>
    </row>
    <row r="652" spans="1:15" ht="12.75">
      <c r="A652" s="159"/>
      <c r="B652" s="161"/>
      <c r="C652" s="749" t="s">
        <v>216</v>
      </c>
      <c r="D652" s="750"/>
      <c r="E652" s="162">
        <v>1</v>
      </c>
      <c r="F652" s="706"/>
      <c r="G652" s="164"/>
      <c r="M652" s="160" t="s">
        <v>216</v>
      </c>
      <c r="O652" s="151"/>
    </row>
    <row r="653" spans="1:104" ht="12.75">
      <c r="A653" s="152">
        <v>112</v>
      </c>
      <c r="B653" s="153" t="s">
        <v>631</v>
      </c>
      <c r="C653" s="154" t="s">
        <v>632</v>
      </c>
      <c r="D653" s="155" t="s">
        <v>187</v>
      </c>
      <c r="E653" s="156">
        <v>5.12</v>
      </c>
      <c r="F653" s="702"/>
      <c r="G653" s="157">
        <f>E653*F653</f>
        <v>0</v>
      </c>
      <c r="O653" s="151">
        <v>2</v>
      </c>
      <c r="AA653" s="129">
        <v>1</v>
      </c>
      <c r="AB653" s="129">
        <v>1</v>
      </c>
      <c r="AC653" s="129">
        <v>1</v>
      </c>
      <c r="AZ653" s="129">
        <v>1</v>
      </c>
      <c r="BA653" s="129">
        <f>IF(AZ653=1,G653,0)</f>
        <v>0</v>
      </c>
      <c r="BB653" s="129">
        <f>IF(AZ653=2,G653,0)</f>
        <v>0</v>
      </c>
      <c r="BC653" s="129">
        <f>IF(AZ653=3,G653,0)</f>
        <v>0</v>
      </c>
      <c r="BD653" s="129">
        <f>IF(AZ653=4,G653,0)</f>
        <v>0</v>
      </c>
      <c r="BE653" s="129">
        <f>IF(AZ653=5,G653,0)</f>
        <v>0</v>
      </c>
      <c r="CA653" s="158">
        <v>1</v>
      </c>
      <c r="CB653" s="158">
        <v>1</v>
      </c>
      <c r="CZ653" s="129">
        <v>0.00049</v>
      </c>
    </row>
    <row r="654" spans="1:15" ht="12.75">
      <c r="A654" s="159"/>
      <c r="B654" s="161"/>
      <c r="C654" s="749" t="s">
        <v>633</v>
      </c>
      <c r="D654" s="750"/>
      <c r="E654" s="162">
        <v>5.12</v>
      </c>
      <c r="F654" s="706"/>
      <c r="G654" s="164"/>
      <c r="M654" s="160" t="s">
        <v>633</v>
      </c>
      <c r="O654" s="151"/>
    </row>
    <row r="655" spans="1:104" ht="12.75">
      <c r="A655" s="152">
        <v>113</v>
      </c>
      <c r="B655" s="153" t="s">
        <v>634</v>
      </c>
      <c r="C655" s="154" t="s">
        <v>635</v>
      </c>
      <c r="D655" s="155" t="s">
        <v>187</v>
      </c>
      <c r="E655" s="156">
        <v>5.6</v>
      </c>
      <c r="F655" s="702"/>
      <c r="G655" s="157">
        <f>E655*F655</f>
        <v>0</v>
      </c>
      <c r="O655" s="151">
        <v>2</v>
      </c>
      <c r="AA655" s="129">
        <v>1</v>
      </c>
      <c r="AB655" s="129">
        <v>1</v>
      </c>
      <c r="AC655" s="129">
        <v>1</v>
      </c>
      <c r="AZ655" s="129">
        <v>1</v>
      </c>
      <c r="BA655" s="129">
        <f>IF(AZ655=1,G655,0)</f>
        <v>0</v>
      </c>
      <c r="BB655" s="129">
        <f>IF(AZ655=2,G655,0)</f>
        <v>0</v>
      </c>
      <c r="BC655" s="129">
        <f>IF(AZ655=3,G655,0)</f>
        <v>0</v>
      </c>
      <c r="BD655" s="129">
        <f>IF(AZ655=4,G655,0)</f>
        <v>0</v>
      </c>
      <c r="BE655" s="129">
        <f>IF(AZ655=5,G655,0)</f>
        <v>0</v>
      </c>
      <c r="CA655" s="158">
        <v>1</v>
      </c>
      <c r="CB655" s="158">
        <v>1</v>
      </c>
      <c r="CZ655" s="129">
        <v>0</v>
      </c>
    </row>
    <row r="656" spans="1:15" ht="12.75">
      <c r="A656" s="159"/>
      <c r="B656" s="161"/>
      <c r="C656" s="749" t="s">
        <v>150</v>
      </c>
      <c r="D656" s="750"/>
      <c r="E656" s="162">
        <v>0</v>
      </c>
      <c r="F656" s="706"/>
      <c r="G656" s="164"/>
      <c r="M656" s="160" t="s">
        <v>150</v>
      </c>
      <c r="O656" s="151"/>
    </row>
    <row r="657" spans="1:15" ht="12.75">
      <c r="A657" s="159"/>
      <c r="B657" s="161"/>
      <c r="C657" s="749" t="s">
        <v>636</v>
      </c>
      <c r="D657" s="750"/>
      <c r="E657" s="162">
        <v>2.8</v>
      </c>
      <c r="F657" s="706"/>
      <c r="G657" s="164"/>
      <c r="M657" s="160" t="s">
        <v>636</v>
      </c>
      <c r="O657" s="151"/>
    </row>
    <row r="658" spans="1:15" ht="12.75">
      <c r="A658" s="159"/>
      <c r="B658" s="161"/>
      <c r="C658" s="749" t="s">
        <v>637</v>
      </c>
      <c r="D658" s="750"/>
      <c r="E658" s="162">
        <v>2.8</v>
      </c>
      <c r="F658" s="706"/>
      <c r="G658" s="164"/>
      <c r="M658" s="160" t="s">
        <v>637</v>
      </c>
      <c r="O658" s="151"/>
    </row>
    <row r="659" spans="1:104" ht="12.75">
      <c r="A659" s="152">
        <v>114</v>
      </c>
      <c r="B659" s="153" t="s">
        <v>638</v>
      </c>
      <c r="C659" s="154" t="s">
        <v>639</v>
      </c>
      <c r="D659" s="155" t="s">
        <v>187</v>
      </c>
      <c r="E659" s="156">
        <v>1.3</v>
      </c>
      <c r="F659" s="702"/>
      <c r="G659" s="157">
        <f>E659*F659</f>
        <v>0</v>
      </c>
      <c r="O659" s="151">
        <v>2</v>
      </c>
      <c r="AA659" s="129">
        <v>1</v>
      </c>
      <c r="AB659" s="129">
        <v>1</v>
      </c>
      <c r="AC659" s="129">
        <v>1</v>
      </c>
      <c r="AZ659" s="129">
        <v>1</v>
      </c>
      <c r="BA659" s="129">
        <f>IF(AZ659=1,G659,0)</f>
        <v>0</v>
      </c>
      <c r="BB659" s="129">
        <f>IF(AZ659=2,G659,0)</f>
        <v>0</v>
      </c>
      <c r="BC659" s="129">
        <f>IF(AZ659=3,G659,0)</f>
        <v>0</v>
      </c>
      <c r="BD659" s="129">
        <f>IF(AZ659=4,G659,0)</f>
        <v>0</v>
      </c>
      <c r="BE659" s="129">
        <f>IF(AZ659=5,G659,0)</f>
        <v>0</v>
      </c>
      <c r="CA659" s="158">
        <v>1</v>
      </c>
      <c r="CB659" s="158">
        <v>1</v>
      </c>
      <c r="CZ659" s="129">
        <v>0</v>
      </c>
    </row>
    <row r="660" spans="1:15" ht="12.75">
      <c r="A660" s="159"/>
      <c r="B660" s="161"/>
      <c r="C660" s="749" t="s">
        <v>150</v>
      </c>
      <c r="D660" s="750"/>
      <c r="E660" s="162">
        <v>0</v>
      </c>
      <c r="F660" s="706"/>
      <c r="G660" s="164"/>
      <c r="M660" s="160" t="s">
        <v>150</v>
      </c>
      <c r="O660" s="151"/>
    </row>
    <row r="661" spans="1:15" ht="12.75">
      <c r="A661" s="159"/>
      <c r="B661" s="161"/>
      <c r="C661" s="749" t="s">
        <v>640</v>
      </c>
      <c r="D661" s="750"/>
      <c r="E661" s="162">
        <v>1.3</v>
      </c>
      <c r="F661" s="706"/>
      <c r="G661" s="164"/>
      <c r="M661" s="160" t="s">
        <v>640</v>
      </c>
      <c r="O661" s="151"/>
    </row>
    <row r="662" spans="1:104" ht="12.75">
      <c r="A662" s="152">
        <v>115</v>
      </c>
      <c r="B662" s="153" t="s">
        <v>641</v>
      </c>
      <c r="C662" s="154" t="s">
        <v>642</v>
      </c>
      <c r="D662" s="155" t="s">
        <v>158</v>
      </c>
      <c r="E662" s="651">
        <f>SUM(E663:E689)</f>
        <v>581.0149</v>
      </c>
      <c r="F662" s="702"/>
      <c r="G662" s="157">
        <f>E662*F662</f>
        <v>0</v>
      </c>
      <c r="O662" s="151">
        <v>2</v>
      </c>
      <c r="AA662" s="129">
        <v>1</v>
      </c>
      <c r="AB662" s="129">
        <v>1</v>
      </c>
      <c r="AC662" s="129">
        <v>1</v>
      </c>
      <c r="AZ662" s="129">
        <v>1</v>
      </c>
      <c r="BA662" s="129">
        <f>IF(AZ662=1,G662,0)</f>
        <v>0</v>
      </c>
      <c r="BB662" s="129">
        <f>IF(AZ662=2,G662,0)</f>
        <v>0</v>
      </c>
      <c r="BC662" s="129">
        <f>IF(AZ662=3,G662,0)</f>
        <v>0</v>
      </c>
      <c r="BD662" s="129">
        <f>IF(AZ662=4,G662,0)</f>
        <v>0</v>
      </c>
      <c r="BE662" s="129">
        <f>IF(AZ662=5,G662,0)</f>
        <v>0</v>
      </c>
      <c r="CA662" s="158">
        <v>1</v>
      </c>
      <c r="CB662" s="158">
        <v>1</v>
      </c>
      <c r="CZ662" s="129">
        <v>0</v>
      </c>
    </row>
    <row r="663" spans="1:15" ht="12.75">
      <c r="A663" s="159"/>
      <c r="B663" s="161"/>
      <c r="C663" s="749" t="s">
        <v>643</v>
      </c>
      <c r="D663" s="750"/>
      <c r="E663" s="162">
        <v>5.428</v>
      </c>
      <c r="F663" s="706"/>
      <c r="G663" s="164"/>
      <c r="M663" s="160" t="s">
        <v>643</v>
      </c>
      <c r="O663" s="151"/>
    </row>
    <row r="664" spans="1:15" ht="12.75">
      <c r="A664" s="159"/>
      <c r="B664" s="161"/>
      <c r="C664" s="749" t="s">
        <v>644</v>
      </c>
      <c r="D664" s="750"/>
      <c r="E664" s="162">
        <v>21.417</v>
      </c>
      <c r="F664" s="706"/>
      <c r="G664" s="164"/>
      <c r="M664" s="160" t="s">
        <v>644</v>
      </c>
      <c r="O664" s="151"/>
    </row>
    <row r="665" spans="1:15" ht="12.75">
      <c r="A665" s="159"/>
      <c r="B665" s="161"/>
      <c r="C665" s="749" t="s">
        <v>645</v>
      </c>
      <c r="D665" s="750"/>
      <c r="E665" s="162">
        <v>11.328</v>
      </c>
      <c r="F665" s="706"/>
      <c r="G665" s="164"/>
      <c r="M665" s="160" t="s">
        <v>645</v>
      </c>
      <c r="O665" s="151"/>
    </row>
    <row r="666" spans="1:15" ht="12.75">
      <c r="A666" s="159"/>
      <c r="B666" s="161"/>
      <c r="C666" s="749" t="s">
        <v>646</v>
      </c>
      <c r="D666" s="750"/>
      <c r="E666" s="162">
        <v>25.64</v>
      </c>
      <c r="F666" s="706"/>
      <c r="G666" s="164"/>
      <c r="M666" s="160" t="s">
        <v>646</v>
      </c>
      <c r="O666" s="151"/>
    </row>
    <row r="667" spans="1:15" ht="12.75">
      <c r="A667" s="159"/>
      <c r="B667" s="161"/>
      <c r="C667" s="749" t="s">
        <v>647</v>
      </c>
      <c r="D667" s="750"/>
      <c r="E667" s="162">
        <v>18.2</v>
      </c>
      <c r="F667" s="706"/>
      <c r="G667" s="164"/>
      <c r="M667" s="160" t="s">
        <v>647</v>
      </c>
      <c r="O667" s="151"/>
    </row>
    <row r="668" spans="1:15" ht="12.75">
      <c r="A668" s="159"/>
      <c r="B668" s="161"/>
      <c r="C668" s="749" t="s">
        <v>648</v>
      </c>
      <c r="D668" s="750"/>
      <c r="E668" s="162">
        <v>14.1</v>
      </c>
      <c r="F668" s="706"/>
      <c r="G668" s="164"/>
      <c r="M668" s="160" t="s">
        <v>648</v>
      </c>
      <c r="O668" s="151"/>
    </row>
    <row r="669" spans="1:15" ht="12.75">
      <c r="A669" s="159"/>
      <c r="B669" s="161"/>
      <c r="C669" s="749" t="s">
        <v>649</v>
      </c>
      <c r="D669" s="750"/>
      <c r="E669" s="162">
        <v>17.91</v>
      </c>
      <c r="F669" s="706"/>
      <c r="G669" s="164"/>
      <c r="M669" s="160" t="s">
        <v>649</v>
      </c>
      <c r="O669" s="151"/>
    </row>
    <row r="670" spans="1:15" ht="12.75">
      <c r="A670" s="159"/>
      <c r="B670" s="161"/>
      <c r="C670" s="749" t="s">
        <v>650</v>
      </c>
      <c r="D670" s="750"/>
      <c r="E670" s="162">
        <v>18.0929</v>
      </c>
      <c r="F670" s="706"/>
      <c r="G670" s="164"/>
      <c r="M670" s="160" t="s">
        <v>650</v>
      </c>
      <c r="O670" s="151"/>
    </row>
    <row r="671" spans="1:15" ht="12.75">
      <c r="A671" s="159"/>
      <c r="B671" s="161"/>
      <c r="C671" s="749" t="s">
        <v>651</v>
      </c>
      <c r="D671" s="750"/>
      <c r="E671" s="162">
        <v>28.71</v>
      </c>
      <c r="F671" s="706"/>
      <c r="G671" s="164"/>
      <c r="M671" s="160" t="s">
        <v>651</v>
      </c>
      <c r="O671" s="151"/>
    </row>
    <row r="672" spans="1:15" ht="12.75">
      <c r="A672" s="159"/>
      <c r="B672" s="161"/>
      <c r="C672" s="749" t="s">
        <v>652</v>
      </c>
      <c r="D672" s="750"/>
      <c r="E672" s="162">
        <v>2.745</v>
      </c>
      <c r="F672" s="706"/>
      <c r="G672" s="164"/>
      <c r="M672" s="160" t="s">
        <v>652</v>
      </c>
      <c r="O672" s="151"/>
    </row>
    <row r="673" spans="1:15" ht="12.75">
      <c r="A673" s="159"/>
      <c r="B673" s="161"/>
      <c r="C673" s="749" t="s">
        <v>653</v>
      </c>
      <c r="D673" s="750"/>
      <c r="E673" s="162">
        <v>25.544</v>
      </c>
      <c r="F673" s="706"/>
      <c r="G673" s="164"/>
      <c r="M673" s="160" t="s">
        <v>653</v>
      </c>
      <c r="O673" s="151"/>
    </row>
    <row r="674" spans="1:15" ht="12.75">
      <c r="A674" s="159"/>
      <c r="B674" s="161"/>
      <c r="C674" s="749" t="s">
        <v>654</v>
      </c>
      <c r="D674" s="750"/>
      <c r="E674" s="162">
        <v>24.617</v>
      </c>
      <c r="F674" s="706"/>
      <c r="G674" s="164"/>
      <c r="M674" s="160" t="s">
        <v>654</v>
      </c>
      <c r="O674" s="151"/>
    </row>
    <row r="675" spans="1:15" ht="12.75">
      <c r="A675" s="159"/>
      <c r="B675" s="161"/>
      <c r="C675" s="749" t="s">
        <v>655</v>
      </c>
      <c r="D675" s="750"/>
      <c r="E675" s="162">
        <v>25.647</v>
      </c>
      <c r="F675" s="706"/>
      <c r="G675" s="164"/>
      <c r="M675" s="160" t="s">
        <v>655</v>
      </c>
      <c r="O675" s="151"/>
    </row>
    <row r="676" spans="1:15" ht="12.75">
      <c r="A676" s="159"/>
      <c r="B676" s="161"/>
      <c r="C676" s="749" t="s">
        <v>656</v>
      </c>
      <c r="D676" s="750"/>
      <c r="E676" s="162">
        <v>23.104</v>
      </c>
      <c r="F676" s="706"/>
      <c r="G676" s="164"/>
      <c r="M676" s="160" t="s">
        <v>656</v>
      </c>
      <c r="O676" s="151"/>
    </row>
    <row r="677" spans="1:15" ht="12.75">
      <c r="A677" s="159"/>
      <c r="B677" s="161"/>
      <c r="C677" s="749" t="s">
        <v>657</v>
      </c>
      <c r="D677" s="750"/>
      <c r="E677" s="162">
        <v>58.24</v>
      </c>
      <c r="F677" s="706"/>
      <c r="G677" s="164"/>
      <c r="M677" s="160" t="s">
        <v>657</v>
      </c>
      <c r="O677" s="151"/>
    </row>
    <row r="678" spans="1:15" ht="12.75">
      <c r="A678" s="159"/>
      <c r="B678" s="161"/>
      <c r="C678" s="749" t="s">
        <v>658</v>
      </c>
      <c r="D678" s="750"/>
      <c r="E678" s="162">
        <v>38.272</v>
      </c>
      <c r="F678" s="706"/>
      <c r="G678" s="164"/>
      <c r="M678" s="160" t="s">
        <v>658</v>
      </c>
      <c r="O678" s="151"/>
    </row>
    <row r="679" spans="1:15" ht="12.75">
      <c r="A679" s="159"/>
      <c r="B679" s="161"/>
      <c r="C679" s="749" t="s">
        <v>659</v>
      </c>
      <c r="D679" s="750"/>
      <c r="E679" s="162">
        <v>35.264</v>
      </c>
      <c r="F679" s="706"/>
      <c r="G679" s="164"/>
      <c r="M679" s="160" t="s">
        <v>659</v>
      </c>
      <c r="O679" s="151"/>
    </row>
    <row r="680" spans="1:15" ht="12.75">
      <c r="A680" s="159"/>
      <c r="B680" s="161"/>
      <c r="C680" s="749" t="s">
        <v>660</v>
      </c>
      <c r="D680" s="750"/>
      <c r="E680" s="162">
        <v>15.616</v>
      </c>
      <c r="F680" s="706"/>
      <c r="G680" s="164"/>
      <c r="M680" s="160" t="s">
        <v>660</v>
      </c>
      <c r="O680" s="151"/>
    </row>
    <row r="681" spans="1:15" ht="12.75">
      <c r="A681" s="159"/>
      <c r="B681" s="161"/>
      <c r="C681" s="749" t="s">
        <v>132</v>
      </c>
      <c r="D681" s="750"/>
      <c r="E681" s="162">
        <v>0</v>
      </c>
      <c r="F681" s="706"/>
      <c r="G681" s="164"/>
      <c r="M681" s="160" t="s">
        <v>132</v>
      </c>
      <c r="O681" s="151"/>
    </row>
    <row r="682" spans="1:15" ht="12.75">
      <c r="A682" s="159"/>
      <c r="B682" s="161"/>
      <c r="C682" s="749" t="s">
        <v>661</v>
      </c>
      <c r="D682" s="750"/>
      <c r="E682" s="162">
        <v>12.11</v>
      </c>
      <c r="F682" s="706"/>
      <c r="G682" s="164"/>
      <c r="M682" s="160" t="s">
        <v>661</v>
      </c>
      <c r="O682" s="151"/>
    </row>
    <row r="683" spans="1:15" ht="12.75">
      <c r="A683" s="159"/>
      <c r="B683" s="161"/>
      <c r="C683" s="749" t="s">
        <v>662</v>
      </c>
      <c r="D683" s="750"/>
      <c r="E683" s="162">
        <v>32.69</v>
      </c>
      <c r="F683" s="706"/>
      <c r="G683" s="164"/>
      <c r="M683" s="160" t="s">
        <v>662</v>
      </c>
      <c r="O683" s="151"/>
    </row>
    <row r="684" spans="1:15" ht="12.75">
      <c r="A684" s="159"/>
      <c r="B684" s="161"/>
      <c r="C684" s="749" t="s">
        <v>663</v>
      </c>
      <c r="D684" s="750"/>
      <c r="E684" s="162">
        <v>30.45</v>
      </c>
      <c r="F684" s="706"/>
      <c r="G684" s="164"/>
      <c r="M684" s="160" t="s">
        <v>663</v>
      </c>
      <c r="O684" s="151"/>
    </row>
    <row r="685" spans="1:15" ht="12.75">
      <c r="A685" s="159"/>
      <c r="B685" s="161"/>
      <c r="C685" s="749" t="s">
        <v>664</v>
      </c>
      <c r="D685" s="750"/>
      <c r="E685" s="162">
        <v>17.22</v>
      </c>
      <c r="F685" s="706"/>
      <c r="G685" s="164"/>
      <c r="M685" s="160" t="s">
        <v>664</v>
      </c>
      <c r="O685" s="151"/>
    </row>
    <row r="686" spans="1:15" ht="12.75">
      <c r="A686" s="159"/>
      <c r="B686" s="161"/>
      <c r="C686" s="749" t="s">
        <v>665</v>
      </c>
      <c r="D686" s="750"/>
      <c r="E686" s="162">
        <v>44.94</v>
      </c>
      <c r="F686" s="706"/>
      <c r="G686" s="164"/>
      <c r="M686" s="160" t="s">
        <v>665</v>
      </c>
      <c r="O686" s="151"/>
    </row>
    <row r="687" spans="1:15" ht="12.75">
      <c r="A687" s="159"/>
      <c r="B687" s="161"/>
      <c r="C687" s="749" t="s">
        <v>2370</v>
      </c>
      <c r="D687" s="750"/>
      <c r="E687" s="162">
        <v>17.81</v>
      </c>
      <c r="F687" s="706"/>
      <c r="G687" s="164"/>
      <c r="M687" s="160" t="s">
        <v>666</v>
      </c>
      <c r="O687" s="151"/>
    </row>
    <row r="688" spans="1:15" ht="12.75">
      <c r="A688" s="159"/>
      <c r="B688" s="161"/>
      <c r="C688" s="749" t="s">
        <v>264</v>
      </c>
      <c r="D688" s="750"/>
      <c r="E688" s="162">
        <v>0</v>
      </c>
      <c r="F688" s="706"/>
      <c r="G688" s="164"/>
      <c r="M688" s="160" t="s">
        <v>264</v>
      </c>
      <c r="O688" s="151"/>
    </row>
    <row r="689" spans="1:15" ht="12.75">
      <c r="A689" s="159"/>
      <c r="B689" s="161"/>
      <c r="C689" s="749" t="s">
        <v>2371</v>
      </c>
      <c r="D689" s="750"/>
      <c r="E689" s="162">
        <v>15.92</v>
      </c>
      <c r="F689" s="706"/>
      <c r="G689" s="164"/>
      <c r="M689" s="160" t="s">
        <v>667</v>
      </c>
      <c r="O689" s="151"/>
    </row>
    <row r="690" spans="1:104" ht="12.75">
      <c r="A690" s="152">
        <v>116</v>
      </c>
      <c r="B690" s="153" t="s">
        <v>668</v>
      </c>
      <c r="C690" s="154" t="s">
        <v>1833</v>
      </c>
      <c r="D690" s="155" t="s">
        <v>158</v>
      </c>
      <c r="E690" s="156">
        <v>32.745</v>
      </c>
      <c r="F690" s="702"/>
      <c r="G690" s="157">
        <f>E690*F690</f>
        <v>0</v>
      </c>
      <c r="O690" s="151">
        <v>2</v>
      </c>
      <c r="AA690" s="129">
        <v>1</v>
      </c>
      <c r="AB690" s="129">
        <v>1</v>
      </c>
      <c r="AC690" s="129">
        <v>1</v>
      </c>
      <c r="AZ690" s="129">
        <v>1</v>
      </c>
      <c r="BA690" s="129">
        <f>IF(AZ690=1,G690,0)</f>
        <v>0</v>
      </c>
      <c r="BB690" s="129">
        <f>IF(AZ690=2,G690,0)</f>
        <v>0</v>
      </c>
      <c r="BC690" s="129">
        <f>IF(AZ690=3,G690,0)</f>
        <v>0</v>
      </c>
      <c r="BD690" s="129">
        <f>IF(AZ690=4,G690,0)</f>
        <v>0</v>
      </c>
      <c r="BE690" s="129">
        <f>IF(AZ690=5,G690,0)</f>
        <v>0</v>
      </c>
      <c r="CA690" s="158">
        <v>1</v>
      </c>
      <c r="CB690" s="158">
        <v>1</v>
      </c>
      <c r="CZ690" s="129">
        <v>0</v>
      </c>
    </row>
    <row r="691" spans="1:15" ht="12.75">
      <c r="A691" s="159"/>
      <c r="B691" s="161"/>
      <c r="C691" s="749" t="s">
        <v>644</v>
      </c>
      <c r="D691" s="750"/>
      <c r="E691" s="162">
        <v>21.417</v>
      </c>
      <c r="F691" s="706"/>
      <c r="G691" s="164"/>
      <c r="M691" s="160" t="s">
        <v>644</v>
      </c>
      <c r="O691" s="151"/>
    </row>
    <row r="692" spans="1:15" ht="12.75">
      <c r="A692" s="159"/>
      <c r="B692" s="161"/>
      <c r="C692" s="749" t="s">
        <v>645</v>
      </c>
      <c r="D692" s="750"/>
      <c r="E692" s="162">
        <v>11.328</v>
      </c>
      <c r="F692" s="706"/>
      <c r="G692" s="164"/>
      <c r="M692" s="160" t="s">
        <v>645</v>
      </c>
      <c r="O692" s="151"/>
    </row>
    <row r="693" spans="1:104" ht="12.75">
      <c r="A693" s="152">
        <v>117</v>
      </c>
      <c r="B693" s="153" t="s">
        <v>669</v>
      </c>
      <c r="C693" s="154" t="s">
        <v>1832</v>
      </c>
      <c r="D693" s="155" t="s">
        <v>158</v>
      </c>
      <c r="E693" s="156">
        <v>40.61</v>
      </c>
      <c r="F693" s="702"/>
      <c r="G693" s="157">
        <f>E693*F693</f>
        <v>0</v>
      </c>
      <c r="O693" s="151">
        <v>2</v>
      </c>
      <c r="AA693" s="129">
        <v>1</v>
      </c>
      <c r="AB693" s="129">
        <v>1</v>
      </c>
      <c r="AC693" s="129">
        <v>1</v>
      </c>
      <c r="AZ693" s="129">
        <v>1</v>
      </c>
      <c r="BA693" s="129">
        <f>IF(AZ693=1,G693,0)</f>
        <v>0</v>
      </c>
      <c r="BB693" s="129">
        <f>IF(AZ693=2,G693,0)</f>
        <v>0</v>
      </c>
      <c r="BC693" s="129">
        <f>IF(AZ693=3,G693,0)</f>
        <v>0</v>
      </c>
      <c r="BD693" s="129">
        <f>IF(AZ693=4,G693,0)</f>
        <v>0</v>
      </c>
      <c r="BE693" s="129">
        <f>IF(AZ693=5,G693,0)</f>
        <v>0</v>
      </c>
      <c r="CA693" s="158">
        <v>1</v>
      </c>
      <c r="CB693" s="158">
        <v>1</v>
      </c>
      <c r="CZ693" s="129">
        <v>0</v>
      </c>
    </row>
    <row r="694" spans="1:15" ht="12.75">
      <c r="A694" s="159"/>
      <c r="B694" s="161"/>
      <c r="C694" s="749" t="s">
        <v>405</v>
      </c>
      <c r="D694" s="750"/>
      <c r="E694" s="162">
        <v>10.5</v>
      </c>
      <c r="F694" s="706"/>
      <c r="G694" s="164"/>
      <c r="M694" s="160" t="s">
        <v>405</v>
      </c>
      <c r="O694" s="151"/>
    </row>
    <row r="695" spans="1:15" ht="12.75">
      <c r="A695" s="159"/>
      <c r="B695" s="161"/>
      <c r="C695" s="749" t="s">
        <v>406</v>
      </c>
      <c r="D695" s="750"/>
      <c r="E695" s="162">
        <v>10.71</v>
      </c>
      <c r="F695" s="706"/>
      <c r="G695" s="164"/>
      <c r="M695" s="160" t="s">
        <v>406</v>
      </c>
      <c r="O695" s="151"/>
    </row>
    <row r="696" spans="1:15" ht="12.75">
      <c r="A696" s="159"/>
      <c r="B696" s="161"/>
      <c r="C696" s="749" t="s">
        <v>407</v>
      </c>
      <c r="D696" s="750"/>
      <c r="E696" s="162">
        <v>5</v>
      </c>
      <c r="F696" s="706"/>
      <c r="G696" s="164"/>
      <c r="M696" s="160" t="s">
        <v>407</v>
      </c>
      <c r="O696" s="151"/>
    </row>
    <row r="697" spans="1:15" ht="12.75">
      <c r="A697" s="159"/>
      <c r="B697" s="161"/>
      <c r="C697" s="749" t="s">
        <v>408</v>
      </c>
      <c r="D697" s="750"/>
      <c r="E697" s="162">
        <v>5.2</v>
      </c>
      <c r="F697" s="706"/>
      <c r="G697" s="164"/>
      <c r="M697" s="160" t="s">
        <v>408</v>
      </c>
      <c r="O697" s="151"/>
    </row>
    <row r="698" spans="1:15" ht="12.75">
      <c r="A698" s="159"/>
      <c r="B698" s="161"/>
      <c r="C698" s="749" t="s">
        <v>409</v>
      </c>
      <c r="D698" s="750"/>
      <c r="E698" s="162">
        <v>8</v>
      </c>
      <c r="F698" s="706"/>
      <c r="G698" s="164"/>
      <c r="M698" s="160" t="s">
        <v>409</v>
      </c>
      <c r="O698" s="151"/>
    </row>
    <row r="699" spans="1:15" ht="12.75">
      <c r="A699" s="159"/>
      <c r="B699" s="161"/>
      <c r="C699" s="749" t="s">
        <v>410</v>
      </c>
      <c r="D699" s="750"/>
      <c r="E699" s="162">
        <v>1.2</v>
      </c>
      <c r="F699" s="706"/>
      <c r="G699" s="164"/>
      <c r="M699" s="160" t="s">
        <v>410</v>
      </c>
      <c r="O699" s="151"/>
    </row>
    <row r="700" spans="1:104" ht="12.75">
      <c r="A700" s="152">
        <v>118</v>
      </c>
      <c r="B700" s="153" t="s">
        <v>670</v>
      </c>
      <c r="C700" s="154" t="s">
        <v>671</v>
      </c>
      <c r="D700" s="155" t="s">
        <v>158</v>
      </c>
      <c r="E700" s="156">
        <v>308.58</v>
      </c>
      <c r="F700" s="702"/>
      <c r="G700" s="157">
        <f>E700*F700</f>
        <v>0</v>
      </c>
      <c r="O700" s="151">
        <v>2</v>
      </c>
      <c r="AA700" s="129">
        <v>1</v>
      </c>
      <c r="AB700" s="129">
        <v>0</v>
      </c>
      <c r="AC700" s="129">
        <v>0</v>
      </c>
      <c r="AZ700" s="129">
        <v>1</v>
      </c>
      <c r="BA700" s="129">
        <f>IF(AZ700=1,G700,0)</f>
        <v>0</v>
      </c>
      <c r="BB700" s="129">
        <f>IF(AZ700=2,G700,0)</f>
        <v>0</v>
      </c>
      <c r="BC700" s="129">
        <f>IF(AZ700=3,G700,0)</f>
        <v>0</v>
      </c>
      <c r="BD700" s="129">
        <f>IF(AZ700=4,G700,0)</f>
        <v>0</v>
      </c>
      <c r="BE700" s="129">
        <f>IF(AZ700=5,G700,0)</f>
        <v>0</v>
      </c>
      <c r="CA700" s="158">
        <v>1</v>
      </c>
      <c r="CB700" s="158">
        <v>0</v>
      </c>
      <c r="CZ700" s="129">
        <v>0</v>
      </c>
    </row>
    <row r="701" spans="1:15" ht="12.75">
      <c r="A701" s="159"/>
      <c r="B701" s="161"/>
      <c r="C701" s="749" t="s">
        <v>132</v>
      </c>
      <c r="D701" s="750"/>
      <c r="E701" s="162">
        <v>0</v>
      </c>
      <c r="F701" s="706"/>
      <c r="G701" s="164"/>
      <c r="M701" s="160" t="s">
        <v>132</v>
      </c>
      <c r="O701" s="151"/>
    </row>
    <row r="702" spans="1:15" ht="12.75">
      <c r="A702" s="159"/>
      <c r="B702" s="161"/>
      <c r="C702" s="749" t="s">
        <v>672</v>
      </c>
      <c r="D702" s="750"/>
      <c r="E702" s="162">
        <v>19.6</v>
      </c>
      <c r="F702" s="706"/>
      <c r="G702" s="164"/>
      <c r="M702" s="160" t="s">
        <v>672</v>
      </c>
      <c r="O702" s="151"/>
    </row>
    <row r="703" spans="1:15" ht="12.75">
      <c r="A703" s="159"/>
      <c r="B703" s="161"/>
      <c r="C703" s="749" t="s">
        <v>673</v>
      </c>
      <c r="D703" s="750"/>
      <c r="E703" s="162">
        <v>15.54</v>
      </c>
      <c r="F703" s="706"/>
      <c r="G703" s="164"/>
      <c r="M703" s="160" t="s">
        <v>673</v>
      </c>
      <c r="O703" s="151"/>
    </row>
    <row r="704" spans="1:15" ht="12.75">
      <c r="A704" s="159"/>
      <c r="B704" s="161"/>
      <c r="C704" s="749" t="s">
        <v>674</v>
      </c>
      <c r="D704" s="750"/>
      <c r="E704" s="162">
        <v>29.68</v>
      </c>
      <c r="F704" s="706"/>
      <c r="G704" s="164"/>
      <c r="M704" s="160" t="s">
        <v>674</v>
      </c>
      <c r="O704" s="151"/>
    </row>
    <row r="705" spans="1:15" ht="12.75">
      <c r="A705" s="159"/>
      <c r="B705" s="161"/>
      <c r="C705" s="749" t="s">
        <v>675</v>
      </c>
      <c r="D705" s="750"/>
      <c r="E705" s="162">
        <v>30.52</v>
      </c>
      <c r="F705" s="706"/>
      <c r="G705" s="164"/>
      <c r="M705" s="160" t="s">
        <v>675</v>
      </c>
      <c r="O705" s="151"/>
    </row>
    <row r="706" spans="1:15" ht="12.75">
      <c r="A706" s="159"/>
      <c r="B706" s="161"/>
      <c r="C706" s="749" t="s">
        <v>676</v>
      </c>
      <c r="D706" s="750"/>
      <c r="E706" s="162">
        <v>17.88</v>
      </c>
      <c r="F706" s="706"/>
      <c r="G706" s="164"/>
      <c r="M706" s="160" t="s">
        <v>676</v>
      </c>
      <c r="O706" s="151"/>
    </row>
    <row r="707" spans="1:15" ht="12.75">
      <c r="A707" s="159"/>
      <c r="B707" s="161"/>
      <c r="C707" s="749" t="s">
        <v>677</v>
      </c>
      <c r="D707" s="750"/>
      <c r="E707" s="162">
        <v>14.64</v>
      </c>
      <c r="F707" s="706"/>
      <c r="G707" s="164"/>
      <c r="M707" s="160" t="s">
        <v>677</v>
      </c>
      <c r="O707" s="151"/>
    </row>
    <row r="708" spans="1:15" ht="12.75">
      <c r="A708" s="159"/>
      <c r="B708" s="161"/>
      <c r="C708" s="749" t="s">
        <v>678</v>
      </c>
      <c r="D708" s="750"/>
      <c r="E708" s="162">
        <v>14.76</v>
      </c>
      <c r="F708" s="706"/>
      <c r="G708" s="164"/>
      <c r="M708" s="160" t="s">
        <v>678</v>
      </c>
      <c r="O708" s="151"/>
    </row>
    <row r="709" spans="1:15" ht="12.75">
      <c r="A709" s="159"/>
      <c r="B709" s="161"/>
      <c r="C709" s="749" t="s">
        <v>679</v>
      </c>
      <c r="D709" s="750"/>
      <c r="E709" s="162">
        <v>24</v>
      </c>
      <c r="F709" s="706"/>
      <c r="G709" s="164"/>
      <c r="M709" s="160" t="s">
        <v>679</v>
      </c>
      <c r="O709" s="151"/>
    </row>
    <row r="710" spans="1:15" ht="12.75">
      <c r="A710" s="159"/>
      <c r="B710" s="161"/>
      <c r="C710" s="749" t="s">
        <v>680</v>
      </c>
      <c r="D710" s="750"/>
      <c r="E710" s="162">
        <v>9</v>
      </c>
      <c r="F710" s="706"/>
      <c r="G710" s="164"/>
      <c r="M710" s="160" t="s">
        <v>680</v>
      </c>
      <c r="O710" s="151"/>
    </row>
    <row r="711" spans="1:15" ht="12.75">
      <c r="A711" s="159"/>
      <c r="B711" s="161"/>
      <c r="C711" s="749" t="s">
        <v>681</v>
      </c>
      <c r="D711" s="750"/>
      <c r="E711" s="162">
        <v>9.6</v>
      </c>
      <c r="F711" s="706"/>
      <c r="G711" s="164"/>
      <c r="M711" s="160" t="s">
        <v>681</v>
      </c>
      <c r="O711" s="151"/>
    </row>
    <row r="712" spans="1:15" ht="12.75">
      <c r="A712" s="159"/>
      <c r="B712" s="161"/>
      <c r="C712" s="749" t="s">
        <v>682</v>
      </c>
      <c r="D712" s="750"/>
      <c r="E712" s="162">
        <v>12.48</v>
      </c>
      <c r="F712" s="706"/>
      <c r="G712" s="164"/>
      <c r="M712" s="160" t="s">
        <v>682</v>
      </c>
      <c r="O712" s="151"/>
    </row>
    <row r="713" spans="1:15" ht="12.75">
      <c r="A713" s="159"/>
      <c r="B713" s="161"/>
      <c r="C713" s="749" t="s">
        <v>683</v>
      </c>
      <c r="D713" s="750"/>
      <c r="E713" s="162">
        <v>15.12</v>
      </c>
      <c r="F713" s="706"/>
      <c r="G713" s="164"/>
      <c r="M713" s="160" t="s">
        <v>683</v>
      </c>
      <c r="O713" s="151"/>
    </row>
    <row r="714" spans="1:15" ht="12.75">
      <c r="A714" s="159"/>
      <c r="B714" s="161"/>
      <c r="C714" s="749" t="s">
        <v>684</v>
      </c>
      <c r="D714" s="750"/>
      <c r="E714" s="162">
        <v>14.364</v>
      </c>
      <c r="F714" s="706"/>
      <c r="G714" s="164"/>
      <c r="M714" s="160" t="s">
        <v>684</v>
      </c>
      <c r="O714" s="151"/>
    </row>
    <row r="715" spans="1:15" ht="12.75">
      <c r="A715" s="159"/>
      <c r="B715" s="161"/>
      <c r="C715" s="749" t="s">
        <v>685</v>
      </c>
      <c r="D715" s="750"/>
      <c r="E715" s="162">
        <v>14.25</v>
      </c>
      <c r="F715" s="706"/>
      <c r="G715" s="164"/>
      <c r="M715" s="160" t="s">
        <v>685</v>
      </c>
      <c r="O715" s="151"/>
    </row>
    <row r="716" spans="1:15" ht="12.75">
      <c r="A716" s="159"/>
      <c r="B716" s="161"/>
      <c r="C716" s="749" t="s">
        <v>686</v>
      </c>
      <c r="D716" s="750"/>
      <c r="E716" s="162">
        <v>21.204</v>
      </c>
      <c r="F716" s="706"/>
      <c r="G716" s="164"/>
      <c r="M716" s="160" t="s">
        <v>686</v>
      </c>
      <c r="O716" s="151"/>
    </row>
    <row r="717" spans="1:15" ht="12.75">
      <c r="A717" s="159"/>
      <c r="B717" s="161"/>
      <c r="C717" s="749" t="s">
        <v>687</v>
      </c>
      <c r="D717" s="750"/>
      <c r="E717" s="162">
        <v>8.892</v>
      </c>
      <c r="F717" s="706"/>
      <c r="G717" s="164"/>
      <c r="M717" s="160" t="s">
        <v>687</v>
      </c>
      <c r="O717" s="151"/>
    </row>
    <row r="718" spans="1:15" ht="12.75">
      <c r="A718" s="159"/>
      <c r="B718" s="161"/>
      <c r="C718" s="749" t="s">
        <v>688</v>
      </c>
      <c r="D718" s="750"/>
      <c r="E718" s="162">
        <v>8.664</v>
      </c>
      <c r="F718" s="706"/>
      <c r="G718" s="164"/>
      <c r="M718" s="160" t="s">
        <v>688</v>
      </c>
      <c r="O718" s="151"/>
    </row>
    <row r="719" spans="1:15" ht="12.75">
      <c r="A719" s="159"/>
      <c r="B719" s="161"/>
      <c r="C719" s="749" t="s">
        <v>689</v>
      </c>
      <c r="D719" s="750"/>
      <c r="E719" s="162">
        <v>14.592</v>
      </c>
      <c r="F719" s="706"/>
      <c r="G719" s="164"/>
      <c r="M719" s="160" t="s">
        <v>689</v>
      </c>
      <c r="O719" s="151"/>
    </row>
    <row r="720" spans="1:15" ht="12.75">
      <c r="A720" s="159"/>
      <c r="B720" s="161"/>
      <c r="C720" s="749" t="s">
        <v>690</v>
      </c>
      <c r="D720" s="750"/>
      <c r="E720" s="162">
        <v>13.794</v>
      </c>
      <c r="F720" s="706"/>
      <c r="G720" s="164"/>
      <c r="M720" s="160" t="s">
        <v>690</v>
      </c>
      <c r="O720" s="151"/>
    </row>
    <row r="721" spans="1:57" ht="12.75">
      <c r="A721" s="165"/>
      <c r="B721" s="166" t="s">
        <v>78</v>
      </c>
      <c r="C721" s="167" t="str">
        <f>C489</f>
        <v>Bourání konstrukcí</v>
      </c>
      <c r="D721" s="168"/>
      <c r="E721" s="169"/>
      <c r="F721" s="704"/>
      <c r="G721" s="170">
        <f>SUM(G490:G720)</f>
        <v>0</v>
      </c>
      <c r="O721" s="151">
        <v>4</v>
      </c>
      <c r="BA721" s="171">
        <f>SUM(BA579:BA720)</f>
        <v>0</v>
      </c>
      <c r="BB721" s="171">
        <f>SUM(BB579:BB720)</f>
        <v>0</v>
      </c>
      <c r="BC721" s="171">
        <f>SUM(BC579:BC720)</f>
        <v>0</v>
      </c>
      <c r="BD721" s="171">
        <f>SUM(BD579:BD720)</f>
        <v>0</v>
      </c>
      <c r="BE721" s="171">
        <f>SUM(BE579:BE720)</f>
        <v>0</v>
      </c>
    </row>
    <row r="722" spans="1:15" ht="12.75">
      <c r="A722" s="144" t="s">
        <v>74</v>
      </c>
      <c r="B722" s="145" t="s">
        <v>691</v>
      </c>
      <c r="C722" s="146" t="s">
        <v>1130</v>
      </c>
      <c r="D722" s="147"/>
      <c r="E722" s="148"/>
      <c r="F722" s="705"/>
      <c r="G722" s="149"/>
      <c r="H722" s="150"/>
      <c r="I722" s="150"/>
      <c r="O722" s="151">
        <v>1</v>
      </c>
    </row>
    <row r="723" spans="1:104" ht="12.75">
      <c r="A723" s="152">
        <v>119</v>
      </c>
      <c r="B723" s="153" t="s">
        <v>692</v>
      </c>
      <c r="C723" s="154" t="s">
        <v>693</v>
      </c>
      <c r="D723" s="155" t="s">
        <v>224</v>
      </c>
      <c r="E723" s="156">
        <v>1848.866227796</v>
      </c>
      <c r="F723" s="702"/>
      <c r="G723" s="157">
        <f>E723*F723</f>
        <v>0</v>
      </c>
      <c r="O723" s="151">
        <v>2</v>
      </c>
      <c r="AA723" s="129">
        <v>7</v>
      </c>
      <c r="AB723" s="129">
        <v>1</v>
      </c>
      <c r="AC723" s="129">
        <v>2</v>
      </c>
      <c r="AZ723" s="129">
        <v>1</v>
      </c>
      <c r="BA723" s="129">
        <f>IF(AZ723=1,G723,0)</f>
        <v>0</v>
      </c>
      <c r="BB723" s="129">
        <f>IF(AZ723=2,G723,0)</f>
        <v>0</v>
      </c>
      <c r="BC723" s="129">
        <f>IF(AZ723=3,G723,0)</f>
        <v>0</v>
      </c>
      <c r="BD723" s="129">
        <f>IF(AZ723=4,G723,0)</f>
        <v>0</v>
      </c>
      <c r="BE723" s="129">
        <f>IF(AZ723=5,G723,0)</f>
        <v>0</v>
      </c>
      <c r="CA723" s="158">
        <v>7</v>
      </c>
      <c r="CB723" s="158">
        <v>1</v>
      </c>
      <c r="CZ723" s="129">
        <v>0</v>
      </c>
    </row>
    <row r="724" spans="1:57" ht="12.75">
      <c r="A724" s="165"/>
      <c r="B724" s="166" t="s">
        <v>78</v>
      </c>
      <c r="C724" s="167" t="str">
        <f>CONCATENATE(B722," ",C722)</f>
        <v>99 Přesun hmot</v>
      </c>
      <c r="D724" s="168"/>
      <c r="E724" s="169"/>
      <c r="F724" s="704"/>
      <c r="G724" s="170">
        <f>SUM(G722:G723)</f>
        <v>0</v>
      </c>
      <c r="O724" s="151">
        <v>4</v>
      </c>
      <c r="BA724" s="171">
        <f>SUM(BA722:BA723)</f>
        <v>0</v>
      </c>
      <c r="BB724" s="171">
        <f>SUM(BB722:BB723)</f>
        <v>0</v>
      </c>
      <c r="BC724" s="171">
        <f>SUM(BC722:BC723)</f>
        <v>0</v>
      </c>
      <c r="BD724" s="171">
        <f>SUM(BD722:BD723)</f>
        <v>0</v>
      </c>
      <c r="BE724" s="171">
        <f>SUM(BE722:BE723)</f>
        <v>0</v>
      </c>
    </row>
    <row r="725" spans="1:15" ht="12.75">
      <c r="A725" s="144" t="s">
        <v>74</v>
      </c>
      <c r="B725" s="145" t="s">
        <v>694</v>
      </c>
      <c r="C725" s="146" t="s">
        <v>695</v>
      </c>
      <c r="D725" s="147"/>
      <c r="E725" s="148"/>
      <c r="F725" s="705"/>
      <c r="G725" s="149"/>
      <c r="H725" s="150"/>
      <c r="I725" s="150"/>
      <c r="O725" s="151">
        <v>1</v>
      </c>
    </row>
    <row r="726" spans="1:104" ht="12.75">
      <c r="A726" s="152">
        <v>120</v>
      </c>
      <c r="B726" s="153" t="s">
        <v>696</v>
      </c>
      <c r="C726" s="154" t="s">
        <v>697</v>
      </c>
      <c r="D726" s="155" t="s">
        <v>158</v>
      </c>
      <c r="E726" s="156">
        <v>810.4</v>
      </c>
      <c r="F726" s="702"/>
      <c r="G726" s="157">
        <f>E726*F726</f>
        <v>0</v>
      </c>
      <c r="O726" s="151">
        <v>2</v>
      </c>
      <c r="AA726" s="129">
        <v>1</v>
      </c>
      <c r="AB726" s="129">
        <v>7</v>
      </c>
      <c r="AC726" s="129">
        <v>7</v>
      </c>
      <c r="AZ726" s="129">
        <v>2</v>
      </c>
      <c r="BA726" s="129">
        <f>IF(AZ726=1,G726,0)</f>
        <v>0</v>
      </c>
      <c r="BB726" s="129">
        <f>IF(AZ726=2,G726,0)</f>
        <v>0</v>
      </c>
      <c r="BC726" s="129">
        <f>IF(AZ726=3,G726,0)</f>
        <v>0</v>
      </c>
      <c r="BD726" s="129">
        <f>IF(AZ726=4,G726,0)</f>
        <v>0</v>
      </c>
      <c r="BE726" s="129">
        <f>IF(AZ726=5,G726,0)</f>
        <v>0</v>
      </c>
      <c r="CA726" s="158">
        <v>1</v>
      </c>
      <c r="CB726" s="158">
        <v>7</v>
      </c>
      <c r="CZ726" s="129">
        <v>0.004</v>
      </c>
    </row>
    <row r="727" spans="1:15" ht="12.75">
      <c r="A727" s="159"/>
      <c r="B727" s="161"/>
      <c r="C727" s="749" t="s">
        <v>698</v>
      </c>
      <c r="D727" s="750"/>
      <c r="E727" s="162">
        <v>205.3</v>
      </c>
      <c r="F727" s="706"/>
      <c r="G727" s="164"/>
      <c r="M727" s="160" t="s">
        <v>698</v>
      </c>
      <c r="O727" s="151"/>
    </row>
    <row r="728" spans="1:15" ht="12.75">
      <c r="A728" s="159"/>
      <c r="B728" s="161"/>
      <c r="C728" s="749" t="s">
        <v>699</v>
      </c>
      <c r="D728" s="750"/>
      <c r="E728" s="162">
        <v>47.4</v>
      </c>
      <c r="F728" s="706"/>
      <c r="G728" s="164"/>
      <c r="M728" s="160" t="s">
        <v>699</v>
      </c>
      <c r="O728" s="151"/>
    </row>
    <row r="729" spans="1:15" ht="12.75">
      <c r="A729" s="159"/>
      <c r="B729" s="161"/>
      <c r="C729" s="749" t="s">
        <v>700</v>
      </c>
      <c r="D729" s="750"/>
      <c r="E729" s="162">
        <v>22.7</v>
      </c>
      <c r="F729" s="706"/>
      <c r="G729" s="164"/>
      <c r="M729" s="160" t="s">
        <v>700</v>
      </c>
      <c r="O729" s="151"/>
    </row>
    <row r="730" spans="1:15" ht="12.75">
      <c r="A730" s="159"/>
      <c r="B730" s="161"/>
      <c r="C730" s="749" t="s">
        <v>701</v>
      </c>
      <c r="D730" s="750"/>
      <c r="E730" s="162">
        <v>13.8</v>
      </c>
      <c r="F730" s="706"/>
      <c r="G730" s="164"/>
      <c r="M730" s="160" t="s">
        <v>701</v>
      </c>
      <c r="O730" s="151"/>
    </row>
    <row r="731" spans="1:15" ht="12.75">
      <c r="A731" s="159"/>
      <c r="B731" s="161"/>
      <c r="C731" s="749" t="s">
        <v>1826</v>
      </c>
      <c r="D731" s="750"/>
      <c r="E731" s="162">
        <v>521.2</v>
      </c>
      <c r="F731" s="706"/>
      <c r="G731" s="164"/>
      <c r="M731" s="160"/>
      <c r="O731" s="151"/>
    </row>
    <row r="732" spans="1:104" ht="22.5">
      <c r="A732" s="152">
        <v>121</v>
      </c>
      <c r="B732" s="153" t="s">
        <v>704</v>
      </c>
      <c r="C732" s="154" t="s">
        <v>705</v>
      </c>
      <c r="D732" s="155" t="s">
        <v>158</v>
      </c>
      <c r="E732" s="156">
        <v>193.1178</v>
      </c>
      <c r="F732" s="702"/>
      <c r="G732" s="157">
        <f>E732*F732</f>
        <v>0</v>
      </c>
      <c r="O732" s="151">
        <v>2</v>
      </c>
      <c r="AA732" s="129">
        <v>2</v>
      </c>
      <c r="AB732" s="129">
        <v>7</v>
      </c>
      <c r="AC732" s="129">
        <v>7</v>
      </c>
      <c r="AZ732" s="129">
        <v>2</v>
      </c>
      <c r="BA732" s="129">
        <f>IF(AZ732=1,G732,0)</f>
        <v>0</v>
      </c>
      <c r="BB732" s="129">
        <f>IF(AZ732=2,G732,0)</f>
        <v>0</v>
      </c>
      <c r="BC732" s="129">
        <f>IF(AZ732=3,G732,0)</f>
        <v>0</v>
      </c>
      <c r="BD732" s="129">
        <f>IF(AZ732=4,G732,0)</f>
        <v>0</v>
      </c>
      <c r="BE732" s="129">
        <f>IF(AZ732=5,G732,0)</f>
        <v>0</v>
      </c>
      <c r="CA732" s="158">
        <v>2</v>
      </c>
      <c r="CB732" s="158">
        <v>7</v>
      </c>
      <c r="CZ732" s="129">
        <v>0.01176</v>
      </c>
    </row>
    <row r="733" spans="1:15" ht="12.75">
      <c r="A733" s="159"/>
      <c r="B733" s="161"/>
      <c r="C733" s="749" t="s">
        <v>150</v>
      </c>
      <c r="D733" s="750"/>
      <c r="E733" s="162">
        <v>0</v>
      </c>
      <c r="F733" s="706"/>
      <c r="G733" s="164"/>
      <c r="M733" s="160" t="s">
        <v>150</v>
      </c>
      <c r="O733" s="151"/>
    </row>
    <row r="734" spans="1:15" ht="12.75">
      <c r="A734" s="159"/>
      <c r="B734" s="161"/>
      <c r="C734" s="749" t="s">
        <v>706</v>
      </c>
      <c r="D734" s="750"/>
      <c r="E734" s="162">
        <v>6.0724</v>
      </c>
      <c r="F734" s="706"/>
      <c r="G734" s="164"/>
      <c r="M734" s="160" t="s">
        <v>706</v>
      </c>
      <c r="O734" s="151"/>
    </row>
    <row r="735" spans="1:15" ht="12.75">
      <c r="A735" s="159"/>
      <c r="B735" s="161"/>
      <c r="C735" s="749" t="s">
        <v>707</v>
      </c>
      <c r="D735" s="750"/>
      <c r="E735" s="162">
        <v>2.8454</v>
      </c>
      <c r="F735" s="706"/>
      <c r="G735" s="164"/>
      <c r="M735" s="160" t="s">
        <v>707</v>
      </c>
      <c r="O735" s="151"/>
    </row>
    <row r="736" spans="1:15" ht="12.75">
      <c r="A736" s="159"/>
      <c r="B736" s="161"/>
      <c r="C736" s="749" t="s">
        <v>708</v>
      </c>
      <c r="D736" s="750"/>
      <c r="E736" s="162">
        <v>59.7</v>
      </c>
      <c r="F736" s="706"/>
      <c r="G736" s="164"/>
      <c r="M736" s="160" t="s">
        <v>708</v>
      </c>
      <c r="O736" s="151"/>
    </row>
    <row r="737" spans="1:15" ht="12.75">
      <c r="A737" s="159"/>
      <c r="B737" s="161"/>
      <c r="C737" s="749" t="s">
        <v>132</v>
      </c>
      <c r="D737" s="750"/>
      <c r="E737" s="162">
        <v>0</v>
      </c>
      <c r="F737" s="706"/>
      <c r="G737" s="164"/>
      <c r="M737" s="160" t="s">
        <v>132</v>
      </c>
      <c r="O737" s="151"/>
    </row>
    <row r="738" spans="1:15" ht="12.75">
      <c r="A738" s="159"/>
      <c r="B738" s="161"/>
      <c r="C738" s="749" t="s">
        <v>709</v>
      </c>
      <c r="D738" s="750"/>
      <c r="E738" s="162">
        <v>124.5</v>
      </c>
      <c r="F738" s="706"/>
      <c r="G738" s="164"/>
      <c r="M738" s="160" t="s">
        <v>709</v>
      </c>
      <c r="O738" s="151"/>
    </row>
    <row r="739" spans="1:104" ht="22.5">
      <c r="A739" s="152">
        <v>122</v>
      </c>
      <c r="B739" s="153" t="s">
        <v>710</v>
      </c>
      <c r="C739" s="652" t="s">
        <v>2431</v>
      </c>
      <c r="D739" s="155" t="s">
        <v>158</v>
      </c>
      <c r="E739" s="156">
        <v>35.8585</v>
      </c>
      <c r="F739" s="702"/>
      <c r="G739" s="157">
        <f>E739*F739</f>
        <v>0</v>
      </c>
      <c r="O739" s="151">
        <v>2</v>
      </c>
      <c r="AA739" s="129">
        <v>2</v>
      </c>
      <c r="AB739" s="129">
        <v>7</v>
      </c>
      <c r="AC739" s="129">
        <v>7</v>
      </c>
      <c r="AZ739" s="129">
        <v>2</v>
      </c>
      <c r="BA739" s="129">
        <f>IF(AZ739=1,G739,0)</f>
        <v>0</v>
      </c>
      <c r="BB739" s="129">
        <f>IF(AZ739=2,G739,0)</f>
        <v>0</v>
      </c>
      <c r="BC739" s="129">
        <f>IF(AZ739=3,G739,0)</f>
        <v>0</v>
      </c>
      <c r="BD739" s="129">
        <f>IF(AZ739=4,G739,0)</f>
        <v>0</v>
      </c>
      <c r="BE739" s="129">
        <f>IF(AZ739=5,G739,0)</f>
        <v>0</v>
      </c>
      <c r="CA739" s="158">
        <v>2</v>
      </c>
      <c r="CB739" s="158">
        <v>7</v>
      </c>
      <c r="CZ739" s="129">
        <v>0.01308</v>
      </c>
    </row>
    <row r="740" spans="1:15" ht="12.75">
      <c r="A740" s="159"/>
      <c r="B740" s="161"/>
      <c r="C740" s="749" t="s">
        <v>150</v>
      </c>
      <c r="D740" s="750"/>
      <c r="E740" s="162">
        <v>0</v>
      </c>
      <c r="F740" s="706"/>
      <c r="G740" s="164"/>
      <c r="M740" s="160" t="s">
        <v>150</v>
      </c>
      <c r="O740" s="151"/>
    </row>
    <row r="741" spans="1:15" ht="12.75">
      <c r="A741" s="159"/>
      <c r="B741" s="161"/>
      <c r="C741" s="749" t="s">
        <v>711</v>
      </c>
      <c r="D741" s="750"/>
      <c r="E741" s="162">
        <v>35.8585</v>
      </c>
      <c r="F741" s="706"/>
      <c r="G741" s="164"/>
      <c r="M741" s="160" t="s">
        <v>711</v>
      </c>
      <c r="O741" s="151"/>
    </row>
    <row r="742" spans="1:104" ht="12.75">
      <c r="A742" s="152">
        <v>123</v>
      </c>
      <c r="B742" s="153" t="s">
        <v>702</v>
      </c>
      <c r="C742" s="154" t="s">
        <v>703</v>
      </c>
      <c r="D742" s="155" t="s">
        <v>62</v>
      </c>
      <c r="E742" s="156">
        <f>SUM(G726:G739)/100</f>
        <v>0</v>
      </c>
      <c r="F742" s="702"/>
      <c r="G742" s="157">
        <f>E742*F742</f>
        <v>0</v>
      </c>
      <c r="O742" s="151">
        <v>2</v>
      </c>
      <c r="AA742" s="129">
        <v>1</v>
      </c>
      <c r="AB742" s="129">
        <v>5</v>
      </c>
      <c r="AC742" s="129">
        <v>5</v>
      </c>
      <c r="AZ742" s="129">
        <v>2</v>
      </c>
      <c r="BA742" s="129">
        <f>IF(AZ742=1,G742,0)</f>
        <v>0</v>
      </c>
      <c r="BB742" s="129">
        <f>IF(AZ742=2,G742,0)</f>
        <v>0</v>
      </c>
      <c r="BC742" s="129">
        <f>IF(AZ742=3,G742,0)</f>
        <v>0</v>
      </c>
      <c r="BD742" s="129">
        <f>IF(AZ742=4,G742,0)</f>
        <v>0</v>
      </c>
      <c r="BE742" s="129">
        <f>IF(AZ742=5,G742,0)</f>
        <v>0</v>
      </c>
      <c r="CA742" s="158">
        <v>1</v>
      </c>
      <c r="CB742" s="158">
        <v>5</v>
      </c>
      <c r="CZ742" s="129">
        <v>0</v>
      </c>
    </row>
    <row r="743" spans="1:57" ht="12.75">
      <c r="A743" s="165"/>
      <c r="B743" s="166" t="s">
        <v>78</v>
      </c>
      <c r="C743" s="167" t="str">
        <f>CONCATENATE(B725," ",C725)</f>
        <v>711 Izolace proti vodě</v>
      </c>
      <c r="D743" s="168"/>
      <c r="E743" s="169"/>
      <c r="F743" s="704"/>
      <c r="G743" s="170">
        <f>SUM(G725:G742)</f>
        <v>0</v>
      </c>
      <c r="O743" s="151">
        <v>4</v>
      </c>
      <c r="BA743" s="171">
        <f>SUM(BA725:BA741)</f>
        <v>0</v>
      </c>
      <c r="BB743" s="171">
        <f>SUM(BB725:BB741)</f>
        <v>0</v>
      </c>
      <c r="BC743" s="171">
        <f>SUM(BC725:BC741)</f>
        <v>0</v>
      </c>
      <c r="BD743" s="171">
        <f>SUM(BD725:BD741)</f>
        <v>0</v>
      </c>
      <c r="BE743" s="171">
        <f>SUM(BE725:BE741)</f>
        <v>0</v>
      </c>
    </row>
    <row r="744" spans="1:15" ht="12.75">
      <c r="A744" s="144" t="s">
        <v>74</v>
      </c>
      <c r="B744" s="145" t="s">
        <v>712</v>
      </c>
      <c r="C744" s="146" t="s">
        <v>713</v>
      </c>
      <c r="D744" s="147"/>
      <c r="E744" s="148"/>
      <c r="F744" s="705"/>
      <c r="G744" s="149"/>
      <c r="H744" s="150"/>
      <c r="I744" s="150"/>
      <c r="O744" s="151">
        <v>1</v>
      </c>
    </row>
    <row r="745" spans="1:104" ht="33.75">
      <c r="A745" s="152">
        <v>124</v>
      </c>
      <c r="B745" s="153" t="s">
        <v>714</v>
      </c>
      <c r="C745" s="652" t="s">
        <v>2432</v>
      </c>
      <c r="D745" s="673" t="s">
        <v>158</v>
      </c>
      <c r="E745" s="156">
        <v>130</v>
      </c>
      <c r="F745" s="702"/>
      <c r="G745" s="157">
        <f>E745*F745</f>
        <v>0</v>
      </c>
      <c r="O745" s="151">
        <v>2</v>
      </c>
      <c r="AA745" s="129">
        <v>1</v>
      </c>
      <c r="AB745" s="129">
        <v>7</v>
      </c>
      <c r="AC745" s="129">
        <v>7</v>
      </c>
      <c r="AZ745" s="129">
        <v>2</v>
      </c>
      <c r="BA745" s="129">
        <f>IF(AZ745=1,G745,0)</f>
        <v>0</v>
      </c>
      <c r="BB745" s="129">
        <f>IF(AZ745=2,G745,0)</f>
        <v>0</v>
      </c>
      <c r="BC745" s="129">
        <f>IF(AZ745=3,G745,0)</f>
        <v>0</v>
      </c>
      <c r="BD745" s="129">
        <f>IF(AZ745=4,G745,0)</f>
        <v>0</v>
      </c>
      <c r="BE745" s="129">
        <f>IF(AZ745=5,G745,0)</f>
        <v>0</v>
      </c>
      <c r="CA745" s="158">
        <v>1</v>
      </c>
      <c r="CB745" s="158">
        <v>7</v>
      </c>
      <c r="CZ745" s="129">
        <v>0.00571</v>
      </c>
    </row>
    <row r="746" spans="1:15" ht="12.75">
      <c r="A746" s="159"/>
      <c r="B746" s="161"/>
      <c r="C746" s="751" t="s">
        <v>715</v>
      </c>
      <c r="D746" s="752"/>
      <c r="E746" s="162">
        <v>67.2</v>
      </c>
      <c r="F746" s="706"/>
      <c r="G746" s="164"/>
      <c r="M746" s="160" t="s">
        <v>715</v>
      </c>
      <c r="O746" s="151"/>
    </row>
    <row r="747" spans="1:15" ht="12.75">
      <c r="A747" s="159"/>
      <c r="B747" s="161"/>
      <c r="C747" s="751" t="s">
        <v>716</v>
      </c>
      <c r="D747" s="752"/>
      <c r="E747" s="162">
        <v>62.8</v>
      </c>
      <c r="F747" s="706"/>
      <c r="G747" s="164"/>
      <c r="M747" s="160" t="s">
        <v>716</v>
      </c>
      <c r="O747" s="151"/>
    </row>
    <row r="748" spans="1:104" ht="33.75">
      <c r="A748" s="152">
        <v>125</v>
      </c>
      <c r="B748" s="153" t="s">
        <v>717</v>
      </c>
      <c r="C748" s="652" t="s">
        <v>2433</v>
      </c>
      <c r="D748" s="673" t="s">
        <v>158</v>
      </c>
      <c r="E748" s="156">
        <v>130</v>
      </c>
      <c r="F748" s="702"/>
      <c r="G748" s="157">
        <f>E748*F748</f>
        <v>0</v>
      </c>
      <c r="O748" s="151">
        <v>2</v>
      </c>
      <c r="AA748" s="129">
        <v>1</v>
      </c>
      <c r="AB748" s="129">
        <v>7</v>
      </c>
      <c r="AC748" s="129">
        <v>7</v>
      </c>
      <c r="AZ748" s="129">
        <v>2</v>
      </c>
      <c r="BA748" s="129">
        <f>IF(AZ748=1,G748,0)</f>
        <v>0</v>
      </c>
      <c r="BB748" s="129">
        <f>IF(AZ748=2,G748,0)</f>
        <v>0</v>
      </c>
      <c r="BC748" s="129">
        <f>IF(AZ748=3,G748,0)</f>
        <v>0</v>
      </c>
      <c r="BD748" s="129">
        <f>IF(AZ748=4,G748,0)</f>
        <v>0</v>
      </c>
      <c r="BE748" s="129">
        <f>IF(AZ748=5,G748,0)</f>
        <v>0</v>
      </c>
      <c r="CA748" s="158">
        <v>1</v>
      </c>
      <c r="CB748" s="158">
        <v>7</v>
      </c>
      <c r="CZ748" s="129">
        <v>0.00572</v>
      </c>
    </row>
    <row r="749" spans="1:15" ht="12.75">
      <c r="A749" s="159"/>
      <c r="B749" s="161"/>
      <c r="C749" s="751" t="s">
        <v>715</v>
      </c>
      <c r="D749" s="752"/>
      <c r="E749" s="162">
        <v>67.2</v>
      </c>
      <c r="F749" s="706"/>
      <c r="G749" s="164"/>
      <c r="M749" s="160" t="s">
        <v>715</v>
      </c>
      <c r="O749" s="151"/>
    </row>
    <row r="750" spans="1:15" ht="12.75">
      <c r="A750" s="159"/>
      <c r="B750" s="161"/>
      <c r="C750" s="751" t="s">
        <v>716</v>
      </c>
      <c r="D750" s="752"/>
      <c r="E750" s="162">
        <v>62.8</v>
      </c>
      <c r="F750" s="706"/>
      <c r="G750" s="164"/>
      <c r="M750" s="160" t="s">
        <v>716</v>
      </c>
      <c r="O750" s="151"/>
    </row>
    <row r="751" spans="1:104" ht="33.75">
      <c r="A751" s="152">
        <v>126</v>
      </c>
      <c r="B751" s="153" t="s">
        <v>718</v>
      </c>
      <c r="C751" s="652" t="s">
        <v>2434</v>
      </c>
      <c r="D751" s="673" t="s">
        <v>158</v>
      </c>
      <c r="E751" s="156">
        <v>388.3019</v>
      </c>
      <c r="F751" s="702"/>
      <c r="G751" s="157">
        <f>E751*F751</f>
        <v>0</v>
      </c>
      <c r="O751" s="151">
        <v>2</v>
      </c>
      <c r="AA751" s="129">
        <v>1</v>
      </c>
      <c r="AB751" s="129">
        <v>7</v>
      </c>
      <c r="AC751" s="129">
        <v>7</v>
      </c>
      <c r="AZ751" s="129">
        <v>2</v>
      </c>
      <c r="BA751" s="129">
        <f>IF(AZ751=1,G751,0)</f>
        <v>0</v>
      </c>
      <c r="BB751" s="129">
        <f>IF(AZ751=2,G751,0)</f>
        <v>0</v>
      </c>
      <c r="BC751" s="129">
        <f>IF(AZ751=3,G751,0)</f>
        <v>0</v>
      </c>
      <c r="BD751" s="129">
        <f>IF(AZ751=4,G751,0)</f>
        <v>0</v>
      </c>
      <c r="BE751" s="129">
        <f>IF(AZ751=5,G751,0)</f>
        <v>0</v>
      </c>
      <c r="CA751" s="158">
        <v>1</v>
      </c>
      <c r="CB751" s="158">
        <v>7</v>
      </c>
      <c r="CZ751" s="129">
        <v>0.00634</v>
      </c>
    </row>
    <row r="752" spans="1:15" ht="12.75">
      <c r="A752" s="159"/>
      <c r="B752" s="161"/>
      <c r="C752" s="749" t="s">
        <v>719</v>
      </c>
      <c r="D752" s="750"/>
      <c r="E752" s="162">
        <v>80</v>
      </c>
      <c r="F752" s="706"/>
      <c r="G752" s="164"/>
      <c r="M752" s="160" t="s">
        <v>719</v>
      </c>
      <c r="O752" s="151"/>
    </row>
    <row r="753" spans="1:15" ht="12.75">
      <c r="A753" s="159"/>
      <c r="B753" s="161"/>
      <c r="C753" s="749" t="s">
        <v>720</v>
      </c>
      <c r="D753" s="750"/>
      <c r="E753" s="162">
        <v>8.2</v>
      </c>
      <c r="F753" s="706"/>
      <c r="G753" s="164"/>
      <c r="M753" s="160" t="s">
        <v>720</v>
      </c>
      <c r="O753" s="151"/>
    </row>
    <row r="754" spans="1:15" ht="12.75">
      <c r="A754" s="159"/>
      <c r="B754" s="161"/>
      <c r="C754" s="749" t="s">
        <v>721</v>
      </c>
      <c r="D754" s="750"/>
      <c r="E754" s="162">
        <v>4.5</v>
      </c>
      <c r="F754" s="706"/>
      <c r="G754" s="164"/>
      <c r="M754" s="160" t="s">
        <v>721</v>
      </c>
      <c r="O754" s="151"/>
    </row>
    <row r="755" spans="1:15" ht="12.75">
      <c r="A755" s="159"/>
      <c r="B755" s="161"/>
      <c r="C755" s="749" t="s">
        <v>722</v>
      </c>
      <c r="D755" s="750"/>
      <c r="E755" s="162">
        <v>3.6</v>
      </c>
      <c r="F755" s="706"/>
      <c r="G755" s="164"/>
      <c r="M755" s="160" t="s">
        <v>722</v>
      </c>
      <c r="O755" s="151"/>
    </row>
    <row r="756" spans="1:15" ht="12.75">
      <c r="A756" s="159"/>
      <c r="B756" s="161"/>
      <c r="C756" s="749" t="s">
        <v>723</v>
      </c>
      <c r="D756" s="750"/>
      <c r="E756" s="162">
        <v>19.95</v>
      </c>
      <c r="F756" s="706"/>
      <c r="G756" s="164"/>
      <c r="M756" s="160" t="s">
        <v>723</v>
      </c>
      <c r="O756" s="151"/>
    </row>
    <row r="757" spans="1:15" ht="12.75">
      <c r="A757" s="159"/>
      <c r="B757" s="161"/>
      <c r="C757" s="749" t="s">
        <v>724</v>
      </c>
      <c r="D757" s="750"/>
      <c r="E757" s="162">
        <v>10.5</v>
      </c>
      <c r="F757" s="706"/>
      <c r="G757" s="164"/>
      <c r="M757" s="160" t="s">
        <v>724</v>
      </c>
      <c r="O757" s="151"/>
    </row>
    <row r="758" spans="1:15" ht="12.75">
      <c r="A758" s="159"/>
      <c r="B758" s="161"/>
      <c r="C758" s="749" t="s">
        <v>725</v>
      </c>
      <c r="D758" s="750"/>
      <c r="E758" s="162">
        <v>4.8</v>
      </c>
      <c r="F758" s="706"/>
      <c r="G758" s="164"/>
      <c r="M758" s="160" t="s">
        <v>725</v>
      </c>
      <c r="O758" s="151"/>
    </row>
    <row r="759" spans="1:15" ht="12.75">
      <c r="A759" s="159"/>
      <c r="B759" s="161"/>
      <c r="C759" s="749" t="s">
        <v>726</v>
      </c>
      <c r="D759" s="750"/>
      <c r="E759" s="162">
        <v>85.5794</v>
      </c>
      <c r="F759" s="706"/>
      <c r="G759" s="164"/>
      <c r="M759" s="160" t="s">
        <v>726</v>
      </c>
      <c r="O759" s="151"/>
    </row>
    <row r="760" spans="1:15" ht="12.75">
      <c r="A760" s="159"/>
      <c r="B760" s="161"/>
      <c r="C760" s="749" t="s">
        <v>727</v>
      </c>
      <c r="D760" s="750"/>
      <c r="E760" s="162">
        <v>94.71</v>
      </c>
      <c r="F760" s="706"/>
      <c r="G760" s="164"/>
      <c r="M760" s="160" t="s">
        <v>727</v>
      </c>
      <c r="O760" s="151"/>
    </row>
    <row r="761" spans="1:15" ht="12.75">
      <c r="A761" s="159"/>
      <c r="B761" s="161"/>
      <c r="C761" s="749" t="s">
        <v>728</v>
      </c>
      <c r="D761" s="750"/>
      <c r="E761" s="162">
        <v>67.9575</v>
      </c>
      <c r="F761" s="706"/>
      <c r="G761" s="164"/>
      <c r="M761" s="160" t="s">
        <v>728</v>
      </c>
      <c r="O761" s="151"/>
    </row>
    <row r="762" spans="1:15" ht="12.75">
      <c r="A762" s="159"/>
      <c r="B762" s="161"/>
      <c r="C762" s="749" t="s">
        <v>729</v>
      </c>
      <c r="D762" s="750"/>
      <c r="E762" s="162">
        <v>8.505</v>
      </c>
      <c r="F762" s="706"/>
      <c r="G762" s="164"/>
      <c r="M762" s="160" t="s">
        <v>729</v>
      </c>
      <c r="O762" s="151"/>
    </row>
    <row r="763" spans="1:104" ht="22.5">
      <c r="A763" s="152">
        <v>127</v>
      </c>
      <c r="B763" s="153" t="s">
        <v>730</v>
      </c>
      <c r="C763" s="652" t="s">
        <v>2435</v>
      </c>
      <c r="D763" s="155" t="s">
        <v>158</v>
      </c>
      <c r="E763" s="156">
        <v>388.3</v>
      </c>
      <c r="F763" s="702"/>
      <c r="G763" s="157">
        <f>E763*F763</f>
        <v>0</v>
      </c>
      <c r="O763" s="151">
        <v>2</v>
      </c>
      <c r="AA763" s="129">
        <v>1</v>
      </c>
      <c r="AB763" s="129">
        <v>7</v>
      </c>
      <c r="AC763" s="129">
        <v>7</v>
      </c>
      <c r="AZ763" s="129">
        <v>2</v>
      </c>
      <c r="BA763" s="129">
        <f>IF(AZ763=1,G763,0)</f>
        <v>0</v>
      </c>
      <c r="BB763" s="129">
        <f>IF(AZ763=2,G763,0)</f>
        <v>0</v>
      </c>
      <c r="BC763" s="129">
        <f>IF(AZ763=3,G763,0)</f>
        <v>0</v>
      </c>
      <c r="BD763" s="129">
        <f>IF(AZ763=4,G763,0)</f>
        <v>0</v>
      </c>
      <c r="BE763" s="129">
        <f>IF(AZ763=5,G763,0)</f>
        <v>0</v>
      </c>
      <c r="CA763" s="158">
        <v>1</v>
      </c>
      <c r="CB763" s="158">
        <v>7</v>
      </c>
      <c r="CZ763" s="129">
        <v>0.00014</v>
      </c>
    </row>
    <row r="764" spans="1:15" ht="12.75">
      <c r="A764" s="159"/>
      <c r="B764" s="161"/>
      <c r="C764" s="749" t="s">
        <v>731</v>
      </c>
      <c r="D764" s="750"/>
      <c r="E764" s="162">
        <v>388.3</v>
      </c>
      <c r="F764" s="706"/>
      <c r="G764" s="164"/>
      <c r="M764" s="160" t="s">
        <v>731</v>
      </c>
      <c r="O764" s="151"/>
    </row>
    <row r="765" spans="1:104" ht="22.5">
      <c r="A765" s="152">
        <v>128</v>
      </c>
      <c r="B765" s="153" t="s">
        <v>732</v>
      </c>
      <c r="C765" s="154" t="s">
        <v>733</v>
      </c>
      <c r="D765" s="155" t="s">
        <v>158</v>
      </c>
      <c r="E765" s="156">
        <v>168.8</v>
      </c>
      <c r="F765" s="702"/>
      <c r="G765" s="157">
        <f>E765*F765</f>
        <v>0</v>
      </c>
      <c r="O765" s="151">
        <v>2</v>
      </c>
      <c r="AA765" s="129">
        <v>1</v>
      </c>
      <c r="AB765" s="129">
        <v>7</v>
      </c>
      <c r="AC765" s="129">
        <v>7</v>
      </c>
      <c r="AZ765" s="129">
        <v>2</v>
      </c>
      <c r="BA765" s="129">
        <f>IF(AZ765=1,G765,0)</f>
        <v>0</v>
      </c>
      <c r="BB765" s="129">
        <f>IF(AZ765=2,G765,0)</f>
        <v>0</v>
      </c>
      <c r="BC765" s="129">
        <f>IF(AZ765=3,G765,0)</f>
        <v>0</v>
      </c>
      <c r="BD765" s="129">
        <f>IF(AZ765=4,G765,0)</f>
        <v>0</v>
      </c>
      <c r="BE765" s="129">
        <f>IF(AZ765=5,G765,0)</f>
        <v>0</v>
      </c>
      <c r="CA765" s="158">
        <v>1</v>
      </c>
      <c r="CB765" s="158">
        <v>7</v>
      </c>
      <c r="CZ765" s="129">
        <v>0.00198</v>
      </c>
    </row>
    <row r="766" spans="1:15" ht="12.75">
      <c r="A766" s="159"/>
      <c r="B766" s="161"/>
      <c r="C766" s="749" t="s">
        <v>734</v>
      </c>
      <c r="D766" s="750"/>
      <c r="E766" s="162">
        <v>168.8</v>
      </c>
      <c r="F766" s="706"/>
      <c r="G766" s="164"/>
      <c r="M766" s="160" t="s">
        <v>734</v>
      </c>
      <c r="O766" s="151"/>
    </row>
    <row r="767" spans="1:104" ht="22.5">
      <c r="A767" s="152">
        <v>129</v>
      </c>
      <c r="B767" s="153" t="s">
        <v>735</v>
      </c>
      <c r="C767" s="154" t="s">
        <v>736</v>
      </c>
      <c r="D767" s="155" t="s">
        <v>158</v>
      </c>
      <c r="E767" s="156">
        <v>180.7</v>
      </c>
      <c r="F767" s="702"/>
      <c r="G767" s="157">
        <f>E767*F767</f>
        <v>0</v>
      </c>
      <c r="O767" s="151">
        <v>2</v>
      </c>
      <c r="AA767" s="129">
        <v>1</v>
      </c>
      <c r="AB767" s="129">
        <v>7</v>
      </c>
      <c r="AC767" s="129">
        <v>7</v>
      </c>
      <c r="AZ767" s="129">
        <v>2</v>
      </c>
      <c r="BA767" s="129">
        <f>IF(AZ767=1,G767,0)</f>
        <v>0</v>
      </c>
      <c r="BB767" s="129">
        <f>IF(AZ767=2,G767,0)</f>
        <v>0</v>
      </c>
      <c r="BC767" s="129">
        <f>IF(AZ767=3,G767,0)</f>
        <v>0</v>
      </c>
      <c r="BD767" s="129">
        <f>IF(AZ767=4,G767,0)</f>
        <v>0</v>
      </c>
      <c r="BE767" s="129">
        <f>IF(AZ767=5,G767,0)</f>
        <v>0</v>
      </c>
      <c r="CA767" s="158">
        <v>1</v>
      </c>
      <c r="CB767" s="158">
        <v>7</v>
      </c>
      <c r="CZ767" s="129">
        <v>0.00241</v>
      </c>
    </row>
    <row r="768" spans="1:15" ht="12.75">
      <c r="A768" s="159"/>
      <c r="B768" s="161"/>
      <c r="C768" s="749" t="s">
        <v>708</v>
      </c>
      <c r="D768" s="750"/>
      <c r="E768" s="162">
        <v>59.7</v>
      </c>
      <c r="F768" s="706"/>
      <c r="G768" s="164"/>
      <c r="M768" s="160" t="s">
        <v>708</v>
      </c>
      <c r="O768" s="151"/>
    </row>
    <row r="769" spans="1:15" ht="12.75">
      <c r="A769" s="159"/>
      <c r="B769" s="161"/>
      <c r="C769" s="749" t="s">
        <v>737</v>
      </c>
      <c r="D769" s="750"/>
      <c r="E769" s="162">
        <v>121</v>
      </c>
      <c r="F769" s="706"/>
      <c r="G769" s="164"/>
      <c r="M769" s="160" t="s">
        <v>737</v>
      </c>
      <c r="O769" s="151"/>
    </row>
    <row r="770" spans="1:104" ht="12.75">
      <c r="A770" s="152">
        <v>130</v>
      </c>
      <c r="B770" s="153" t="s">
        <v>738</v>
      </c>
      <c r="C770" s="154" t="s">
        <v>739</v>
      </c>
      <c r="D770" s="155" t="s">
        <v>158</v>
      </c>
      <c r="E770" s="156">
        <v>130</v>
      </c>
      <c r="F770" s="702"/>
      <c r="G770" s="157">
        <f>E770*F770</f>
        <v>0</v>
      </c>
      <c r="O770" s="151">
        <v>2</v>
      </c>
      <c r="AA770" s="129">
        <v>1</v>
      </c>
      <c r="AB770" s="129">
        <v>7</v>
      </c>
      <c r="AC770" s="129">
        <v>7</v>
      </c>
      <c r="AZ770" s="129">
        <v>2</v>
      </c>
      <c r="BA770" s="129">
        <f>IF(AZ770=1,G770,0)</f>
        <v>0</v>
      </c>
      <c r="BB770" s="129">
        <f>IF(AZ770=2,G770,0)</f>
        <v>0</v>
      </c>
      <c r="BC770" s="129">
        <f>IF(AZ770=3,G770,0)</f>
        <v>0</v>
      </c>
      <c r="BD770" s="129">
        <f>IF(AZ770=4,G770,0)</f>
        <v>0</v>
      </c>
      <c r="BE770" s="129">
        <f>IF(AZ770=5,G770,0)</f>
        <v>0</v>
      </c>
      <c r="CA770" s="158">
        <v>1</v>
      </c>
      <c r="CB770" s="158">
        <v>7</v>
      </c>
      <c r="CZ770" s="129">
        <v>8E-05</v>
      </c>
    </row>
    <row r="771" spans="1:15" ht="12.75">
      <c r="A771" s="159"/>
      <c r="B771" s="161"/>
      <c r="C771" s="749" t="s">
        <v>715</v>
      </c>
      <c r="D771" s="750"/>
      <c r="E771" s="162">
        <v>67.2</v>
      </c>
      <c r="F771" s="706"/>
      <c r="G771" s="164"/>
      <c r="M771" s="160" t="s">
        <v>715</v>
      </c>
      <c r="O771" s="151"/>
    </row>
    <row r="772" spans="1:15" ht="12.75">
      <c r="A772" s="159"/>
      <c r="B772" s="161"/>
      <c r="C772" s="749" t="s">
        <v>716</v>
      </c>
      <c r="D772" s="750"/>
      <c r="E772" s="162">
        <v>62.8</v>
      </c>
      <c r="F772" s="706"/>
      <c r="G772" s="164"/>
      <c r="M772" s="160" t="s">
        <v>716</v>
      </c>
      <c r="O772" s="151"/>
    </row>
    <row r="773" spans="1:104" ht="12.75">
      <c r="A773" s="152">
        <v>131</v>
      </c>
      <c r="B773" s="153" t="s">
        <v>740</v>
      </c>
      <c r="C773" s="154" t="s">
        <v>741</v>
      </c>
      <c r="D773" s="155" t="s">
        <v>62</v>
      </c>
      <c r="E773" s="156">
        <f>SUM(G745:G770)/100</f>
        <v>0</v>
      </c>
      <c r="F773" s="702"/>
      <c r="G773" s="157">
        <f>E773*F773</f>
        <v>0</v>
      </c>
      <c r="O773" s="151">
        <v>2</v>
      </c>
      <c r="AA773" s="129">
        <v>1</v>
      </c>
      <c r="AB773" s="129">
        <v>5</v>
      </c>
      <c r="AC773" s="129">
        <v>5</v>
      </c>
      <c r="AZ773" s="129">
        <v>2</v>
      </c>
      <c r="BA773" s="129">
        <f>IF(AZ773=1,G773,0)</f>
        <v>0</v>
      </c>
      <c r="BB773" s="129">
        <f>IF(AZ773=2,G773,0)</f>
        <v>0</v>
      </c>
      <c r="BC773" s="129">
        <f>IF(AZ773=3,G773,0)</f>
        <v>0</v>
      </c>
      <c r="BD773" s="129">
        <f>IF(AZ773=4,G773,0)</f>
        <v>0</v>
      </c>
      <c r="BE773" s="129">
        <f>IF(AZ773=5,G773,0)</f>
        <v>0</v>
      </c>
      <c r="CA773" s="158">
        <v>1</v>
      </c>
      <c r="CB773" s="158">
        <v>5</v>
      </c>
      <c r="CZ773" s="129">
        <v>0</v>
      </c>
    </row>
    <row r="774" spans="1:57" ht="12.75">
      <c r="A774" s="165"/>
      <c r="B774" s="166" t="s">
        <v>78</v>
      </c>
      <c r="C774" s="167" t="str">
        <f>CONCATENATE(B744," ",C744)</f>
        <v>713 Izolace tepelné</v>
      </c>
      <c r="D774" s="168"/>
      <c r="E774" s="169"/>
      <c r="F774" s="704"/>
      <c r="G774" s="170">
        <f>SUM(G744:G773)</f>
        <v>0</v>
      </c>
      <c r="O774" s="151">
        <v>4</v>
      </c>
      <c r="BA774" s="171">
        <f>SUM(BA744:BA773)</f>
        <v>0</v>
      </c>
      <c r="BB774" s="171">
        <f>SUM(BB744:BB773)</f>
        <v>0</v>
      </c>
      <c r="BC774" s="171">
        <f>SUM(BC744:BC773)</f>
        <v>0</v>
      </c>
      <c r="BD774" s="171">
        <f>SUM(BD744:BD773)</f>
        <v>0</v>
      </c>
      <c r="BE774" s="171">
        <f>SUM(BE744:BE773)</f>
        <v>0</v>
      </c>
    </row>
    <row r="775" spans="1:15" ht="12.75">
      <c r="A775" s="144" t="s">
        <v>74</v>
      </c>
      <c r="B775" s="145" t="s">
        <v>742</v>
      </c>
      <c r="C775" s="146" t="s">
        <v>1816</v>
      </c>
      <c r="D775" s="147"/>
      <c r="E775" s="148"/>
      <c r="F775" s="705"/>
      <c r="G775" s="149"/>
      <c r="H775" s="150"/>
      <c r="I775" s="150"/>
      <c r="O775" s="151">
        <v>1</v>
      </c>
    </row>
    <row r="776" spans="1:104" ht="12.75">
      <c r="A776" s="152">
        <v>132</v>
      </c>
      <c r="B776" s="153" t="s">
        <v>743</v>
      </c>
      <c r="C776" s="154" t="s">
        <v>744</v>
      </c>
      <c r="D776" s="155" t="s">
        <v>745</v>
      </c>
      <c r="E776" s="156">
        <v>14</v>
      </c>
      <c r="F776" s="702"/>
      <c r="G776" s="157">
        <f>E776*F776</f>
        <v>0</v>
      </c>
      <c r="O776" s="151">
        <v>2</v>
      </c>
      <c r="AA776" s="129">
        <v>1</v>
      </c>
      <c r="AB776" s="129">
        <v>7</v>
      </c>
      <c r="AC776" s="129">
        <v>7</v>
      </c>
      <c r="AZ776" s="129">
        <v>2</v>
      </c>
      <c r="BA776" s="129">
        <f>IF(AZ776=1,G776,0)</f>
        <v>0</v>
      </c>
      <c r="BB776" s="129">
        <f>IF(AZ776=2,G776,0)</f>
        <v>0</v>
      </c>
      <c r="BC776" s="129">
        <f>IF(AZ776=3,G776,0)</f>
        <v>0</v>
      </c>
      <c r="BD776" s="129">
        <f>IF(AZ776=4,G776,0)</f>
        <v>0</v>
      </c>
      <c r="BE776" s="129">
        <f>IF(AZ776=5,G776,0)</f>
        <v>0</v>
      </c>
      <c r="CA776" s="158">
        <v>1</v>
      </c>
      <c r="CB776" s="158">
        <v>7</v>
      </c>
      <c r="CZ776" s="129">
        <v>0</v>
      </c>
    </row>
    <row r="777" spans="1:15" ht="12.75">
      <c r="A777" s="159"/>
      <c r="B777" s="161"/>
      <c r="C777" s="749" t="s">
        <v>746</v>
      </c>
      <c r="D777" s="750"/>
      <c r="E777" s="162">
        <v>3</v>
      </c>
      <c r="F777" s="706"/>
      <c r="G777" s="164"/>
      <c r="M777" s="160" t="s">
        <v>746</v>
      </c>
      <c r="O777" s="151"/>
    </row>
    <row r="778" spans="1:15" ht="12.75">
      <c r="A778" s="159"/>
      <c r="B778" s="161"/>
      <c r="C778" s="749" t="s">
        <v>747</v>
      </c>
      <c r="D778" s="750"/>
      <c r="E778" s="162">
        <v>6</v>
      </c>
      <c r="F778" s="706"/>
      <c r="G778" s="164"/>
      <c r="M778" s="160" t="s">
        <v>747</v>
      </c>
      <c r="O778" s="151"/>
    </row>
    <row r="779" spans="1:15" ht="12.75">
      <c r="A779" s="159"/>
      <c r="B779" s="161"/>
      <c r="C779" s="749" t="s">
        <v>280</v>
      </c>
      <c r="D779" s="750"/>
      <c r="E779" s="162">
        <v>5</v>
      </c>
      <c r="F779" s="706"/>
      <c r="G779" s="164"/>
      <c r="M779" s="160" t="s">
        <v>280</v>
      </c>
      <c r="O779" s="151"/>
    </row>
    <row r="780" spans="1:104" ht="12.75">
      <c r="A780" s="152">
        <v>133</v>
      </c>
      <c r="B780" s="153" t="s">
        <v>748</v>
      </c>
      <c r="C780" s="154" t="s">
        <v>749</v>
      </c>
      <c r="D780" s="155" t="s">
        <v>745</v>
      </c>
      <c r="E780" s="156">
        <v>1</v>
      </c>
      <c r="F780" s="702"/>
      <c r="G780" s="157">
        <f>E780*F780</f>
        <v>0</v>
      </c>
      <c r="O780" s="151">
        <v>2</v>
      </c>
      <c r="AA780" s="129">
        <v>1</v>
      </c>
      <c r="AB780" s="129">
        <v>7</v>
      </c>
      <c r="AC780" s="129">
        <v>7</v>
      </c>
      <c r="AZ780" s="129">
        <v>2</v>
      </c>
      <c r="BA780" s="129">
        <f>IF(AZ780=1,G780,0)</f>
        <v>0</v>
      </c>
      <c r="BB780" s="129">
        <f>IF(AZ780=2,G780,0)</f>
        <v>0</v>
      </c>
      <c r="BC780" s="129">
        <f>IF(AZ780=3,G780,0)</f>
        <v>0</v>
      </c>
      <c r="BD780" s="129">
        <f>IF(AZ780=4,G780,0)</f>
        <v>0</v>
      </c>
      <c r="BE780" s="129">
        <f>IF(AZ780=5,G780,0)</f>
        <v>0</v>
      </c>
      <c r="CA780" s="158">
        <v>1</v>
      </c>
      <c r="CB780" s="158">
        <v>7</v>
      </c>
      <c r="CZ780" s="129">
        <v>0</v>
      </c>
    </row>
    <row r="781" spans="1:15" ht="12.75">
      <c r="A781" s="159"/>
      <c r="B781" s="161"/>
      <c r="C781" s="749" t="s">
        <v>216</v>
      </c>
      <c r="D781" s="750"/>
      <c r="E781" s="162">
        <v>1</v>
      </c>
      <c r="F781" s="706"/>
      <c r="G781" s="164"/>
      <c r="M781" s="160" t="s">
        <v>216</v>
      </c>
      <c r="O781" s="151"/>
    </row>
    <row r="782" spans="1:104" ht="12.75">
      <c r="A782" s="152">
        <v>134</v>
      </c>
      <c r="B782" s="153" t="s">
        <v>750</v>
      </c>
      <c r="C782" s="154" t="s">
        <v>751</v>
      </c>
      <c r="D782" s="155" t="s">
        <v>745</v>
      </c>
      <c r="E782" s="156">
        <v>31</v>
      </c>
      <c r="F782" s="702"/>
      <c r="G782" s="157">
        <f>E782*F782</f>
        <v>0</v>
      </c>
      <c r="O782" s="151">
        <v>2</v>
      </c>
      <c r="AA782" s="129">
        <v>1</v>
      </c>
      <c r="AB782" s="129">
        <v>7</v>
      </c>
      <c r="AC782" s="129">
        <v>7</v>
      </c>
      <c r="AZ782" s="129">
        <v>2</v>
      </c>
      <c r="BA782" s="129">
        <f>IF(AZ782=1,G782,0)</f>
        <v>0</v>
      </c>
      <c r="BB782" s="129">
        <f>IF(AZ782=2,G782,0)</f>
        <v>0</v>
      </c>
      <c r="BC782" s="129">
        <f>IF(AZ782=3,G782,0)</f>
        <v>0</v>
      </c>
      <c r="BD782" s="129">
        <f>IF(AZ782=4,G782,0)</f>
        <v>0</v>
      </c>
      <c r="BE782" s="129">
        <f>IF(AZ782=5,G782,0)</f>
        <v>0</v>
      </c>
      <c r="CA782" s="158">
        <v>1</v>
      </c>
      <c r="CB782" s="158">
        <v>7</v>
      </c>
      <c r="CZ782" s="129">
        <v>0</v>
      </c>
    </row>
    <row r="783" spans="1:15" ht="12.75">
      <c r="A783" s="159"/>
      <c r="B783" s="161"/>
      <c r="C783" s="749" t="s">
        <v>214</v>
      </c>
      <c r="D783" s="750"/>
      <c r="E783" s="162">
        <v>6</v>
      </c>
      <c r="F783" s="706"/>
      <c r="G783" s="164"/>
      <c r="M783" s="160" t="s">
        <v>214</v>
      </c>
      <c r="O783" s="151"/>
    </row>
    <row r="784" spans="1:15" ht="12.75">
      <c r="A784" s="159"/>
      <c r="B784" s="161"/>
      <c r="C784" s="749" t="s">
        <v>752</v>
      </c>
      <c r="D784" s="750"/>
      <c r="E784" s="162">
        <v>11</v>
      </c>
      <c r="F784" s="706"/>
      <c r="G784" s="164"/>
      <c r="M784" s="160" t="s">
        <v>752</v>
      </c>
      <c r="O784" s="151"/>
    </row>
    <row r="785" spans="1:15" ht="12.75">
      <c r="A785" s="159"/>
      <c r="B785" s="161"/>
      <c r="C785" s="749" t="s">
        <v>753</v>
      </c>
      <c r="D785" s="750"/>
      <c r="E785" s="162">
        <v>14</v>
      </c>
      <c r="F785" s="706"/>
      <c r="G785" s="164"/>
      <c r="M785" s="160" t="s">
        <v>753</v>
      </c>
      <c r="O785" s="151"/>
    </row>
    <row r="786" spans="1:104" ht="12.75">
      <c r="A786" s="152">
        <v>135</v>
      </c>
      <c r="B786" s="153" t="s">
        <v>754</v>
      </c>
      <c r="C786" s="154" t="s">
        <v>755</v>
      </c>
      <c r="D786" s="155" t="s">
        <v>745</v>
      </c>
      <c r="E786" s="156">
        <v>10</v>
      </c>
      <c r="F786" s="702"/>
      <c r="G786" s="157">
        <f>E786*F786</f>
        <v>0</v>
      </c>
      <c r="O786" s="151">
        <v>2</v>
      </c>
      <c r="AA786" s="129">
        <v>1</v>
      </c>
      <c r="AB786" s="129">
        <v>7</v>
      </c>
      <c r="AC786" s="129">
        <v>7</v>
      </c>
      <c r="AZ786" s="129">
        <v>2</v>
      </c>
      <c r="BA786" s="129">
        <f>IF(AZ786=1,G786,0)</f>
        <v>0</v>
      </c>
      <c r="BB786" s="129">
        <f>IF(AZ786=2,G786,0)</f>
        <v>0</v>
      </c>
      <c r="BC786" s="129">
        <f>IF(AZ786=3,G786,0)</f>
        <v>0</v>
      </c>
      <c r="BD786" s="129">
        <f>IF(AZ786=4,G786,0)</f>
        <v>0</v>
      </c>
      <c r="BE786" s="129">
        <f>IF(AZ786=5,G786,0)</f>
        <v>0</v>
      </c>
      <c r="CA786" s="158">
        <v>1</v>
      </c>
      <c r="CB786" s="158">
        <v>7</v>
      </c>
      <c r="CZ786" s="129">
        <v>0</v>
      </c>
    </row>
    <row r="787" spans="1:15" ht="12.75">
      <c r="A787" s="159"/>
      <c r="B787" s="161"/>
      <c r="C787" s="749" t="s">
        <v>216</v>
      </c>
      <c r="D787" s="750"/>
      <c r="E787" s="162">
        <v>1</v>
      </c>
      <c r="F787" s="706"/>
      <c r="G787" s="164"/>
      <c r="M787" s="160" t="s">
        <v>216</v>
      </c>
      <c r="O787" s="151"/>
    </row>
    <row r="788" spans="1:15" ht="12.75">
      <c r="A788" s="159"/>
      <c r="B788" s="161"/>
      <c r="C788" s="749" t="s">
        <v>279</v>
      </c>
      <c r="D788" s="750"/>
      <c r="E788" s="162">
        <v>5</v>
      </c>
      <c r="F788" s="706"/>
      <c r="G788" s="164"/>
      <c r="M788" s="160" t="s">
        <v>279</v>
      </c>
      <c r="O788" s="151"/>
    </row>
    <row r="789" spans="1:15" ht="12.75">
      <c r="A789" s="159"/>
      <c r="B789" s="161"/>
      <c r="C789" s="749" t="s">
        <v>756</v>
      </c>
      <c r="D789" s="750"/>
      <c r="E789" s="162">
        <v>4</v>
      </c>
      <c r="F789" s="706"/>
      <c r="G789" s="164"/>
      <c r="M789" s="160" t="s">
        <v>756</v>
      </c>
      <c r="O789" s="151"/>
    </row>
    <row r="790" spans="1:80" ht="12.75">
      <c r="A790" s="152">
        <v>136</v>
      </c>
      <c r="B790" s="153" t="s">
        <v>1817</v>
      </c>
      <c r="C790" s="154" t="s">
        <v>2078</v>
      </c>
      <c r="D790" s="155" t="s">
        <v>77</v>
      </c>
      <c r="E790" s="156">
        <v>1</v>
      </c>
      <c r="F790" s="707">
        <f>'ZTI - stavba'!H5+'ZTI - Technologie'!H5</f>
        <v>0</v>
      </c>
      <c r="G790" s="157">
        <f>E790*F790</f>
        <v>0</v>
      </c>
      <c r="O790" s="151"/>
      <c r="CA790" s="158"/>
      <c r="CB790" s="158"/>
    </row>
    <row r="791" spans="1:104" ht="12.75">
      <c r="A791" s="152">
        <v>137</v>
      </c>
      <c r="B791" s="153" t="s">
        <v>757</v>
      </c>
      <c r="C791" s="154" t="s">
        <v>758</v>
      </c>
      <c r="D791" s="155" t="s">
        <v>62</v>
      </c>
      <c r="E791" s="156">
        <f>SUM(G776:G790)/100</f>
        <v>0</v>
      </c>
      <c r="F791" s="702"/>
      <c r="G791" s="157">
        <f>E791*F791</f>
        <v>0</v>
      </c>
      <c r="O791" s="151">
        <v>2</v>
      </c>
      <c r="AA791" s="129">
        <v>1</v>
      </c>
      <c r="AB791" s="129">
        <v>5</v>
      </c>
      <c r="AC791" s="129">
        <v>5</v>
      </c>
      <c r="AZ791" s="129">
        <v>2</v>
      </c>
      <c r="BA791" s="129">
        <f>IF(AZ791=1,G791,0)</f>
        <v>0</v>
      </c>
      <c r="BB791" s="129">
        <f>IF(AZ791=2,G791,0)</f>
        <v>0</v>
      </c>
      <c r="BC791" s="129">
        <f>IF(AZ791=3,G791,0)</f>
        <v>0</v>
      </c>
      <c r="BD791" s="129">
        <f>IF(AZ791=4,G791,0)</f>
        <v>0</v>
      </c>
      <c r="BE791" s="129">
        <f>IF(AZ791=5,G791,0)</f>
        <v>0</v>
      </c>
      <c r="CA791" s="158">
        <v>1</v>
      </c>
      <c r="CB791" s="158">
        <v>5</v>
      </c>
      <c r="CZ791" s="129">
        <v>0</v>
      </c>
    </row>
    <row r="792" spans="1:57" ht="12.75">
      <c r="A792" s="165"/>
      <c r="B792" s="166" t="s">
        <v>78</v>
      </c>
      <c r="C792" s="167" t="str">
        <f>CONCATENATE(B775," ",C775)</f>
        <v>725 ZTI</v>
      </c>
      <c r="D792" s="168"/>
      <c r="E792" s="169"/>
      <c r="F792" s="704"/>
      <c r="G792" s="170">
        <f>SUM(G775:G791)</f>
        <v>0</v>
      </c>
      <c r="O792" s="151">
        <v>4</v>
      </c>
      <c r="BA792" s="171">
        <f>SUM(BA775:BA791)</f>
        <v>0</v>
      </c>
      <c r="BB792" s="171">
        <f>SUM(BB775:BB791)</f>
        <v>0</v>
      </c>
      <c r="BC792" s="171">
        <f>SUM(BC775:BC791)</f>
        <v>0</v>
      </c>
      <c r="BD792" s="171">
        <f>SUM(BD775:BD791)</f>
        <v>0</v>
      </c>
      <c r="BE792" s="171">
        <f>SUM(BE775:BE791)</f>
        <v>0</v>
      </c>
    </row>
    <row r="793" spans="1:15" ht="12.75">
      <c r="A793" s="144" t="s">
        <v>74</v>
      </c>
      <c r="B793" s="145" t="s">
        <v>759</v>
      </c>
      <c r="C793" s="146" t="s">
        <v>1819</v>
      </c>
      <c r="D793" s="147"/>
      <c r="E793" s="148"/>
      <c r="F793" s="705"/>
      <c r="G793" s="149"/>
      <c r="H793" s="150"/>
      <c r="I793" s="150"/>
      <c r="O793" s="151">
        <v>1</v>
      </c>
    </row>
    <row r="794" spans="1:104" ht="22.5">
      <c r="A794" s="152">
        <v>138</v>
      </c>
      <c r="B794" s="153" t="s">
        <v>760</v>
      </c>
      <c r="C794" s="652" t="s">
        <v>2436</v>
      </c>
      <c r="D794" s="155" t="s">
        <v>158</v>
      </c>
      <c r="E794" s="156">
        <v>107.1</v>
      </c>
      <c r="F794" s="702"/>
      <c r="G794" s="157">
        <f>E794*F794</f>
        <v>0</v>
      </c>
      <c r="O794" s="151">
        <v>2</v>
      </c>
      <c r="AA794" s="129">
        <v>1</v>
      </c>
      <c r="AB794" s="129">
        <v>7</v>
      </c>
      <c r="AC794" s="129">
        <v>7</v>
      </c>
      <c r="AZ794" s="129">
        <v>2</v>
      </c>
      <c r="BA794" s="129">
        <f>IF(AZ794=1,G794,0)</f>
        <v>0</v>
      </c>
      <c r="BB794" s="129">
        <f>IF(AZ794=2,G794,0)</f>
        <v>0</v>
      </c>
      <c r="BC794" s="129">
        <f>IF(AZ794=3,G794,0)</f>
        <v>0</v>
      </c>
      <c r="BD794" s="129">
        <f>IF(AZ794=4,G794,0)</f>
        <v>0</v>
      </c>
      <c r="BE794" s="129">
        <f>IF(AZ794=5,G794,0)</f>
        <v>0</v>
      </c>
      <c r="CA794" s="158">
        <v>1</v>
      </c>
      <c r="CB794" s="158">
        <v>7</v>
      </c>
      <c r="CZ794" s="129">
        <v>0.00099</v>
      </c>
    </row>
    <row r="795" spans="1:15" ht="12.75">
      <c r="A795" s="159"/>
      <c r="B795" s="161"/>
      <c r="C795" s="749" t="s">
        <v>150</v>
      </c>
      <c r="D795" s="750"/>
      <c r="E795" s="162">
        <v>0</v>
      </c>
      <c r="F795" s="706"/>
      <c r="G795" s="164"/>
      <c r="M795" s="160" t="s">
        <v>150</v>
      </c>
      <c r="O795" s="151"/>
    </row>
    <row r="796" spans="1:15" ht="12.75">
      <c r="A796" s="159"/>
      <c r="B796" s="161"/>
      <c r="C796" s="749" t="s">
        <v>708</v>
      </c>
      <c r="D796" s="750"/>
      <c r="E796" s="162">
        <v>59.7</v>
      </c>
      <c r="F796" s="706"/>
      <c r="G796" s="164"/>
      <c r="M796" s="160" t="s">
        <v>708</v>
      </c>
      <c r="O796" s="151"/>
    </row>
    <row r="797" spans="1:15" ht="12.75">
      <c r="A797" s="159"/>
      <c r="B797" s="161"/>
      <c r="C797" s="749" t="s">
        <v>699</v>
      </c>
      <c r="D797" s="750"/>
      <c r="E797" s="162">
        <v>47.4</v>
      </c>
      <c r="F797" s="706"/>
      <c r="G797" s="164"/>
      <c r="M797" s="160" t="s">
        <v>699</v>
      </c>
      <c r="O797" s="151"/>
    </row>
    <row r="798" spans="1:80" ht="12.75">
      <c r="A798" s="152">
        <v>139</v>
      </c>
      <c r="B798" s="153" t="s">
        <v>1818</v>
      </c>
      <c r="C798" s="154" t="s">
        <v>1819</v>
      </c>
      <c r="D798" s="155" t="s">
        <v>77</v>
      </c>
      <c r="E798" s="156">
        <v>1</v>
      </c>
      <c r="F798" s="707">
        <f>ÚT!E162</f>
        <v>0</v>
      </c>
      <c r="G798" s="157">
        <f>E798*F798</f>
        <v>0</v>
      </c>
      <c r="O798" s="151"/>
      <c r="CA798" s="158"/>
      <c r="CB798" s="158"/>
    </row>
    <row r="799" spans="1:104" ht="12.75">
      <c r="A799" s="152">
        <v>140</v>
      </c>
      <c r="B799" s="153" t="s">
        <v>761</v>
      </c>
      <c r="C799" s="154" t="s">
        <v>762</v>
      </c>
      <c r="D799" s="155" t="s">
        <v>62</v>
      </c>
      <c r="E799" s="156">
        <f>SUM(G794:G798)/100</f>
        <v>0</v>
      </c>
      <c r="F799" s="702"/>
      <c r="G799" s="157">
        <f>E799*F799</f>
        <v>0</v>
      </c>
      <c r="O799" s="151">
        <v>2</v>
      </c>
      <c r="AA799" s="129">
        <v>1</v>
      </c>
      <c r="AB799" s="129">
        <v>5</v>
      </c>
      <c r="AC799" s="129">
        <v>5</v>
      </c>
      <c r="AZ799" s="129">
        <v>2</v>
      </c>
      <c r="BA799" s="129">
        <f>IF(AZ799=1,G799,0)</f>
        <v>0</v>
      </c>
      <c r="BB799" s="129">
        <f>IF(AZ799=2,G799,0)</f>
        <v>0</v>
      </c>
      <c r="BC799" s="129">
        <f>IF(AZ799=3,G799,0)</f>
        <v>0</v>
      </c>
      <c r="BD799" s="129">
        <f>IF(AZ799=4,G799,0)</f>
        <v>0</v>
      </c>
      <c r="BE799" s="129">
        <f>IF(AZ799=5,G799,0)</f>
        <v>0</v>
      </c>
      <c r="CA799" s="158">
        <v>1</v>
      </c>
      <c r="CB799" s="158">
        <v>5</v>
      </c>
      <c r="CZ799" s="129">
        <v>0</v>
      </c>
    </row>
    <row r="800" spans="1:57" ht="12.75">
      <c r="A800" s="165"/>
      <c r="B800" s="166" t="s">
        <v>78</v>
      </c>
      <c r="C800" s="167" t="str">
        <f>CONCATENATE(B793," ",C793)</f>
        <v>736 ÚT</v>
      </c>
      <c r="D800" s="168"/>
      <c r="E800" s="169"/>
      <c r="F800" s="704"/>
      <c r="G800" s="170">
        <f>SUM(G793:G799)</f>
        <v>0</v>
      </c>
      <c r="O800" s="151">
        <v>4</v>
      </c>
      <c r="BA800" s="171">
        <f>SUM(BA793:BA799)</f>
        <v>0</v>
      </c>
      <c r="BB800" s="171">
        <f>SUM(BB793:BB799)</f>
        <v>0</v>
      </c>
      <c r="BC800" s="171">
        <f>SUM(BC793:BC799)</f>
        <v>0</v>
      </c>
      <c r="BD800" s="171">
        <f>SUM(BD793:BD799)</f>
        <v>0</v>
      </c>
      <c r="BE800" s="171">
        <f>SUM(BE793:BE799)</f>
        <v>0</v>
      </c>
    </row>
    <row r="801" spans="1:15" ht="12.75">
      <c r="A801" s="144" t="s">
        <v>74</v>
      </c>
      <c r="B801" s="145" t="s">
        <v>763</v>
      </c>
      <c r="C801" s="146" t="s">
        <v>764</v>
      </c>
      <c r="D801" s="147"/>
      <c r="E801" s="148"/>
      <c r="F801" s="705"/>
      <c r="G801" s="149"/>
      <c r="H801" s="150"/>
      <c r="I801" s="150"/>
      <c r="O801" s="151">
        <v>1</v>
      </c>
    </row>
    <row r="802" spans="1:104" ht="12.75">
      <c r="A802" s="152">
        <v>141</v>
      </c>
      <c r="B802" s="153" t="s">
        <v>765</v>
      </c>
      <c r="C802" s="154" t="s">
        <v>766</v>
      </c>
      <c r="D802" s="155" t="s">
        <v>158</v>
      </c>
      <c r="E802" s="156">
        <v>0.125</v>
      </c>
      <c r="F802" s="702"/>
      <c r="G802" s="157">
        <f>E802*F802</f>
        <v>0</v>
      </c>
      <c r="O802" s="151">
        <v>2</v>
      </c>
      <c r="AA802" s="129">
        <v>1</v>
      </c>
      <c r="AB802" s="129">
        <v>7</v>
      </c>
      <c r="AC802" s="129">
        <v>7</v>
      </c>
      <c r="AZ802" s="129">
        <v>2</v>
      </c>
      <c r="BA802" s="129">
        <f>IF(AZ802=1,G802,0)</f>
        <v>0</v>
      </c>
      <c r="BB802" s="129">
        <f>IF(AZ802=2,G802,0)</f>
        <v>0</v>
      </c>
      <c r="BC802" s="129">
        <f>IF(AZ802=3,G802,0)</f>
        <v>0</v>
      </c>
      <c r="BD802" s="129">
        <f>IF(AZ802=4,G802,0)</f>
        <v>0</v>
      </c>
      <c r="BE802" s="129">
        <f>IF(AZ802=5,G802,0)</f>
        <v>0</v>
      </c>
      <c r="CA802" s="158">
        <v>1</v>
      </c>
      <c r="CB802" s="158">
        <v>7</v>
      </c>
      <c r="CZ802" s="129">
        <v>0.00016</v>
      </c>
    </row>
    <row r="803" spans="1:15" ht="12.75">
      <c r="A803" s="159"/>
      <c r="B803" s="161"/>
      <c r="C803" s="749" t="s">
        <v>767</v>
      </c>
      <c r="D803" s="750"/>
      <c r="E803" s="162">
        <v>0.125</v>
      </c>
      <c r="F803" s="706"/>
      <c r="G803" s="164"/>
      <c r="M803" s="160" t="s">
        <v>767</v>
      </c>
      <c r="O803" s="151"/>
    </row>
    <row r="804" spans="1:104" ht="22.5">
      <c r="A804" s="152">
        <v>142</v>
      </c>
      <c r="B804" s="153" t="s">
        <v>768</v>
      </c>
      <c r="C804" s="154" t="s">
        <v>769</v>
      </c>
      <c r="D804" s="155" t="s">
        <v>158</v>
      </c>
      <c r="E804" s="156">
        <v>19.824</v>
      </c>
      <c r="F804" s="702"/>
      <c r="G804" s="157">
        <f>E804*F804</f>
        <v>0</v>
      </c>
      <c r="O804" s="151">
        <v>2</v>
      </c>
      <c r="AA804" s="129">
        <v>1</v>
      </c>
      <c r="AB804" s="129">
        <v>7</v>
      </c>
      <c r="AC804" s="129">
        <v>7</v>
      </c>
      <c r="AZ804" s="129">
        <v>2</v>
      </c>
      <c r="BA804" s="129">
        <f>IF(AZ804=1,G804,0)</f>
        <v>0</v>
      </c>
      <c r="BB804" s="129">
        <f>IF(AZ804=2,G804,0)</f>
        <v>0</v>
      </c>
      <c r="BC804" s="129">
        <f>IF(AZ804=3,G804,0)</f>
        <v>0</v>
      </c>
      <c r="BD804" s="129">
        <f>IF(AZ804=4,G804,0)</f>
        <v>0</v>
      </c>
      <c r="BE804" s="129">
        <f>IF(AZ804=5,G804,0)</f>
        <v>0</v>
      </c>
      <c r="CA804" s="158">
        <v>1</v>
      </c>
      <c r="CB804" s="158">
        <v>7</v>
      </c>
      <c r="CZ804" s="129">
        <v>0.00016</v>
      </c>
    </row>
    <row r="805" spans="1:15" ht="12.75">
      <c r="A805" s="159"/>
      <c r="B805" s="161"/>
      <c r="C805" s="749" t="s">
        <v>132</v>
      </c>
      <c r="D805" s="750"/>
      <c r="E805" s="162">
        <v>0</v>
      </c>
      <c r="F805" s="706"/>
      <c r="G805" s="164"/>
      <c r="M805" s="160" t="s">
        <v>132</v>
      </c>
      <c r="O805" s="151"/>
    </row>
    <row r="806" spans="1:15" ht="12.75">
      <c r="A806" s="159"/>
      <c r="B806" s="161"/>
      <c r="C806" s="749" t="s">
        <v>770</v>
      </c>
      <c r="D806" s="750"/>
      <c r="E806" s="162">
        <v>2.52</v>
      </c>
      <c r="F806" s="706"/>
      <c r="G806" s="164"/>
      <c r="M806" s="160" t="s">
        <v>770</v>
      </c>
      <c r="O806" s="151"/>
    </row>
    <row r="807" spans="1:15" ht="12.75">
      <c r="A807" s="159"/>
      <c r="B807" s="161"/>
      <c r="C807" s="749" t="s">
        <v>771</v>
      </c>
      <c r="D807" s="750"/>
      <c r="E807" s="162">
        <v>5.6</v>
      </c>
      <c r="F807" s="706"/>
      <c r="G807" s="164"/>
      <c r="M807" s="160" t="s">
        <v>771</v>
      </c>
      <c r="O807" s="151"/>
    </row>
    <row r="808" spans="1:15" ht="12.75">
      <c r="A808" s="159"/>
      <c r="B808" s="161"/>
      <c r="C808" s="749" t="s">
        <v>772</v>
      </c>
      <c r="D808" s="750"/>
      <c r="E808" s="162">
        <v>2.422</v>
      </c>
      <c r="F808" s="706"/>
      <c r="G808" s="164"/>
      <c r="M808" s="160" t="s">
        <v>772</v>
      </c>
      <c r="O808" s="151"/>
    </row>
    <row r="809" spans="1:15" ht="12.75">
      <c r="A809" s="159"/>
      <c r="B809" s="161"/>
      <c r="C809" s="749" t="s">
        <v>773</v>
      </c>
      <c r="D809" s="750"/>
      <c r="E809" s="162">
        <v>9.282</v>
      </c>
      <c r="F809" s="706"/>
      <c r="G809" s="164"/>
      <c r="M809" s="160" t="s">
        <v>773</v>
      </c>
      <c r="O809" s="151"/>
    </row>
    <row r="810" spans="1:104" ht="22.5">
      <c r="A810" s="152">
        <v>143</v>
      </c>
      <c r="B810" s="153" t="s">
        <v>774</v>
      </c>
      <c r="C810" s="154" t="s">
        <v>775</v>
      </c>
      <c r="D810" s="155" t="s">
        <v>158</v>
      </c>
      <c r="E810" s="156">
        <v>149.6293</v>
      </c>
      <c r="F810" s="702"/>
      <c r="G810" s="157">
        <f>E810*F810</f>
        <v>0</v>
      </c>
      <c r="O810" s="151">
        <v>2</v>
      </c>
      <c r="AA810" s="129">
        <v>1</v>
      </c>
      <c r="AB810" s="129">
        <v>7</v>
      </c>
      <c r="AC810" s="129">
        <v>7</v>
      </c>
      <c r="AZ810" s="129">
        <v>2</v>
      </c>
      <c r="BA810" s="129">
        <f>IF(AZ810=1,G810,0)</f>
        <v>0</v>
      </c>
      <c r="BB810" s="129">
        <f>IF(AZ810=2,G810,0)</f>
        <v>0</v>
      </c>
      <c r="BC810" s="129">
        <f>IF(AZ810=3,G810,0)</f>
        <v>0</v>
      </c>
      <c r="BD810" s="129">
        <f>IF(AZ810=4,G810,0)</f>
        <v>0</v>
      </c>
      <c r="BE810" s="129">
        <f>IF(AZ810=5,G810,0)</f>
        <v>0</v>
      </c>
      <c r="CA810" s="158">
        <v>1</v>
      </c>
      <c r="CB810" s="158">
        <v>7</v>
      </c>
      <c r="CZ810" s="129">
        <v>0.00016</v>
      </c>
    </row>
    <row r="811" spans="1:15" ht="12.75">
      <c r="A811" s="159"/>
      <c r="B811" s="161"/>
      <c r="C811" s="749" t="s">
        <v>776</v>
      </c>
      <c r="D811" s="750"/>
      <c r="E811" s="162">
        <v>1.692</v>
      </c>
      <c r="F811" s="706"/>
      <c r="G811" s="164"/>
      <c r="M811" s="160" t="s">
        <v>776</v>
      </c>
      <c r="O811" s="151"/>
    </row>
    <row r="812" spans="1:15" ht="12.75">
      <c r="A812" s="159"/>
      <c r="B812" s="161"/>
      <c r="C812" s="749" t="s">
        <v>203</v>
      </c>
      <c r="D812" s="750"/>
      <c r="E812" s="162">
        <v>5.781</v>
      </c>
      <c r="F812" s="706"/>
      <c r="G812" s="164"/>
      <c r="M812" s="160" t="s">
        <v>203</v>
      </c>
      <c r="O812" s="151"/>
    </row>
    <row r="813" spans="1:15" ht="12.75">
      <c r="A813" s="159"/>
      <c r="B813" s="161"/>
      <c r="C813" s="749" t="s">
        <v>777</v>
      </c>
      <c r="D813" s="750"/>
      <c r="E813" s="162">
        <v>3.807</v>
      </c>
      <c r="F813" s="706"/>
      <c r="G813" s="164"/>
      <c r="M813" s="160" t="s">
        <v>777</v>
      </c>
      <c r="O813" s="151"/>
    </row>
    <row r="814" spans="1:15" ht="12.75">
      <c r="A814" s="159"/>
      <c r="B814" s="161"/>
      <c r="C814" s="749" t="s">
        <v>778</v>
      </c>
      <c r="D814" s="750"/>
      <c r="E814" s="162">
        <v>2.961</v>
      </c>
      <c r="F814" s="706"/>
      <c r="G814" s="164"/>
      <c r="M814" s="160" t="s">
        <v>778</v>
      </c>
      <c r="O814" s="151"/>
    </row>
    <row r="815" spans="1:15" ht="12.75">
      <c r="A815" s="159"/>
      <c r="B815" s="161"/>
      <c r="C815" s="749" t="s">
        <v>779</v>
      </c>
      <c r="D815" s="750"/>
      <c r="E815" s="162">
        <v>9.306</v>
      </c>
      <c r="F815" s="706"/>
      <c r="G815" s="164"/>
      <c r="M815" s="160" t="s">
        <v>779</v>
      </c>
      <c r="O815" s="151"/>
    </row>
    <row r="816" spans="1:15" ht="12.75">
      <c r="A816" s="159"/>
      <c r="B816" s="161"/>
      <c r="C816" s="749" t="s">
        <v>780</v>
      </c>
      <c r="D816" s="750"/>
      <c r="E816" s="162">
        <v>12.831</v>
      </c>
      <c r="F816" s="706"/>
      <c r="G816" s="164"/>
      <c r="M816" s="160" t="s">
        <v>780</v>
      </c>
      <c r="O816" s="151"/>
    </row>
    <row r="817" spans="1:15" ht="12.75">
      <c r="A817" s="159"/>
      <c r="B817" s="161"/>
      <c r="C817" s="749" t="s">
        <v>781</v>
      </c>
      <c r="D817" s="750"/>
      <c r="E817" s="162">
        <v>2.82</v>
      </c>
      <c r="F817" s="706"/>
      <c r="G817" s="164"/>
      <c r="M817" s="160" t="s">
        <v>781</v>
      </c>
      <c r="O817" s="151"/>
    </row>
    <row r="818" spans="1:15" ht="12.75">
      <c r="A818" s="159"/>
      <c r="B818" s="161"/>
      <c r="C818" s="749" t="s">
        <v>782</v>
      </c>
      <c r="D818" s="750"/>
      <c r="E818" s="162">
        <v>2.538</v>
      </c>
      <c r="F818" s="706"/>
      <c r="G818" s="164"/>
      <c r="M818" s="160" t="s">
        <v>782</v>
      </c>
      <c r="O818" s="151"/>
    </row>
    <row r="819" spans="1:15" ht="12.75">
      <c r="A819" s="159"/>
      <c r="B819" s="161"/>
      <c r="C819" s="749" t="s">
        <v>783</v>
      </c>
      <c r="D819" s="750"/>
      <c r="E819" s="162">
        <v>8.5305</v>
      </c>
      <c r="F819" s="706"/>
      <c r="G819" s="164"/>
      <c r="M819" s="160" t="s">
        <v>783</v>
      </c>
      <c r="O819" s="151"/>
    </row>
    <row r="820" spans="1:15" ht="12.75">
      <c r="A820" s="159"/>
      <c r="B820" s="161"/>
      <c r="C820" s="749" t="s">
        <v>784</v>
      </c>
      <c r="D820" s="750"/>
      <c r="E820" s="162">
        <v>1.41</v>
      </c>
      <c r="F820" s="706"/>
      <c r="G820" s="164"/>
      <c r="M820" s="160" t="s">
        <v>784</v>
      </c>
      <c r="O820" s="151"/>
    </row>
    <row r="821" spans="1:15" ht="12.75">
      <c r="A821" s="159"/>
      <c r="B821" s="161"/>
      <c r="C821" s="749" t="s">
        <v>785</v>
      </c>
      <c r="D821" s="750"/>
      <c r="E821" s="162">
        <v>8.178</v>
      </c>
      <c r="F821" s="706"/>
      <c r="G821" s="164"/>
      <c r="M821" s="160" t="s">
        <v>785</v>
      </c>
      <c r="O821" s="151"/>
    </row>
    <row r="822" spans="1:15" ht="12.75">
      <c r="A822" s="159"/>
      <c r="B822" s="161"/>
      <c r="C822" s="749" t="s">
        <v>786</v>
      </c>
      <c r="D822" s="750"/>
      <c r="E822" s="162">
        <v>6.486</v>
      </c>
      <c r="F822" s="706"/>
      <c r="G822" s="164"/>
      <c r="M822" s="160" t="s">
        <v>786</v>
      </c>
      <c r="O822" s="151"/>
    </row>
    <row r="823" spans="1:15" ht="12.75">
      <c r="A823" s="159"/>
      <c r="B823" s="161"/>
      <c r="C823" s="749" t="s">
        <v>787</v>
      </c>
      <c r="D823" s="750"/>
      <c r="E823" s="162">
        <v>10.6455</v>
      </c>
      <c r="F823" s="706"/>
      <c r="G823" s="164"/>
      <c r="M823" s="160" t="s">
        <v>787</v>
      </c>
      <c r="O823" s="151"/>
    </row>
    <row r="824" spans="1:15" ht="12.75">
      <c r="A824" s="159"/>
      <c r="B824" s="161"/>
      <c r="C824" s="749" t="s">
        <v>788</v>
      </c>
      <c r="D824" s="750"/>
      <c r="E824" s="162">
        <v>9.488</v>
      </c>
      <c r="F824" s="706"/>
      <c r="G824" s="164"/>
      <c r="M824" s="160" t="s">
        <v>788</v>
      </c>
      <c r="O824" s="151"/>
    </row>
    <row r="825" spans="1:15" ht="12.75">
      <c r="A825" s="159"/>
      <c r="B825" s="161"/>
      <c r="C825" s="749" t="s">
        <v>789</v>
      </c>
      <c r="D825" s="750"/>
      <c r="E825" s="162">
        <v>2.6685</v>
      </c>
      <c r="F825" s="706"/>
      <c r="G825" s="164"/>
      <c r="M825" s="160" t="s">
        <v>789</v>
      </c>
      <c r="O825" s="151"/>
    </row>
    <row r="826" spans="1:15" ht="12.75">
      <c r="A826" s="159"/>
      <c r="B826" s="161"/>
      <c r="C826" s="749" t="s">
        <v>790</v>
      </c>
      <c r="D826" s="750"/>
      <c r="E826" s="162">
        <v>5.8559</v>
      </c>
      <c r="F826" s="706"/>
      <c r="G826" s="164"/>
      <c r="M826" s="160" t="s">
        <v>790</v>
      </c>
      <c r="O826" s="151"/>
    </row>
    <row r="827" spans="1:15" ht="12.75">
      <c r="A827" s="159"/>
      <c r="B827" s="161"/>
      <c r="C827" s="749" t="s">
        <v>791</v>
      </c>
      <c r="D827" s="750"/>
      <c r="E827" s="162">
        <v>5.0405</v>
      </c>
      <c r="F827" s="706"/>
      <c r="G827" s="164"/>
      <c r="M827" s="160" t="s">
        <v>791</v>
      </c>
      <c r="O827" s="151"/>
    </row>
    <row r="828" spans="1:15" ht="12.75">
      <c r="A828" s="159"/>
      <c r="B828" s="161"/>
      <c r="C828" s="749" t="s">
        <v>792</v>
      </c>
      <c r="D828" s="750"/>
      <c r="E828" s="162">
        <v>11.4745</v>
      </c>
      <c r="F828" s="706"/>
      <c r="G828" s="164"/>
      <c r="M828" s="160" t="s">
        <v>792</v>
      </c>
      <c r="O828" s="151"/>
    </row>
    <row r="829" spans="1:15" ht="12.75">
      <c r="A829" s="159"/>
      <c r="B829" s="161"/>
      <c r="C829" s="749" t="s">
        <v>789</v>
      </c>
      <c r="D829" s="750"/>
      <c r="E829" s="162">
        <v>2.6685</v>
      </c>
      <c r="F829" s="706"/>
      <c r="G829" s="164"/>
      <c r="M829" s="160" t="s">
        <v>789</v>
      </c>
      <c r="O829" s="151"/>
    </row>
    <row r="830" spans="1:15" ht="12.75">
      <c r="A830" s="159"/>
      <c r="B830" s="161"/>
      <c r="C830" s="749" t="s">
        <v>793</v>
      </c>
      <c r="D830" s="750"/>
      <c r="E830" s="162">
        <v>6.8936</v>
      </c>
      <c r="F830" s="706"/>
      <c r="G830" s="164"/>
      <c r="M830" s="160" t="s">
        <v>793</v>
      </c>
      <c r="O830" s="151"/>
    </row>
    <row r="831" spans="1:15" ht="12.75">
      <c r="A831" s="159"/>
      <c r="B831" s="161"/>
      <c r="C831" s="749" t="s">
        <v>794</v>
      </c>
      <c r="D831" s="750"/>
      <c r="E831" s="162">
        <v>28.5538</v>
      </c>
      <c r="F831" s="706"/>
      <c r="G831" s="164"/>
      <c r="M831" s="160" t="s">
        <v>794</v>
      </c>
      <c r="O831" s="151"/>
    </row>
    <row r="832" spans="1:104" ht="12.75">
      <c r="A832" s="152">
        <v>144</v>
      </c>
      <c r="B832" s="153" t="s">
        <v>795</v>
      </c>
      <c r="C832" s="154" t="s">
        <v>796</v>
      </c>
      <c r="D832" s="155" t="s">
        <v>187</v>
      </c>
      <c r="E832" s="156">
        <v>12</v>
      </c>
      <c r="F832" s="702"/>
      <c r="G832" s="157">
        <f>E832*F832</f>
        <v>0</v>
      </c>
      <c r="O832" s="151">
        <v>2</v>
      </c>
      <c r="AA832" s="129">
        <v>1</v>
      </c>
      <c r="AB832" s="129">
        <v>7</v>
      </c>
      <c r="AC832" s="129">
        <v>7</v>
      </c>
      <c r="AZ832" s="129">
        <v>2</v>
      </c>
      <c r="BA832" s="129">
        <f>IF(AZ832=1,G832,0)</f>
        <v>0</v>
      </c>
      <c r="BB832" s="129">
        <f>IF(AZ832=2,G832,0)</f>
        <v>0</v>
      </c>
      <c r="BC832" s="129">
        <f>IF(AZ832=3,G832,0)</f>
        <v>0</v>
      </c>
      <c r="BD832" s="129">
        <f>IF(AZ832=4,G832,0)</f>
        <v>0</v>
      </c>
      <c r="BE832" s="129">
        <f>IF(AZ832=5,G832,0)</f>
        <v>0</v>
      </c>
      <c r="CA832" s="158">
        <v>1</v>
      </c>
      <c r="CB832" s="158">
        <v>7</v>
      </c>
      <c r="CZ832" s="129">
        <v>0.00526</v>
      </c>
    </row>
    <row r="833" spans="1:104" ht="12.75">
      <c r="A833" s="152">
        <v>145</v>
      </c>
      <c r="B833" s="153" t="s">
        <v>797</v>
      </c>
      <c r="C833" s="154" t="s">
        <v>798</v>
      </c>
      <c r="D833" s="155" t="s">
        <v>187</v>
      </c>
      <c r="E833" s="156">
        <v>14</v>
      </c>
      <c r="F833" s="702"/>
      <c r="G833" s="157">
        <f>E833*F833</f>
        <v>0</v>
      </c>
      <c r="O833" s="151">
        <v>2</v>
      </c>
      <c r="AA833" s="129">
        <v>1</v>
      </c>
      <c r="AB833" s="129">
        <v>7</v>
      </c>
      <c r="AC833" s="129">
        <v>7</v>
      </c>
      <c r="AZ833" s="129">
        <v>2</v>
      </c>
      <c r="BA833" s="129">
        <f>IF(AZ833=1,G833,0)</f>
        <v>0</v>
      </c>
      <c r="BB833" s="129">
        <f>IF(AZ833=2,G833,0)</f>
        <v>0</v>
      </c>
      <c r="BC833" s="129">
        <f>IF(AZ833=3,G833,0)</f>
        <v>0</v>
      </c>
      <c r="BD833" s="129">
        <f>IF(AZ833=4,G833,0)</f>
        <v>0</v>
      </c>
      <c r="BE833" s="129">
        <f>IF(AZ833=5,G833,0)</f>
        <v>0</v>
      </c>
      <c r="CA833" s="158">
        <v>1</v>
      </c>
      <c r="CB833" s="158">
        <v>7</v>
      </c>
      <c r="CZ833" s="129">
        <v>0</v>
      </c>
    </row>
    <row r="834" spans="1:104" ht="12.75">
      <c r="A834" s="152">
        <v>146</v>
      </c>
      <c r="B834" s="153" t="s">
        <v>799</v>
      </c>
      <c r="C834" s="154" t="s">
        <v>800</v>
      </c>
      <c r="D834" s="155" t="s">
        <v>158</v>
      </c>
      <c r="E834" s="156">
        <v>410.8</v>
      </c>
      <c r="F834" s="702"/>
      <c r="G834" s="157">
        <f>E834*F834</f>
        <v>0</v>
      </c>
      <c r="O834" s="151">
        <v>2</v>
      </c>
      <c r="AA834" s="129">
        <v>1</v>
      </c>
      <c r="AB834" s="129">
        <v>7</v>
      </c>
      <c r="AC834" s="129">
        <v>7</v>
      </c>
      <c r="AZ834" s="129">
        <v>2</v>
      </c>
      <c r="BA834" s="129">
        <f>IF(AZ834=1,G834,0)</f>
        <v>0</v>
      </c>
      <c r="BB834" s="129">
        <f>IF(AZ834=2,G834,0)</f>
        <v>0</v>
      </c>
      <c r="BC834" s="129">
        <f>IF(AZ834=3,G834,0)</f>
        <v>0</v>
      </c>
      <c r="BD834" s="129">
        <f>IF(AZ834=4,G834,0)</f>
        <v>0</v>
      </c>
      <c r="BE834" s="129">
        <f>IF(AZ834=5,G834,0)</f>
        <v>0</v>
      </c>
      <c r="CA834" s="158">
        <v>1</v>
      </c>
      <c r="CB834" s="158">
        <v>7</v>
      </c>
      <c r="CZ834" s="129">
        <v>0.01572</v>
      </c>
    </row>
    <row r="835" spans="1:15" ht="12.75">
      <c r="A835" s="159"/>
      <c r="B835" s="161"/>
      <c r="C835" s="749" t="s">
        <v>801</v>
      </c>
      <c r="D835" s="750"/>
      <c r="E835" s="162">
        <v>204.4</v>
      </c>
      <c r="F835" s="706"/>
      <c r="G835" s="164"/>
      <c r="M835" s="160" t="s">
        <v>801</v>
      </c>
      <c r="O835" s="151"/>
    </row>
    <row r="836" spans="1:15" ht="12.75">
      <c r="A836" s="159"/>
      <c r="B836" s="161"/>
      <c r="C836" s="749" t="s">
        <v>802</v>
      </c>
      <c r="D836" s="750"/>
      <c r="E836" s="162">
        <v>206.4</v>
      </c>
      <c r="F836" s="706"/>
      <c r="G836" s="164"/>
      <c r="M836" s="160" t="s">
        <v>802</v>
      </c>
      <c r="O836" s="151"/>
    </row>
    <row r="837" spans="1:104" ht="12.75">
      <c r="A837" s="152">
        <v>147</v>
      </c>
      <c r="B837" s="153" t="s">
        <v>803</v>
      </c>
      <c r="C837" s="154" t="s">
        <v>804</v>
      </c>
      <c r="D837" s="155" t="s">
        <v>158</v>
      </c>
      <c r="E837" s="156">
        <v>584.2</v>
      </c>
      <c r="F837" s="702"/>
      <c r="G837" s="157">
        <f>E837*F837</f>
        <v>0</v>
      </c>
      <c r="O837" s="151">
        <v>2</v>
      </c>
      <c r="AA837" s="129">
        <v>1</v>
      </c>
      <c r="AB837" s="129">
        <v>7</v>
      </c>
      <c r="AC837" s="129">
        <v>7</v>
      </c>
      <c r="AZ837" s="129">
        <v>2</v>
      </c>
      <c r="BA837" s="129">
        <f>IF(AZ837=1,G837,0)</f>
        <v>0</v>
      </c>
      <c r="BB837" s="129">
        <f>IF(AZ837=2,G837,0)</f>
        <v>0</v>
      </c>
      <c r="BC837" s="129">
        <f>IF(AZ837=3,G837,0)</f>
        <v>0</v>
      </c>
      <c r="BD837" s="129">
        <f>IF(AZ837=4,G837,0)</f>
        <v>0</v>
      </c>
      <c r="BE837" s="129">
        <f>IF(AZ837=5,G837,0)</f>
        <v>0</v>
      </c>
      <c r="CA837" s="158">
        <v>1</v>
      </c>
      <c r="CB837" s="158">
        <v>7</v>
      </c>
      <c r="CZ837" s="129">
        <v>0</v>
      </c>
    </row>
    <row r="838" spans="1:15" ht="12.75">
      <c r="A838" s="159"/>
      <c r="B838" s="161"/>
      <c r="C838" s="749" t="s">
        <v>805</v>
      </c>
      <c r="D838" s="750"/>
      <c r="E838" s="162">
        <v>173.3</v>
      </c>
      <c r="F838" s="706"/>
      <c r="G838" s="164"/>
      <c r="M838" s="160" t="s">
        <v>805</v>
      </c>
      <c r="O838" s="151"/>
    </row>
    <row r="839" spans="1:15" ht="12.75">
      <c r="A839" s="159"/>
      <c r="B839" s="161"/>
      <c r="C839" s="749" t="s">
        <v>806</v>
      </c>
      <c r="D839" s="750"/>
      <c r="E839" s="162">
        <v>0</v>
      </c>
      <c r="F839" s="706"/>
      <c r="G839" s="164"/>
      <c r="M839" s="160" t="s">
        <v>806</v>
      </c>
      <c r="O839" s="151"/>
    </row>
    <row r="840" spans="1:15" ht="12.75">
      <c r="A840" s="159"/>
      <c r="B840" s="161"/>
      <c r="C840" s="749" t="s">
        <v>807</v>
      </c>
      <c r="D840" s="750"/>
      <c r="E840" s="162">
        <v>0</v>
      </c>
      <c r="F840" s="706"/>
      <c r="G840" s="164"/>
      <c r="M840" s="160" t="s">
        <v>807</v>
      </c>
      <c r="O840" s="151"/>
    </row>
    <row r="841" spans="1:15" ht="12.75">
      <c r="A841" s="159"/>
      <c r="B841" s="161"/>
      <c r="C841" s="749" t="s">
        <v>808</v>
      </c>
      <c r="D841" s="750"/>
      <c r="E841" s="162">
        <v>203.1</v>
      </c>
      <c r="F841" s="706"/>
      <c r="G841" s="164"/>
      <c r="M841" s="160" t="s">
        <v>808</v>
      </c>
      <c r="O841" s="151"/>
    </row>
    <row r="842" spans="1:15" ht="12.75">
      <c r="A842" s="159"/>
      <c r="B842" s="161"/>
      <c r="C842" s="749" t="s">
        <v>264</v>
      </c>
      <c r="D842" s="750"/>
      <c r="E842" s="162">
        <v>0</v>
      </c>
      <c r="F842" s="706"/>
      <c r="G842" s="164"/>
      <c r="M842" s="160" t="s">
        <v>264</v>
      </c>
      <c r="O842" s="151"/>
    </row>
    <row r="843" spans="1:15" ht="12.75">
      <c r="A843" s="159"/>
      <c r="B843" s="161"/>
      <c r="C843" s="749" t="s">
        <v>809</v>
      </c>
      <c r="D843" s="750"/>
      <c r="E843" s="162">
        <v>207.8</v>
      </c>
      <c r="F843" s="706"/>
      <c r="G843" s="164"/>
      <c r="M843" s="160" t="s">
        <v>809</v>
      </c>
      <c r="O843" s="151"/>
    </row>
    <row r="844" spans="1:104" ht="12.75">
      <c r="A844" s="152">
        <v>148</v>
      </c>
      <c r="B844" s="153" t="s">
        <v>810</v>
      </c>
      <c r="C844" s="154" t="s">
        <v>811</v>
      </c>
      <c r="D844" s="155" t="s">
        <v>158</v>
      </c>
      <c r="E844" s="156">
        <v>175</v>
      </c>
      <c r="F844" s="702"/>
      <c r="G844" s="157">
        <f>E844*F844</f>
        <v>0</v>
      </c>
      <c r="O844" s="151">
        <v>2</v>
      </c>
      <c r="AA844" s="129">
        <v>1</v>
      </c>
      <c r="AB844" s="129">
        <v>7</v>
      </c>
      <c r="AC844" s="129">
        <v>7</v>
      </c>
      <c r="AZ844" s="129">
        <v>2</v>
      </c>
      <c r="BA844" s="129">
        <f>IF(AZ844=1,G844,0)</f>
        <v>0</v>
      </c>
      <c r="BB844" s="129">
        <f>IF(AZ844=2,G844,0)</f>
        <v>0</v>
      </c>
      <c r="BC844" s="129">
        <f>IF(AZ844=3,G844,0)</f>
        <v>0</v>
      </c>
      <c r="BD844" s="129">
        <f>IF(AZ844=4,G844,0)</f>
        <v>0</v>
      </c>
      <c r="BE844" s="129">
        <f>IF(AZ844=5,G844,0)</f>
        <v>0</v>
      </c>
      <c r="CA844" s="158">
        <v>1</v>
      </c>
      <c r="CB844" s="158">
        <v>7</v>
      </c>
      <c r="CZ844" s="129">
        <v>0</v>
      </c>
    </row>
    <row r="845" spans="1:15" ht="12.75">
      <c r="A845" s="159"/>
      <c r="B845" s="161"/>
      <c r="C845" s="749" t="s">
        <v>132</v>
      </c>
      <c r="D845" s="750"/>
      <c r="E845" s="162">
        <v>0</v>
      </c>
      <c r="F845" s="706"/>
      <c r="G845" s="164"/>
      <c r="M845" s="160" t="s">
        <v>132</v>
      </c>
      <c r="O845" s="151"/>
    </row>
    <row r="846" spans="1:15" ht="33.75">
      <c r="A846" s="159"/>
      <c r="B846" s="161"/>
      <c r="C846" s="749" t="s">
        <v>812</v>
      </c>
      <c r="D846" s="750"/>
      <c r="E846" s="162">
        <v>175</v>
      </c>
      <c r="F846" s="706"/>
      <c r="G846" s="164"/>
      <c r="M846" s="160" t="s">
        <v>812</v>
      </c>
      <c r="O846" s="151"/>
    </row>
    <row r="847" spans="1:104" ht="12.75">
      <c r="A847" s="152">
        <v>149</v>
      </c>
      <c r="B847" s="153" t="s">
        <v>815</v>
      </c>
      <c r="C847" s="154" t="s">
        <v>816</v>
      </c>
      <c r="D847" s="155" t="s">
        <v>817</v>
      </c>
      <c r="E847" s="156">
        <v>1</v>
      </c>
      <c r="F847" s="702"/>
      <c r="G847" s="157">
        <f>E847*F847</f>
        <v>0</v>
      </c>
      <c r="O847" s="151">
        <v>2</v>
      </c>
      <c r="AA847" s="129">
        <v>3</v>
      </c>
      <c r="AB847" s="129">
        <v>7</v>
      </c>
      <c r="AC847" s="129" t="s">
        <v>815</v>
      </c>
      <c r="AZ847" s="129">
        <v>2</v>
      </c>
      <c r="BA847" s="129">
        <f>IF(AZ847=1,G847,0)</f>
        <v>0</v>
      </c>
      <c r="BB847" s="129">
        <f>IF(AZ847=2,G847,0)</f>
        <v>0</v>
      </c>
      <c r="BC847" s="129">
        <f>IF(AZ847=3,G847,0)</f>
        <v>0</v>
      </c>
      <c r="BD847" s="129">
        <f>IF(AZ847=4,G847,0)</f>
        <v>0</v>
      </c>
      <c r="BE847" s="129">
        <f>IF(AZ847=5,G847,0)</f>
        <v>0</v>
      </c>
      <c r="CA847" s="158">
        <v>3</v>
      </c>
      <c r="CB847" s="158">
        <v>7</v>
      </c>
      <c r="CZ847" s="129">
        <v>0.00083</v>
      </c>
    </row>
    <row r="848" spans="1:104" ht="12.75">
      <c r="A848" s="152">
        <v>150</v>
      </c>
      <c r="B848" s="153" t="s">
        <v>813</v>
      </c>
      <c r="C848" s="154" t="s">
        <v>814</v>
      </c>
      <c r="D848" s="155" t="s">
        <v>62</v>
      </c>
      <c r="E848" s="156">
        <f>SUM(G802:G847)/100</f>
        <v>0</v>
      </c>
      <c r="F848" s="702"/>
      <c r="G848" s="157">
        <f>E848*F848</f>
        <v>0</v>
      </c>
      <c r="O848" s="151">
        <v>2</v>
      </c>
      <c r="AA848" s="129">
        <v>1</v>
      </c>
      <c r="AB848" s="129">
        <v>5</v>
      </c>
      <c r="AC848" s="129">
        <v>5</v>
      </c>
      <c r="AZ848" s="129">
        <v>2</v>
      </c>
      <c r="BA848" s="129">
        <f>IF(AZ848=1,G848,0)</f>
        <v>0</v>
      </c>
      <c r="BB848" s="129">
        <f>IF(AZ848=2,G848,0)</f>
        <v>0</v>
      </c>
      <c r="BC848" s="129">
        <f>IF(AZ848=3,G848,0)</f>
        <v>0</v>
      </c>
      <c r="BD848" s="129">
        <f>IF(AZ848=4,G848,0)</f>
        <v>0</v>
      </c>
      <c r="BE848" s="129">
        <f>IF(AZ848=5,G848,0)</f>
        <v>0</v>
      </c>
      <c r="CA848" s="158">
        <v>1</v>
      </c>
      <c r="CB848" s="158">
        <v>5</v>
      </c>
      <c r="CZ848" s="129">
        <v>0</v>
      </c>
    </row>
    <row r="849" spans="1:57" ht="12.75">
      <c r="A849" s="165"/>
      <c r="B849" s="166" t="s">
        <v>78</v>
      </c>
      <c r="C849" s="167" t="str">
        <f>CONCATENATE(B801," ",C801)</f>
        <v>762 Konstrukce tesařské</v>
      </c>
      <c r="D849" s="168"/>
      <c r="E849" s="169"/>
      <c r="F849" s="704"/>
      <c r="G849" s="170">
        <f>SUM(G801:G848)</f>
        <v>0</v>
      </c>
      <c r="O849" s="151">
        <v>4</v>
      </c>
      <c r="BA849" s="171">
        <f>SUM(BA801:BA847)</f>
        <v>0</v>
      </c>
      <c r="BB849" s="171">
        <f>SUM(BB801:BB847)</f>
        <v>0</v>
      </c>
      <c r="BC849" s="171">
        <f>SUM(BC801:BC847)</f>
        <v>0</v>
      </c>
      <c r="BD849" s="171">
        <f>SUM(BD801:BD847)</f>
        <v>0</v>
      </c>
      <c r="BE849" s="171">
        <f>SUM(BE801:BE847)</f>
        <v>0</v>
      </c>
    </row>
    <row r="850" spans="1:15" ht="12.75">
      <c r="A850" s="144" t="s">
        <v>74</v>
      </c>
      <c r="B850" s="145" t="s">
        <v>818</v>
      </c>
      <c r="C850" s="146" t="s">
        <v>819</v>
      </c>
      <c r="D850" s="147"/>
      <c r="E850" s="148"/>
      <c r="F850" s="705"/>
      <c r="G850" s="149"/>
      <c r="H850" s="150"/>
      <c r="I850" s="150"/>
      <c r="O850" s="151">
        <v>1</v>
      </c>
    </row>
    <row r="851" spans="1:104" ht="12.75">
      <c r="A851" s="152">
        <v>151</v>
      </c>
      <c r="B851" s="153" t="s">
        <v>820</v>
      </c>
      <c r="C851" s="154" t="s">
        <v>821</v>
      </c>
      <c r="D851" s="155" t="s">
        <v>158</v>
      </c>
      <c r="E851" s="156">
        <v>450</v>
      </c>
      <c r="F851" s="702"/>
      <c r="G851" s="157">
        <f>E851*F851</f>
        <v>0</v>
      </c>
      <c r="O851" s="151">
        <v>2</v>
      </c>
      <c r="AA851" s="129">
        <v>1</v>
      </c>
      <c r="AB851" s="129">
        <v>7</v>
      </c>
      <c r="AC851" s="129">
        <v>7</v>
      </c>
      <c r="AZ851" s="129">
        <v>2</v>
      </c>
      <c r="BA851" s="129">
        <f>IF(AZ851=1,G851,0)</f>
        <v>0</v>
      </c>
      <c r="BB851" s="129">
        <f>IF(AZ851=2,G851,0)</f>
        <v>0</v>
      </c>
      <c r="BC851" s="129">
        <f>IF(AZ851=3,G851,0)</f>
        <v>0</v>
      </c>
      <c r="BD851" s="129">
        <f>IF(AZ851=4,G851,0)</f>
        <v>0</v>
      </c>
      <c r="BE851" s="129">
        <f>IF(AZ851=5,G851,0)</f>
        <v>0</v>
      </c>
      <c r="CA851" s="158">
        <v>1</v>
      </c>
      <c r="CB851" s="158">
        <v>7</v>
      </c>
      <c r="CZ851" s="129">
        <v>0.01941</v>
      </c>
    </row>
    <row r="852" spans="1:104" ht="12.75">
      <c r="A852" s="152">
        <v>152</v>
      </c>
      <c r="B852" s="153" t="s">
        <v>822</v>
      </c>
      <c r="C852" s="154" t="s">
        <v>823</v>
      </c>
      <c r="D852" s="155" t="s">
        <v>187</v>
      </c>
      <c r="E852" s="156">
        <v>107.7007</v>
      </c>
      <c r="F852" s="702"/>
      <c r="G852" s="157">
        <f>E852*F852</f>
        <v>0</v>
      </c>
      <c r="O852" s="151">
        <v>2</v>
      </c>
      <c r="AA852" s="129">
        <v>1</v>
      </c>
      <c r="AB852" s="129">
        <v>7</v>
      </c>
      <c r="AC852" s="129">
        <v>7</v>
      </c>
      <c r="AZ852" s="129">
        <v>2</v>
      </c>
      <c r="BA852" s="129">
        <f>IF(AZ852=1,G852,0)</f>
        <v>0</v>
      </c>
      <c r="BB852" s="129">
        <f>IF(AZ852=2,G852,0)</f>
        <v>0</v>
      </c>
      <c r="BC852" s="129">
        <f>IF(AZ852=3,G852,0)</f>
        <v>0</v>
      </c>
      <c r="BD852" s="129">
        <f>IF(AZ852=4,G852,0)</f>
        <v>0</v>
      </c>
      <c r="BE852" s="129">
        <f>IF(AZ852=5,G852,0)</f>
        <v>0</v>
      </c>
      <c r="CA852" s="158">
        <v>1</v>
      </c>
      <c r="CB852" s="158">
        <v>7</v>
      </c>
      <c r="CZ852" s="129">
        <v>0</v>
      </c>
    </row>
    <row r="853" spans="1:15" ht="12.75">
      <c r="A853" s="159"/>
      <c r="B853" s="161"/>
      <c r="C853" s="749" t="s">
        <v>150</v>
      </c>
      <c r="D853" s="750"/>
      <c r="E853" s="162">
        <v>0</v>
      </c>
      <c r="F853" s="706"/>
      <c r="G853" s="164"/>
      <c r="M853" s="160" t="s">
        <v>150</v>
      </c>
      <c r="O853" s="151"/>
    </row>
    <row r="854" spans="1:15" ht="12.75">
      <c r="A854" s="159"/>
      <c r="B854" s="161"/>
      <c r="C854" s="749" t="s">
        <v>824</v>
      </c>
      <c r="D854" s="750"/>
      <c r="E854" s="162">
        <v>3.11</v>
      </c>
      <c r="F854" s="706"/>
      <c r="G854" s="164"/>
      <c r="M854" s="160" t="s">
        <v>824</v>
      </c>
      <c r="O854" s="151"/>
    </row>
    <row r="855" spans="1:15" ht="12.75">
      <c r="A855" s="159"/>
      <c r="B855" s="161"/>
      <c r="C855" s="749" t="s">
        <v>825</v>
      </c>
      <c r="D855" s="750"/>
      <c r="E855" s="162">
        <v>1.4</v>
      </c>
      <c r="F855" s="706"/>
      <c r="G855" s="164"/>
      <c r="M855" s="160" t="s">
        <v>825</v>
      </c>
      <c r="O855" s="151"/>
    </row>
    <row r="856" spans="1:15" ht="12.75">
      <c r="A856" s="159"/>
      <c r="B856" s="161"/>
      <c r="C856" s="749" t="s">
        <v>555</v>
      </c>
      <c r="D856" s="750"/>
      <c r="E856" s="162">
        <v>1.17</v>
      </c>
      <c r="F856" s="706"/>
      <c r="G856" s="164"/>
      <c r="M856" s="160" t="s">
        <v>555</v>
      </c>
      <c r="O856" s="151"/>
    </row>
    <row r="857" spans="1:15" ht="12.75">
      <c r="A857" s="159"/>
      <c r="B857" s="161"/>
      <c r="C857" s="749" t="s">
        <v>556</v>
      </c>
      <c r="D857" s="750"/>
      <c r="E857" s="162">
        <v>0.72</v>
      </c>
      <c r="F857" s="706"/>
      <c r="G857" s="164"/>
      <c r="M857" s="160" t="s">
        <v>556</v>
      </c>
      <c r="O857" s="151"/>
    </row>
    <row r="858" spans="1:15" ht="12.75">
      <c r="A858" s="159"/>
      <c r="B858" s="161"/>
      <c r="C858" s="749" t="s">
        <v>557</v>
      </c>
      <c r="D858" s="750"/>
      <c r="E858" s="162">
        <v>1.62</v>
      </c>
      <c r="F858" s="706"/>
      <c r="G858" s="164"/>
      <c r="M858" s="160" t="s">
        <v>557</v>
      </c>
      <c r="O858" s="151"/>
    </row>
    <row r="859" spans="1:15" ht="12.75">
      <c r="A859" s="159"/>
      <c r="B859" s="161"/>
      <c r="C859" s="749" t="s">
        <v>558</v>
      </c>
      <c r="D859" s="750"/>
      <c r="E859" s="162">
        <v>0.775</v>
      </c>
      <c r="F859" s="706"/>
      <c r="G859" s="164"/>
      <c r="M859" s="160" t="s">
        <v>558</v>
      </c>
      <c r="O859" s="151"/>
    </row>
    <row r="860" spans="1:15" ht="12.75">
      <c r="A860" s="159"/>
      <c r="B860" s="161"/>
      <c r="C860" s="749" t="s">
        <v>132</v>
      </c>
      <c r="D860" s="750"/>
      <c r="E860" s="162">
        <v>0</v>
      </c>
      <c r="F860" s="706"/>
      <c r="G860" s="164"/>
      <c r="M860" s="160" t="s">
        <v>132</v>
      </c>
      <c r="O860" s="151"/>
    </row>
    <row r="861" spans="1:15" ht="12.75">
      <c r="A861" s="159"/>
      <c r="B861" s="161"/>
      <c r="C861" s="749" t="s">
        <v>559</v>
      </c>
      <c r="D861" s="750"/>
      <c r="E861" s="162">
        <v>4.8</v>
      </c>
      <c r="F861" s="706"/>
      <c r="G861" s="164"/>
      <c r="M861" s="160" t="s">
        <v>559</v>
      </c>
      <c r="O861" s="151"/>
    </row>
    <row r="862" spans="1:15" ht="12.75">
      <c r="A862" s="159"/>
      <c r="B862" s="161"/>
      <c r="C862" s="749" t="s">
        <v>560</v>
      </c>
      <c r="D862" s="750"/>
      <c r="E862" s="162">
        <v>3.392</v>
      </c>
      <c r="F862" s="706"/>
      <c r="G862" s="164"/>
      <c r="M862" s="160" t="s">
        <v>560</v>
      </c>
      <c r="O862" s="151"/>
    </row>
    <row r="863" spans="1:15" ht="12.75">
      <c r="A863" s="159"/>
      <c r="B863" s="161"/>
      <c r="C863" s="749" t="s">
        <v>561</v>
      </c>
      <c r="D863" s="750"/>
      <c r="E863" s="162">
        <v>3.3415</v>
      </c>
      <c r="F863" s="706"/>
      <c r="G863" s="164"/>
      <c r="M863" s="160" t="s">
        <v>561</v>
      </c>
      <c r="O863" s="151"/>
    </row>
    <row r="864" spans="1:15" ht="12.75">
      <c r="A864" s="159"/>
      <c r="B864" s="161"/>
      <c r="C864" s="749" t="s">
        <v>562</v>
      </c>
      <c r="D864" s="750"/>
      <c r="E864" s="162">
        <v>17.3187</v>
      </c>
      <c r="F864" s="706"/>
      <c r="G864" s="164"/>
      <c r="M864" s="160" t="s">
        <v>562</v>
      </c>
      <c r="O864" s="151"/>
    </row>
    <row r="865" spans="1:15" ht="12.75">
      <c r="A865" s="159"/>
      <c r="B865" s="161"/>
      <c r="C865" s="749" t="s">
        <v>563</v>
      </c>
      <c r="D865" s="750"/>
      <c r="E865" s="162">
        <v>6.52</v>
      </c>
      <c r="F865" s="706"/>
      <c r="G865" s="164"/>
      <c r="M865" s="160" t="s">
        <v>563</v>
      </c>
      <c r="O865" s="151"/>
    </row>
    <row r="866" spans="1:15" ht="12.75">
      <c r="A866" s="159"/>
      <c r="B866" s="161"/>
      <c r="C866" s="749" t="s">
        <v>564</v>
      </c>
      <c r="D866" s="750"/>
      <c r="E866" s="162">
        <v>3.1785</v>
      </c>
      <c r="F866" s="706"/>
      <c r="G866" s="164"/>
      <c r="M866" s="160" t="s">
        <v>564</v>
      </c>
      <c r="O866" s="151"/>
    </row>
    <row r="867" spans="1:15" ht="12.75">
      <c r="A867" s="159"/>
      <c r="B867" s="161"/>
      <c r="C867" s="749" t="s">
        <v>565</v>
      </c>
      <c r="D867" s="750"/>
      <c r="E867" s="162">
        <v>7.334</v>
      </c>
      <c r="F867" s="706"/>
      <c r="G867" s="164"/>
      <c r="M867" s="160" t="s">
        <v>565</v>
      </c>
      <c r="O867" s="151"/>
    </row>
    <row r="868" spans="1:15" ht="12.75">
      <c r="A868" s="159"/>
      <c r="B868" s="161"/>
      <c r="C868" s="749" t="s">
        <v>566</v>
      </c>
      <c r="D868" s="750"/>
      <c r="E868" s="162">
        <v>1.6</v>
      </c>
      <c r="F868" s="706"/>
      <c r="G868" s="164"/>
      <c r="M868" s="160" t="s">
        <v>566</v>
      </c>
      <c r="O868" s="151"/>
    </row>
    <row r="869" spans="1:15" ht="12.75">
      <c r="A869" s="159"/>
      <c r="B869" s="161"/>
      <c r="C869" s="749" t="s">
        <v>567</v>
      </c>
      <c r="D869" s="750"/>
      <c r="E869" s="162">
        <v>0.855</v>
      </c>
      <c r="F869" s="706"/>
      <c r="G869" s="164"/>
      <c r="M869" s="160" t="s">
        <v>567</v>
      </c>
      <c r="O869" s="151"/>
    </row>
    <row r="870" spans="1:15" ht="12.75">
      <c r="A870" s="159"/>
      <c r="B870" s="161"/>
      <c r="C870" s="749" t="s">
        <v>568</v>
      </c>
      <c r="D870" s="750"/>
      <c r="E870" s="162">
        <v>0.3</v>
      </c>
      <c r="F870" s="706"/>
      <c r="G870" s="164"/>
      <c r="M870" s="160" t="s">
        <v>568</v>
      </c>
      <c r="O870" s="151"/>
    </row>
    <row r="871" spans="1:15" ht="12.75">
      <c r="A871" s="159"/>
      <c r="B871" s="161"/>
      <c r="C871" s="749" t="s">
        <v>826</v>
      </c>
      <c r="D871" s="750"/>
      <c r="E871" s="162">
        <v>1.9</v>
      </c>
      <c r="F871" s="706"/>
      <c r="G871" s="164"/>
      <c r="M871" s="160" t="s">
        <v>826</v>
      </c>
      <c r="O871" s="151"/>
    </row>
    <row r="872" spans="1:15" ht="12.75">
      <c r="A872" s="159"/>
      <c r="B872" s="161"/>
      <c r="C872" s="749" t="s">
        <v>827</v>
      </c>
      <c r="D872" s="750"/>
      <c r="E872" s="162">
        <v>0.9</v>
      </c>
      <c r="F872" s="706"/>
      <c r="G872" s="164"/>
      <c r="M872" s="160" t="s">
        <v>827</v>
      </c>
      <c r="O872" s="151"/>
    </row>
    <row r="873" spans="1:15" ht="12.75">
      <c r="A873" s="159"/>
      <c r="B873" s="161"/>
      <c r="C873" s="749" t="s">
        <v>828</v>
      </c>
      <c r="D873" s="750"/>
      <c r="E873" s="162">
        <v>1.1</v>
      </c>
      <c r="F873" s="706"/>
      <c r="G873" s="164"/>
      <c r="M873" s="160" t="s">
        <v>828</v>
      </c>
      <c r="O873" s="151"/>
    </row>
    <row r="874" spans="1:15" ht="12.75">
      <c r="A874" s="159"/>
      <c r="B874" s="161"/>
      <c r="C874" s="749" t="s">
        <v>829</v>
      </c>
      <c r="D874" s="750"/>
      <c r="E874" s="162">
        <v>0.95</v>
      </c>
      <c r="F874" s="706"/>
      <c r="G874" s="164"/>
      <c r="M874" s="160" t="s">
        <v>829</v>
      </c>
      <c r="O874" s="151"/>
    </row>
    <row r="875" spans="1:15" ht="12.75">
      <c r="A875" s="159"/>
      <c r="B875" s="161"/>
      <c r="C875" s="749" t="s">
        <v>830</v>
      </c>
      <c r="D875" s="750"/>
      <c r="E875" s="162">
        <v>4.6</v>
      </c>
      <c r="F875" s="706"/>
      <c r="G875" s="164"/>
      <c r="M875" s="160" t="s">
        <v>830</v>
      </c>
      <c r="O875" s="151"/>
    </row>
    <row r="876" spans="1:15" ht="12.75">
      <c r="A876" s="159"/>
      <c r="B876" s="161"/>
      <c r="C876" s="749" t="s">
        <v>831</v>
      </c>
      <c r="D876" s="750"/>
      <c r="E876" s="162">
        <v>1.55</v>
      </c>
      <c r="F876" s="706"/>
      <c r="G876" s="164"/>
      <c r="M876" s="160" t="s">
        <v>831</v>
      </c>
      <c r="O876" s="151"/>
    </row>
    <row r="877" spans="1:15" ht="12.75">
      <c r="A877" s="159"/>
      <c r="B877" s="161"/>
      <c r="C877" s="749" t="s">
        <v>831</v>
      </c>
      <c r="D877" s="750"/>
      <c r="E877" s="162">
        <v>1.55</v>
      </c>
      <c r="F877" s="706"/>
      <c r="G877" s="164"/>
      <c r="M877" s="160" t="s">
        <v>831</v>
      </c>
      <c r="O877" s="151"/>
    </row>
    <row r="878" spans="1:15" ht="12.75">
      <c r="A878" s="159"/>
      <c r="B878" s="161"/>
      <c r="C878" s="749" t="s">
        <v>832</v>
      </c>
      <c r="D878" s="750"/>
      <c r="E878" s="162">
        <v>17.1</v>
      </c>
      <c r="F878" s="706"/>
      <c r="G878" s="164"/>
      <c r="M878" s="160" t="s">
        <v>832</v>
      </c>
      <c r="O878" s="151"/>
    </row>
    <row r="879" spans="1:15" ht="12.75">
      <c r="A879" s="159"/>
      <c r="B879" s="161"/>
      <c r="C879" s="749" t="s">
        <v>833</v>
      </c>
      <c r="D879" s="750"/>
      <c r="E879" s="162">
        <v>5.1</v>
      </c>
      <c r="F879" s="706"/>
      <c r="G879" s="164"/>
      <c r="M879" s="160" t="s">
        <v>833</v>
      </c>
      <c r="O879" s="151"/>
    </row>
    <row r="880" spans="1:15" ht="12.75">
      <c r="A880" s="159"/>
      <c r="B880" s="161"/>
      <c r="C880" s="749" t="s">
        <v>834</v>
      </c>
      <c r="D880" s="750"/>
      <c r="E880" s="162">
        <v>0.87</v>
      </c>
      <c r="F880" s="706"/>
      <c r="G880" s="164"/>
      <c r="M880" s="160" t="s">
        <v>834</v>
      </c>
      <c r="O880" s="151"/>
    </row>
    <row r="881" spans="1:15" ht="12.75">
      <c r="A881" s="159"/>
      <c r="B881" s="161"/>
      <c r="C881" s="749" t="s">
        <v>835</v>
      </c>
      <c r="D881" s="750"/>
      <c r="E881" s="162">
        <v>3.4</v>
      </c>
      <c r="F881" s="706"/>
      <c r="G881" s="164"/>
      <c r="M881" s="160" t="s">
        <v>835</v>
      </c>
      <c r="O881" s="151"/>
    </row>
    <row r="882" spans="1:15" ht="12.75">
      <c r="A882" s="159"/>
      <c r="B882" s="161"/>
      <c r="C882" s="749" t="s">
        <v>828</v>
      </c>
      <c r="D882" s="750"/>
      <c r="E882" s="162">
        <v>1.1</v>
      </c>
      <c r="F882" s="706"/>
      <c r="G882" s="164"/>
      <c r="M882" s="160" t="s">
        <v>828</v>
      </c>
      <c r="O882" s="151"/>
    </row>
    <row r="883" spans="1:15" ht="12.75">
      <c r="A883" s="159"/>
      <c r="B883" s="161"/>
      <c r="C883" s="749" t="s">
        <v>836</v>
      </c>
      <c r="D883" s="750"/>
      <c r="E883" s="162">
        <v>3.3</v>
      </c>
      <c r="F883" s="706"/>
      <c r="G883" s="164"/>
      <c r="M883" s="160" t="s">
        <v>836</v>
      </c>
      <c r="O883" s="151"/>
    </row>
    <row r="884" spans="1:15" ht="12.75">
      <c r="A884" s="159"/>
      <c r="B884" s="161"/>
      <c r="C884" s="749" t="s">
        <v>837</v>
      </c>
      <c r="D884" s="750"/>
      <c r="E884" s="162">
        <v>0.676</v>
      </c>
      <c r="F884" s="706"/>
      <c r="G884" s="164"/>
      <c r="M884" s="160" t="s">
        <v>837</v>
      </c>
      <c r="O884" s="151"/>
    </row>
    <row r="885" spans="1:15" ht="12.75">
      <c r="A885" s="159"/>
      <c r="B885" s="161"/>
      <c r="C885" s="749" t="s">
        <v>838</v>
      </c>
      <c r="D885" s="750"/>
      <c r="E885" s="162">
        <v>0.85</v>
      </c>
      <c r="F885" s="706"/>
      <c r="G885" s="164"/>
      <c r="M885" s="160" t="s">
        <v>838</v>
      </c>
      <c r="O885" s="151"/>
    </row>
    <row r="886" spans="1:15" ht="12.75">
      <c r="A886" s="159"/>
      <c r="B886" s="161"/>
      <c r="C886" s="749" t="s">
        <v>839</v>
      </c>
      <c r="D886" s="750"/>
      <c r="E886" s="162">
        <v>0.675</v>
      </c>
      <c r="F886" s="706"/>
      <c r="G886" s="164"/>
      <c r="M886" s="160" t="s">
        <v>839</v>
      </c>
      <c r="O886" s="151"/>
    </row>
    <row r="887" spans="1:15" ht="12.75">
      <c r="A887" s="159"/>
      <c r="B887" s="161"/>
      <c r="C887" s="749" t="s">
        <v>840</v>
      </c>
      <c r="D887" s="750"/>
      <c r="E887" s="162">
        <v>2.5</v>
      </c>
      <c r="F887" s="706"/>
      <c r="G887" s="164"/>
      <c r="M887" s="160" t="s">
        <v>840</v>
      </c>
      <c r="O887" s="151"/>
    </row>
    <row r="888" spans="1:15" ht="12.75">
      <c r="A888" s="159"/>
      <c r="B888" s="161"/>
      <c r="C888" s="749" t="s">
        <v>586</v>
      </c>
      <c r="D888" s="750"/>
      <c r="E888" s="162">
        <v>1.71</v>
      </c>
      <c r="F888" s="706"/>
      <c r="G888" s="164"/>
      <c r="M888" s="160" t="s">
        <v>586</v>
      </c>
      <c r="O888" s="151"/>
    </row>
    <row r="889" spans="1:15" ht="12.75">
      <c r="A889" s="159"/>
      <c r="B889" s="161"/>
      <c r="C889" s="749" t="s">
        <v>578</v>
      </c>
      <c r="D889" s="750"/>
      <c r="E889" s="162">
        <v>0.435</v>
      </c>
      <c r="F889" s="706"/>
      <c r="G889" s="164"/>
      <c r="M889" s="160" t="s">
        <v>578</v>
      </c>
      <c r="O889" s="151"/>
    </row>
    <row r="890" spans="1:104" ht="22.5">
      <c r="A890" s="152">
        <v>153</v>
      </c>
      <c r="B890" s="153" t="s">
        <v>841</v>
      </c>
      <c r="C890" s="652" t="s">
        <v>2437</v>
      </c>
      <c r="D890" s="155" t="s">
        <v>187</v>
      </c>
      <c r="E890" s="156">
        <v>110</v>
      </c>
      <c r="F890" s="702"/>
      <c r="G890" s="157">
        <f>E890*F890</f>
        <v>0</v>
      </c>
      <c r="O890" s="151">
        <v>2</v>
      </c>
      <c r="AA890" s="129">
        <v>1</v>
      </c>
      <c r="AB890" s="129">
        <v>7</v>
      </c>
      <c r="AC890" s="129">
        <v>7</v>
      </c>
      <c r="AZ890" s="129">
        <v>2</v>
      </c>
      <c r="BA890" s="129">
        <f>IF(AZ890=1,G890,0)</f>
        <v>0</v>
      </c>
      <c r="BB890" s="129">
        <f>IF(AZ890=2,G890,0)</f>
        <v>0</v>
      </c>
      <c r="BC890" s="129">
        <f>IF(AZ890=3,G890,0)</f>
        <v>0</v>
      </c>
      <c r="BD890" s="129">
        <f>IF(AZ890=4,G890,0)</f>
        <v>0</v>
      </c>
      <c r="BE890" s="129">
        <f>IF(AZ890=5,G890,0)</f>
        <v>0</v>
      </c>
      <c r="CA890" s="158">
        <v>1</v>
      </c>
      <c r="CB890" s="158">
        <v>7</v>
      </c>
      <c r="CZ890" s="129">
        <v>0.00303</v>
      </c>
    </row>
    <row r="891" spans="1:104" ht="12.75">
      <c r="A891" s="152">
        <v>154</v>
      </c>
      <c r="B891" s="153" t="s">
        <v>842</v>
      </c>
      <c r="C891" s="154" t="s">
        <v>843</v>
      </c>
      <c r="D891" s="155" t="s">
        <v>62</v>
      </c>
      <c r="E891" s="156">
        <f>SUM(G851:G890)/100</f>
        <v>0</v>
      </c>
      <c r="F891" s="702"/>
      <c r="G891" s="157">
        <f>E891*F891</f>
        <v>0</v>
      </c>
      <c r="O891" s="151">
        <v>2</v>
      </c>
      <c r="AA891" s="129">
        <v>1</v>
      </c>
      <c r="AB891" s="129">
        <v>5</v>
      </c>
      <c r="AC891" s="129">
        <v>5</v>
      </c>
      <c r="AZ891" s="129">
        <v>2</v>
      </c>
      <c r="BA891" s="129">
        <f>IF(AZ891=1,G891,0)</f>
        <v>0</v>
      </c>
      <c r="BB891" s="129">
        <f>IF(AZ891=2,G891,0)</f>
        <v>0</v>
      </c>
      <c r="BC891" s="129">
        <f>IF(AZ891=3,G891,0)</f>
        <v>0</v>
      </c>
      <c r="BD891" s="129">
        <f>IF(AZ891=4,G891,0)</f>
        <v>0</v>
      </c>
      <c r="BE891" s="129">
        <f>IF(AZ891=5,G891,0)</f>
        <v>0</v>
      </c>
      <c r="CA891" s="158">
        <v>1</v>
      </c>
      <c r="CB891" s="158">
        <v>5</v>
      </c>
      <c r="CZ891" s="129">
        <v>0</v>
      </c>
    </row>
    <row r="892" spans="1:57" ht="12.75">
      <c r="A892" s="165"/>
      <c r="B892" s="166" t="s">
        <v>78</v>
      </c>
      <c r="C892" s="167" t="str">
        <f>CONCATENATE(B850," ",C850)</f>
        <v>764 Konstrukce klempířské</v>
      </c>
      <c r="D892" s="168"/>
      <c r="E892" s="169"/>
      <c r="F892" s="704"/>
      <c r="G892" s="170">
        <f>SUM(G850:G891)</f>
        <v>0</v>
      </c>
      <c r="O892" s="151">
        <v>4</v>
      </c>
      <c r="BA892" s="171">
        <f>SUM(BA850:BA891)</f>
        <v>0</v>
      </c>
      <c r="BB892" s="171">
        <f>SUM(BB850:BB891)</f>
        <v>0</v>
      </c>
      <c r="BC892" s="171">
        <f>SUM(BC850:BC891)</f>
        <v>0</v>
      </c>
      <c r="BD892" s="171">
        <f>SUM(BD850:BD891)</f>
        <v>0</v>
      </c>
      <c r="BE892" s="171">
        <f>SUM(BE850:BE891)</f>
        <v>0</v>
      </c>
    </row>
    <row r="893" spans="1:15" ht="12.75">
      <c r="A893" s="144" t="s">
        <v>74</v>
      </c>
      <c r="B893" s="145" t="s">
        <v>844</v>
      </c>
      <c r="C893" s="146" t="s">
        <v>845</v>
      </c>
      <c r="D893" s="147"/>
      <c r="E893" s="148"/>
      <c r="F893" s="705"/>
      <c r="G893" s="149"/>
      <c r="H893" s="150"/>
      <c r="I893" s="150"/>
      <c r="O893" s="151">
        <v>1</v>
      </c>
    </row>
    <row r="894" spans="1:104" ht="12.75">
      <c r="A894" s="152">
        <v>155</v>
      </c>
      <c r="B894" s="153" t="s">
        <v>846</v>
      </c>
      <c r="C894" s="154" t="s">
        <v>847</v>
      </c>
      <c r="D894" s="155" t="s">
        <v>158</v>
      </c>
      <c r="E894" s="156">
        <v>165.859</v>
      </c>
      <c r="F894" s="702"/>
      <c r="G894" s="157">
        <f>E894*F894</f>
        <v>0</v>
      </c>
      <c r="O894" s="151">
        <v>2</v>
      </c>
      <c r="AA894" s="129">
        <v>1</v>
      </c>
      <c r="AB894" s="129">
        <v>7</v>
      </c>
      <c r="AC894" s="129">
        <v>7</v>
      </c>
      <c r="AZ894" s="129">
        <v>2</v>
      </c>
      <c r="BA894" s="129">
        <f>IF(AZ894=1,G894,0)</f>
        <v>0</v>
      </c>
      <c r="BB894" s="129">
        <f>IF(AZ894=2,G894,0)</f>
        <v>0</v>
      </c>
      <c r="BC894" s="129">
        <f>IF(AZ894=3,G894,0)</f>
        <v>0</v>
      </c>
      <c r="BD894" s="129">
        <f>IF(AZ894=4,G894,0)</f>
        <v>0</v>
      </c>
      <c r="BE894" s="129">
        <f>IF(AZ894=5,G894,0)</f>
        <v>0</v>
      </c>
      <c r="CA894" s="158">
        <v>1</v>
      </c>
      <c r="CB894" s="158">
        <v>7</v>
      </c>
      <c r="CZ894" s="129">
        <v>0</v>
      </c>
    </row>
    <row r="895" spans="1:15" ht="12.75">
      <c r="A895" s="159"/>
      <c r="B895" s="161"/>
      <c r="C895" s="749" t="s">
        <v>446</v>
      </c>
      <c r="D895" s="750"/>
      <c r="E895" s="162">
        <v>0</v>
      </c>
      <c r="F895" s="706"/>
      <c r="G895" s="164"/>
      <c r="M895" s="160" t="s">
        <v>446</v>
      </c>
      <c r="O895" s="151"/>
    </row>
    <row r="896" spans="1:15" ht="22.5">
      <c r="A896" s="159"/>
      <c r="B896" s="161"/>
      <c r="C896" s="749" t="s">
        <v>848</v>
      </c>
      <c r="D896" s="750"/>
      <c r="E896" s="162">
        <v>67.3055</v>
      </c>
      <c r="F896" s="706"/>
      <c r="G896" s="164"/>
      <c r="M896" s="160" t="s">
        <v>848</v>
      </c>
      <c r="O896" s="151"/>
    </row>
    <row r="897" spans="1:15" ht="12.75">
      <c r="A897" s="159"/>
      <c r="B897" s="161"/>
      <c r="C897" s="749" t="s">
        <v>264</v>
      </c>
      <c r="D897" s="750"/>
      <c r="E897" s="162">
        <v>0</v>
      </c>
      <c r="F897" s="706"/>
      <c r="G897" s="164"/>
      <c r="M897" s="160" t="s">
        <v>264</v>
      </c>
      <c r="O897" s="151"/>
    </row>
    <row r="898" spans="1:15" ht="12.75">
      <c r="A898" s="159"/>
      <c r="B898" s="161"/>
      <c r="C898" s="749" t="s">
        <v>849</v>
      </c>
      <c r="D898" s="750"/>
      <c r="E898" s="162">
        <v>39.9487</v>
      </c>
      <c r="F898" s="706"/>
      <c r="G898" s="164"/>
      <c r="M898" s="160" t="s">
        <v>849</v>
      </c>
      <c r="O898" s="151"/>
    </row>
    <row r="899" spans="1:15" ht="12.75">
      <c r="A899" s="159"/>
      <c r="B899" s="161"/>
      <c r="C899" s="749" t="s">
        <v>850</v>
      </c>
      <c r="D899" s="750"/>
      <c r="E899" s="162">
        <v>31.2435</v>
      </c>
      <c r="F899" s="706"/>
      <c r="G899" s="164"/>
      <c r="M899" s="160" t="s">
        <v>850</v>
      </c>
      <c r="O899" s="151"/>
    </row>
    <row r="900" spans="1:15" ht="12.75">
      <c r="A900" s="159"/>
      <c r="B900" s="161"/>
      <c r="C900" s="749" t="s">
        <v>851</v>
      </c>
      <c r="D900" s="750"/>
      <c r="E900" s="162">
        <v>27.3612</v>
      </c>
      <c r="F900" s="706"/>
      <c r="G900" s="164"/>
      <c r="M900" s="160" t="s">
        <v>851</v>
      </c>
      <c r="O900" s="151"/>
    </row>
    <row r="901" spans="1:104" ht="12.75">
      <c r="A901" s="152">
        <v>156</v>
      </c>
      <c r="B901" s="153" t="s">
        <v>852</v>
      </c>
      <c r="C901" s="154" t="s">
        <v>853</v>
      </c>
      <c r="D901" s="155" t="s">
        <v>158</v>
      </c>
      <c r="E901" s="156">
        <v>47.2707</v>
      </c>
      <c r="F901" s="702"/>
      <c r="G901" s="157">
        <f>E901*F901</f>
        <v>0</v>
      </c>
      <c r="O901" s="151">
        <v>2</v>
      </c>
      <c r="AA901" s="129">
        <v>1</v>
      </c>
      <c r="AB901" s="129">
        <v>7</v>
      </c>
      <c r="AC901" s="129">
        <v>7</v>
      </c>
      <c r="AZ901" s="129">
        <v>2</v>
      </c>
      <c r="BA901" s="129">
        <f>IF(AZ901=1,G901,0)</f>
        <v>0</v>
      </c>
      <c r="BB901" s="129">
        <f>IF(AZ901=2,G901,0)</f>
        <v>0</v>
      </c>
      <c r="BC901" s="129">
        <f>IF(AZ901=3,G901,0)</f>
        <v>0</v>
      </c>
      <c r="BD901" s="129">
        <f>IF(AZ901=4,G901,0)</f>
        <v>0</v>
      </c>
      <c r="BE901" s="129">
        <f>IF(AZ901=5,G901,0)</f>
        <v>0</v>
      </c>
      <c r="CA901" s="158">
        <v>1</v>
      </c>
      <c r="CB901" s="158">
        <v>7</v>
      </c>
      <c r="CZ901" s="129">
        <v>0.00019</v>
      </c>
    </row>
    <row r="902" spans="1:15" ht="12.75">
      <c r="A902" s="159"/>
      <c r="B902" s="161"/>
      <c r="C902" s="749" t="s">
        <v>132</v>
      </c>
      <c r="D902" s="750"/>
      <c r="E902" s="162">
        <v>0</v>
      </c>
      <c r="F902" s="706"/>
      <c r="G902" s="164"/>
      <c r="M902" s="160" t="s">
        <v>132</v>
      </c>
      <c r="O902" s="151"/>
    </row>
    <row r="903" spans="1:15" ht="12.75">
      <c r="A903" s="159"/>
      <c r="B903" s="161"/>
      <c r="C903" s="749" t="s">
        <v>854</v>
      </c>
      <c r="D903" s="750"/>
      <c r="E903" s="162">
        <v>74.871</v>
      </c>
      <c r="F903" s="706"/>
      <c r="G903" s="164"/>
      <c r="M903" s="160" t="s">
        <v>854</v>
      </c>
      <c r="O903" s="151"/>
    </row>
    <row r="904" spans="1:15" ht="12.75">
      <c r="A904" s="159"/>
      <c r="B904" s="161"/>
      <c r="C904" s="749" t="s">
        <v>855</v>
      </c>
      <c r="D904" s="750"/>
      <c r="E904" s="162">
        <v>-2.05</v>
      </c>
      <c r="F904" s="706"/>
      <c r="G904" s="164"/>
      <c r="M904" s="160" t="s">
        <v>855</v>
      </c>
      <c r="O904" s="151"/>
    </row>
    <row r="905" spans="1:15" ht="12.75">
      <c r="A905" s="159"/>
      <c r="B905" s="161"/>
      <c r="C905" s="749" t="s">
        <v>856</v>
      </c>
      <c r="D905" s="750"/>
      <c r="E905" s="162">
        <v>-3.3415</v>
      </c>
      <c r="F905" s="706"/>
      <c r="G905" s="164"/>
      <c r="M905" s="160" t="s">
        <v>856</v>
      </c>
      <c r="O905" s="151"/>
    </row>
    <row r="906" spans="1:15" ht="12.75">
      <c r="A906" s="159"/>
      <c r="B906" s="161"/>
      <c r="C906" s="749" t="s">
        <v>857</v>
      </c>
      <c r="D906" s="750"/>
      <c r="E906" s="162">
        <v>-17.3187</v>
      </c>
      <c r="F906" s="706"/>
      <c r="G906" s="164"/>
      <c r="M906" s="160" t="s">
        <v>857</v>
      </c>
      <c r="O906" s="151"/>
    </row>
    <row r="907" spans="1:15" ht="12.75">
      <c r="A907" s="159"/>
      <c r="B907" s="161"/>
      <c r="C907" s="749" t="s">
        <v>858</v>
      </c>
      <c r="D907" s="750"/>
      <c r="E907" s="162">
        <v>-4.89</v>
      </c>
      <c r="F907" s="706"/>
      <c r="G907" s="164"/>
      <c r="M907" s="160" t="s">
        <v>858</v>
      </c>
      <c r="O907" s="151"/>
    </row>
    <row r="908" spans="1:104" ht="12.75">
      <c r="A908" s="152">
        <v>157</v>
      </c>
      <c r="B908" s="153" t="s">
        <v>859</v>
      </c>
      <c r="C908" s="154" t="s">
        <v>860</v>
      </c>
      <c r="D908" s="155" t="s">
        <v>158</v>
      </c>
      <c r="E908" s="156">
        <v>38.9513</v>
      </c>
      <c r="F908" s="702"/>
      <c r="G908" s="157">
        <f>E908*F908</f>
        <v>0</v>
      </c>
      <c r="O908" s="151">
        <v>2</v>
      </c>
      <c r="AA908" s="129">
        <v>1</v>
      </c>
      <c r="AB908" s="129">
        <v>7</v>
      </c>
      <c r="AC908" s="129">
        <v>7</v>
      </c>
      <c r="AZ908" s="129">
        <v>2</v>
      </c>
      <c r="BA908" s="129">
        <f>IF(AZ908=1,G908,0)</f>
        <v>0</v>
      </c>
      <c r="BB908" s="129">
        <f>IF(AZ908=2,G908,0)</f>
        <v>0</v>
      </c>
      <c r="BC908" s="129">
        <f>IF(AZ908=3,G908,0)</f>
        <v>0</v>
      </c>
      <c r="BD908" s="129">
        <f>IF(AZ908=4,G908,0)</f>
        <v>0</v>
      </c>
      <c r="BE908" s="129">
        <f>IF(AZ908=5,G908,0)</f>
        <v>0</v>
      </c>
      <c r="CA908" s="158">
        <v>1</v>
      </c>
      <c r="CB908" s="158">
        <v>7</v>
      </c>
      <c r="CZ908" s="129">
        <v>0.00029</v>
      </c>
    </row>
    <row r="909" spans="1:15" ht="12.75">
      <c r="A909" s="159"/>
      <c r="B909" s="161"/>
      <c r="C909" s="749" t="s">
        <v>861</v>
      </c>
      <c r="D909" s="750"/>
      <c r="E909" s="162">
        <v>38.9513</v>
      </c>
      <c r="F909" s="706"/>
      <c r="G909" s="164"/>
      <c r="M909" s="160" t="s">
        <v>861</v>
      </c>
      <c r="O909" s="151"/>
    </row>
    <row r="910" spans="1:104" ht="12.75">
      <c r="A910" s="152">
        <v>158</v>
      </c>
      <c r="B910" s="153" t="s">
        <v>862</v>
      </c>
      <c r="C910" s="154" t="s">
        <v>863</v>
      </c>
      <c r="D910" s="155" t="s">
        <v>158</v>
      </c>
      <c r="E910" s="156">
        <v>706.95</v>
      </c>
      <c r="F910" s="702"/>
      <c r="G910" s="157">
        <f>E910*F910</f>
        <v>0</v>
      </c>
      <c r="O910" s="151">
        <v>2</v>
      </c>
      <c r="AA910" s="129">
        <v>1</v>
      </c>
      <c r="AB910" s="129">
        <v>7</v>
      </c>
      <c r="AC910" s="129">
        <v>7</v>
      </c>
      <c r="AZ910" s="129">
        <v>2</v>
      </c>
      <c r="BA910" s="129">
        <f>IF(AZ910=1,G910,0)</f>
        <v>0</v>
      </c>
      <c r="BB910" s="129">
        <f>IF(AZ910=2,G910,0)</f>
        <v>0</v>
      </c>
      <c r="BC910" s="129">
        <f>IF(AZ910=3,G910,0)</f>
        <v>0</v>
      </c>
      <c r="BD910" s="129">
        <f>IF(AZ910=4,G910,0)</f>
        <v>0</v>
      </c>
      <c r="BE910" s="129">
        <f>IF(AZ910=5,G910,0)</f>
        <v>0</v>
      </c>
      <c r="CA910" s="158">
        <v>1</v>
      </c>
      <c r="CB910" s="158">
        <v>7</v>
      </c>
      <c r="CZ910" s="129">
        <v>0</v>
      </c>
    </row>
    <row r="911" spans="1:15" ht="12.75">
      <c r="A911" s="159"/>
      <c r="B911" s="161"/>
      <c r="C911" s="749" t="s">
        <v>864</v>
      </c>
      <c r="D911" s="750"/>
      <c r="E911" s="162">
        <v>24.9</v>
      </c>
      <c r="F911" s="706"/>
      <c r="G911" s="164"/>
      <c r="M911" s="160" t="s">
        <v>864</v>
      </c>
      <c r="O911" s="151"/>
    </row>
    <row r="912" spans="1:15" ht="12.75">
      <c r="A912" s="159"/>
      <c r="B912" s="161"/>
      <c r="C912" s="749" t="s">
        <v>865</v>
      </c>
      <c r="D912" s="750"/>
      <c r="E912" s="162">
        <v>13.3</v>
      </c>
      <c r="F912" s="706"/>
      <c r="G912" s="164"/>
      <c r="M912" s="160" t="s">
        <v>865</v>
      </c>
      <c r="O912" s="151"/>
    </row>
    <row r="913" spans="1:15" ht="12.75">
      <c r="A913" s="159"/>
      <c r="B913" s="161"/>
      <c r="C913" s="749" t="s">
        <v>530</v>
      </c>
      <c r="D913" s="750"/>
      <c r="E913" s="162">
        <v>5</v>
      </c>
      <c r="F913" s="706"/>
      <c r="G913" s="164"/>
      <c r="M913" s="160">
        <v>5</v>
      </c>
      <c r="O913" s="151"/>
    </row>
    <row r="914" spans="1:15" ht="12.75">
      <c r="A914" s="159"/>
      <c r="B914" s="161"/>
      <c r="C914" s="749" t="s">
        <v>527</v>
      </c>
      <c r="D914" s="750"/>
      <c r="E914" s="162">
        <v>2.4</v>
      </c>
      <c r="F914" s="706"/>
      <c r="G914" s="164"/>
      <c r="M914" s="160" t="s">
        <v>527</v>
      </c>
      <c r="O914" s="151"/>
    </row>
    <row r="915" spans="1:15" ht="12.75">
      <c r="A915" s="159"/>
      <c r="B915" s="161"/>
      <c r="C915" s="749" t="s">
        <v>528</v>
      </c>
      <c r="D915" s="750"/>
      <c r="E915" s="162">
        <v>47.8</v>
      </c>
      <c r="F915" s="706"/>
      <c r="G915" s="164"/>
      <c r="M915" s="160" t="s">
        <v>528</v>
      </c>
      <c r="O915" s="151"/>
    </row>
    <row r="916" spans="1:15" ht="12.75">
      <c r="A916" s="159"/>
      <c r="B916" s="161"/>
      <c r="C916" s="749" t="s">
        <v>866</v>
      </c>
      <c r="D916" s="750"/>
      <c r="E916" s="162">
        <v>30.6</v>
      </c>
      <c r="F916" s="706"/>
      <c r="G916" s="164"/>
      <c r="M916" s="160" t="s">
        <v>866</v>
      </c>
      <c r="O916" s="151"/>
    </row>
    <row r="917" spans="1:15" ht="12.75">
      <c r="A917" s="159"/>
      <c r="B917" s="161"/>
      <c r="C917" s="749" t="s">
        <v>867</v>
      </c>
      <c r="D917" s="750"/>
      <c r="E917" s="162">
        <v>9.8</v>
      </c>
      <c r="F917" s="706"/>
      <c r="G917" s="164"/>
      <c r="M917" s="160" t="s">
        <v>867</v>
      </c>
      <c r="O917" s="151"/>
    </row>
    <row r="918" spans="1:15" ht="12.75">
      <c r="A918" s="159"/>
      <c r="B918" s="161"/>
      <c r="C918" s="749" t="s">
        <v>868</v>
      </c>
      <c r="D918" s="750"/>
      <c r="E918" s="162">
        <v>78</v>
      </c>
      <c r="F918" s="706"/>
      <c r="G918" s="164"/>
      <c r="M918" s="160">
        <v>78</v>
      </c>
      <c r="O918" s="151"/>
    </row>
    <row r="919" spans="1:15" ht="12.75">
      <c r="A919" s="159"/>
      <c r="B919" s="161"/>
      <c r="C919" s="749" t="s">
        <v>869</v>
      </c>
      <c r="D919" s="750"/>
      <c r="E919" s="162">
        <v>16.9</v>
      </c>
      <c r="F919" s="706"/>
      <c r="G919" s="164"/>
      <c r="M919" s="160" t="s">
        <v>869</v>
      </c>
      <c r="O919" s="151"/>
    </row>
    <row r="920" spans="1:15" ht="12.75">
      <c r="A920" s="159"/>
      <c r="B920" s="161"/>
      <c r="C920" s="749" t="s">
        <v>870</v>
      </c>
      <c r="D920" s="750"/>
      <c r="E920" s="162">
        <v>8.1</v>
      </c>
      <c r="F920" s="706"/>
      <c r="G920" s="164"/>
      <c r="M920" s="160" t="s">
        <v>870</v>
      </c>
      <c r="O920" s="151"/>
    </row>
    <row r="921" spans="1:15" ht="12.75">
      <c r="A921" s="159"/>
      <c r="B921" s="161"/>
      <c r="C921" s="749" t="s">
        <v>870</v>
      </c>
      <c r="D921" s="750"/>
      <c r="E921" s="162">
        <v>8.1</v>
      </c>
      <c r="F921" s="706"/>
      <c r="G921" s="164"/>
      <c r="M921" s="160" t="s">
        <v>870</v>
      </c>
      <c r="O921" s="151"/>
    </row>
    <row r="922" spans="1:15" ht="12.75">
      <c r="A922" s="159"/>
      <c r="B922" s="161"/>
      <c r="C922" s="749" t="s">
        <v>871</v>
      </c>
      <c r="D922" s="750"/>
      <c r="E922" s="162">
        <v>17.8</v>
      </c>
      <c r="F922" s="706"/>
      <c r="G922" s="164"/>
      <c r="M922" s="160" t="s">
        <v>871</v>
      </c>
      <c r="O922" s="151"/>
    </row>
    <row r="923" spans="1:15" ht="12.75">
      <c r="A923" s="159"/>
      <c r="B923" s="161"/>
      <c r="C923" s="749" t="s">
        <v>872</v>
      </c>
      <c r="D923" s="750"/>
      <c r="E923" s="162">
        <v>9.4</v>
      </c>
      <c r="F923" s="706"/>
      <c r="G923" s="164"/>
      <c r="M923" s="160" t="s">
        <v>872</v>
      </c>
      <c r="O923" s="151"/>
    </row>
    <row r="924" spans="1:15" ht="12.75">
      <c r="A924" s="159"/>
      <c r="B924" s="161"/>
      <c r="C924" s="749" t="s">
        <v>873</v>
      </c>
      <c r="D924" s="750"/>
      <c r="E924" s="162">
        <v>12.4</v>
      </c>
      <c r="F924" s="706"/>
      <c r="G924" s="164"/>
      <c r="M924" s="160" t="s">
        <v>873</v>
      </c>
      <c r="O924" s="151"/>
    </row>
    <row r="925" spans="1:15" ht="12.75">
      <c r="A925" s="159"/>
      <c r="B925" s="161"/>
      <c r="C925" s="749" t="s">
        <v>874</v>
      </c>
      <c r="D925" s="750"/>
      <c r="E925" s="162">
        <v>7.5</v>
      </c>
      <c r="F925" s="706"/>
      <c r="G925" s="164"/>
      <c r="M925" s="160" t="s">
        <v>874</v>
      </c>
      <c r="O925" s="151"/>
    </row>
    <row r="926" spans="1:15" ht="12.75">
      <c r="A926" s="159"/>
      <c r="B926" s="161"/>
      <c r="C926" s="749" t="s">
        <v>875</v>
      </c>
      <c r="D926" s="750"/>
      <c r="E926" s="162">
        <v>116.7</v>
      </c>
      <c r="F926" s="706"/>
      <c r="G926" s="164"/>
      <c r="M926" s="160" t="s">
        <v>875</v>
      </c>
      <c r="O926" s="151"/>
    </row>
    <row r="927" spans="1:15" ht="12.75">
      <c r="A927" s="159"/>
      <c r="B927" s="161"/>
      <c r="C927" s="749" t="s">
        <v>876</v>
      </c>
      <c r="D927" s="750"/>
      <c r="E927" s="162">
        <v>90.45</v>
      </c>
      <c r="F927" s="706"/>
      <c r="G927" s="164"/>
      <c r="M927" s="160" t="s">
        <v>876</v>
      </c>
      <c r="O927" s="151"/>
    </row>
    <row r="928" spans="1:15" ht="22.5">
      <c r="A928" s="159"/>
      <c r="B928" s="161"/>
      <c r="C928" s="749" t="s">
        <v>877</v>
      </c>
      <c r="D928" s="750"/>
      <c r="E928" s="162">
        <v>207.8</v>
      </c>
      <c r="F928" s="706"/>
      <c r="G928" s="164"/>
      <c r="M928" s="160" t="s">
        <v>877</v>
      </c>
      <c r="O928" s="151"/>
    </row>
    <row r="929" spans="1:104" ht="12.75">
      <c r="A929" s="152">
        <v>159</v>
      </c>
      <c r="B929" s="153" t="s">
        <v>878</v>
      </c>
      <c r="C929" s="154" t="s">
        <v>879</v>
      </c>
      <c r="D929" s="155" t="s">
        <v>158</v>
      </c>
      <c r="E929" s="156">
        <v>706.95</v>
      </c>
      <c r="F929" s="702"/>
      <c r="G929" s="157">
        <f>E929*F929</f>
        <v>0</v>
      </c>
      <c r="O929" s="151">
        <v>2</v>
      </c>
      <c r="AA929" s="129">
        <v>1</v>
      </c>
      <c r="AB929" s="129">
        <v>7</v>
      </c>
      <c r="AC929" s="129">
        <v>7</v>
      </c>
      <c r="AZ929" s="129">
        <v>2</v>
      </c>
      <c r="BA929" s="129">
        <f>IF(AZ929=1,G929,0)</f>
        <v>0</v>
      </c>
      <c r="BB929" s="129">
        <f>IF(AZ929=2,G929,0)</f>
        <v>0</v>
      </c>
      <c r="BC929" s="129">
        <f>IF(AZ929=3,G929,0)</f>
        <v>0</v>
      </c>
      <c r="BD929" s="129">
        <f>IF(AZ929=4,G929,0)</f>
        <v>0</v>
      </c>
      <c r="BE929" s="129">
        <f>IF(AZ929=5,G929,0)</f>
        <v>0</v>
      </c>
      <c r="CA929" s="158">
        <v>1</v>
      </c>
      <c r="CB929" s="158">
        <v>7</v>
      </c>
      <c r="CZ929" s="129">
        <v>0</v>
      </c>
    </row>
    <row r="930" spans="1:15" ht="12.75">
      <c r="A930" s="159"/>
      <c r="B930" s="161"/>
      <c r="C930" s="749" t="s">
        <v>880</v>
      </c>
      <c r="D930" s="750"/>
      <c r="E930" s="162">
        <v>706.95</v>
      </c>
      <c r="F930" s="706"/>
      <c r="G930" s="164"/>
      <c r="M930" s="160" t="s">
        <v>880</v>
      </c>
      <c r="O930" s="151"/>
    </row>
    <row r="931" spans="1:104" ht="12.75">
      <c r="A931" s="152">
        <v>160</v>
      </c>
      <c r="B931" s="153" t="s">
        <v>883</v>
      </c>
      <c r="C931" s="154" t="s">
        <v>884</v>
      </c>
      <c r="D931" s="155" t="s">
        <v>158</v>
      </c>
      <c r="E931" s="156">
        <v>99.2105</v>
      </c>
      <c r="F931" s="702"/>
      <c r="G931" s="157">
        <f>E931*F931</f>
        <v>0</v>
      </c>
      <c r="O931" s="151">
        <v>2</v>
      </c>
      <c r="AA931" s="129">
        <v>3</v>
      </c>
      <c r="AB931" s="129">
        <v>7</v>
      </c>
      <c r="AC931" s="129">
        <v>61191741</v>
      </c>
      <c r="AZ931" s="129">
        <v>2</v>
      </c>
      <c r="BA931" s="129">
        <f>IF(AZ931=1,G931,0)</f>
        <v>0</v>
      </c>
      <c r="BB931" s="129">
        <f>IF(AZ931=2,G931,0)</f>
        <v>0</v>
      </c>
      <c r="BC931" s="129">
        <f>IF(AZ931=3,G931,0)</f>
        <v>0</v>
      </c>
      <c r="BD931" s="129">
        <f>IF(AZ931=4,G931,0)</f>
        <v>0</v>
      </c>
      <c r="BE931" s="129">
        <f>IF(AZ931=5,G931,0)</f>
        <v>0</v>
      </c>
      <c r="CA931" s="158">
        <v>3</v>
      </c>
      <c r="CB931" s="158">
        <v>7</v>
      </c>
      <c r="CZ931" s="129">
        <v>0.0122</v>
      </c>
    </row>
    <row r="932" spans="1:15" ht="12.75">
      <c r="A932" s="159"/>
      <c r="B932" s="161"/>
      <c r="C932" s="749" t="s">
        <v>885</v>
      </c>
      <c r="D932" s="750"/>
      <c r="E932" s="162">
        <v>54.3605</v>
      </c>
      <c r="F932" s="706"/>
      <c r="G932" s="164"/>
      <c r="M932" s="160" t="s">
        <v>885</v>
      </c>
      <c r="O932" s="151"/>
    </row>
    <row r="933" spans="1:15" ht="12.75">
      <c r="A933" s="159"/>
      <c r="B933" s="161"/>
      <c r="C933" s="749" t="s">
        <v>886</v>
      </c>
      <c r="D933" s="750"/>
      <c r="E933" s="162">
        <v>44.85</v>
      </c>
      <c r="F933" s="706"/>
      <c r="G933" s="164"/>
      <c r="M933" s="160" t="s">
        <v>886</v>
      </c>
      <c r="O933" s="151"/>
    </row>
    <row r="934" spans="1:15" ht="12.75">
      <c r="A934" s="159"/>
      <c r="B934" s="161"/>
      <c r="C934" s="300"/>
      <c r="D934" s="301"/>
      <c r="E934" s="302"/>
      <c r="F934" s="706"/>
      <c r="G934" s="164"/>
      <c r="M934" s="160"/>
      <c r="O934" s="151"/>
    </row>
    <row r="935" spans="1:80" ht="12.75">
      <c r="A935" s="152">
        <v>161</v>
      </c>
      <c r="B935" s="153" t="s">
        <v>1131</v>
      </c>
      <c r="C935" s="154" t="s">
        <v>1132</v>
      </c>
      <c r="D935" s="155" t="s">
        <v>77</v>
      </c>
      <c r="E935" s="156">
        <v>1</v>
      </c>
      <c r="F935" s="702"/>
      <c r="G935" s="157">
        <f>E935*F935</f>
        <v>0</v>
      </c>
      <c r="O935" s="151"/>
      <c r="CA935" s="158"/>
      <c r="CB935" s="158"/>
    </row>
    <row r="936" spans="1:80" ht="12.75">
      <c r="A936" s="152">
        <v>162</v>
      </c>
      <c r="B936" s="153" t="s">
        <v>1133</v>
      </c>
      <c r="C936" s="154" t="s">
        <v>2369</v>
      </c>
      <c r="D936" s="155" t="s">
        <v>77</v>
      </c>
      <c r="E936" s="156">
        <v>1</v>
      </c>
      <c r="F936" s="702"/>
      <c r="G936" s="157">
        <f aca="true" t="shared" si="1" ref="G936:G1002">E936*F936</f>
        <v>0</v>
      </c>
      <c r="O936" s="151"/>
      <c r="CA936" s="158"/>
      <c r="CB936" s="158"/>
    </row>
    <row r="937" spans="1:80" ht="12.75">
      <c r="A937" s="152">
        <v>163</v>
      </c>
      <c r="B937" s="153" t="s">
        <v>1134</v>
      </c>
      <c r="C937" s="154" t="s">
        <v>1135</v>
      </c>
      <c r="D937" s="155" t="s">
        <v>77</v>
      </c>
      <c r="E937" s="156">
        <v>1</v>
      </c>
      <c r="F937" s="702"/>
      <c r="G937" s="157">
        <f t="shared" si="1"/>
        <v>0</v>
      </c>
      <c r="O937" s="151"/>
      <c r="CA937" s="158"/>
      <c r="CB937" s="158"/>
    </row>
    <row r="938" spans="1:80" ht="12.75">
      <c r="A938" s="152">
        <v>164</v>
      </c>
      <c r="B938" s="153" t="s">
        <v>1136</v>
      </c>
      <c r="C938" s="154" t="s">
        <v>1137</v>
      </c>
      <c r="D938" s="155" t="s">
        <v>77</v>
      </c>
      <c r="E938" s="156">
        <v>1</v>
      </c>
      <c r="F938" s="702"/>
      <c r="G938" s="157">
        <f t="shared" si="1"/>
        <v>0</v>
      </c>
      <c r="O938" s="151"/>
      <c r="CA938" s="158"/>
      <c r="CB938" s="158"/>
    </row>
    <row r="939" spans="1:80" ht="22.5">
      <c r="A939" s="152">
        <v>165</v>
      </c>
      <c r="B939" s="153" t="s">
        <v>1138</v>
      </c>
      <c r="C939" s="154" t="s">
        <v>1139</v>
      </c>
      <c r="D939" s="155" t="s">
        <v>77</v>
      </c>
      <c r="E939" s="156">
        <v>1</v>
      </c>
      <c r="F939" s="702"/>
      <c r="G939" s="157">
        <f t="shared" si="1"/>
        <v>0</v>
      </c>
      <c r="O939" s="151"/>
      <c r="CA939" s="158"/>
      <c r="CB939" s="158"/>
    </row>
    <row r="940" spans="1:80" ht="22.5">
      <c r="A940" s="152">
        <v>166</v>
      </c>
      <c r="B940" s="153" t="s">
        <v>1140</v>
      </c>
      <c r="C940" s="154" t="s">
        <v>1141</v>
      </c>
      <c r="D940" s="155" t="s">
        <v>77</v>
      </c>
      <c r="E940" s="156">
        <v>1</v>
      </c>
      <c r="F940" s="702"/>
      <c r="G940" s="157">
        <f t="shared" si="1"/>
        <v>0</v>
      </c>
      <c r="O940" s="151"/>
      <c r="CA940" s="158"/>
      <c r="CB940" s="158"/>
    </row>
    <row r="941" spans="1:80" ht="22.5">
      <c r="A941" s="152">
        <v>167</v>
      </c>
      <c r="B941" s="153" t="s">
        <v>1142</v>
      </c>
      <c r="C941" s="154" t="s">
        <v>1139</v>
      </c>
      <c r="D941" s="155" t="s">
        <v>77</v>
      </c>
      <c r="E941" s="156">
        <v>1</v>
      </c>
      <c r="F941" s="702"/>
      <c r="G941" s="157">
        <f t="shared" si="1"/>
        <v>0</v>
      </c>
      <c r="O941" s="151"/>
      <c r="CA941" s="158"/>
      <c r="CB941" s="158"/>
    </row>
    <row r="942" spans="1:80" ht="22.5">
      <c r="A942" s="152">
        <v>168</v>
      </c>
      <c r="B942" s="153" t="s">
        <v>1143</v>
      </c>
      <c r="C942" s="154" t="s">
        <v>1141</v>
      </c>
      <c r="D942" s="155" t="s">
        <v>77</v>
      </c>
      <c r="E942" s="156">
        <v>1</v>
      </c>
      <c r="F942" s="702"/>
      <c r="G942" s="157">
        <f t="shared" si="1"/>
        <v>0</v>
      </c>
      <c r="O942" s="151"/>
      <c r="CA942" s="158"/>
      <c r="CB942" s="158"/>
    </row>
    <row r="943" spans="1:80" ht="22.5">
      <c r="A943" s="152">
        <v>169</v>
      </c>
      <c r="B943" s="153" t="s">
        <v>1144</v>
      </c>
      <c r="C943" s="154" t="s">
        <v>1139</v>
      </c>
      <c r="D943" s="155" t="s">
        <v>77</v>
      </c>
      <c r="E943" s="156">
        <v>1</v>
      </c>
      <c r="F943" s="702"/>
      <c r="G943" s="157">
        <f t="shared" si="1"/>
        <v>0</v>
      </c>
      <c r="O943" s="151"/>
      <c r="CA943" s="158"/>
      <c r="CB943" s="158"/>
    </row>
    <row r="944" spans="1:80" ht="22.5">
      <c r="A944" s="152">
        <v>170</v>
      </c>
      <c r="B944" s="153" t="s">
        <v>1145</v>
      </c>
      <c r="C944" s="154" t="s">
        <v>1141</v>
      </c>
      <c r="D944" s="155" t="s">
        <v>77</v>
      </c>
      <c r="E944" s="156">
        <v>1</v>
      </c>
      <c r="F944" s="702"/>
      <c r="G944" s="157">
        <f t="shared" si="1"/>
        <v>0</v>
      </c>
      <c r="O944" s="151"/>
      <c r="CA944" s="158"/>
      <c r="CB944" s="158"/>
    </row>
    <row r="945" spans="1:80" ht="22.5">
      <c r="A945" s="152">
        <v>171</v>
      </c>
      <c r="B945" s="153" t="s">
        <v>1146</v>
      </c>
      <c r="C945" s="154" t="s">
        <v>1139</v>
      </c>
      <c r="D945" s="155" t="s">
        <v>77</v>
      </c>
      <c r="E945" s="156">
        <v>1</v>
      </c>
      <c r="F945" s="702"/>
      <c r="G945" s="157">
        <f t="shared" si="1"/>
        <v>0</v>
      </c>
      <c r="O945" s="151"/>
      <c r="CA945" s="158"/>
      <c r="CB945" s="158"/>
    </row>
    <row r="946" spans="1:80" ht="22.5">
      <c r="A946" s="152">
        <v>172</v>
      </c>
      <c r="B946" s="153" t="s">
        <v>1147</v>
      </c>
      <c r="C946" s="154" t="s">
        <v>1141</v>
      </c>
      <c r="D946" s="155" t="s">
        <v>77</v>
      </c>
      <c r="E946" s="156">
        <v>1</v>
      </c>
      <c r="F946" s="702"/>
      <c r="G946" s="157">
        <f t="shared" si="1"/>
        <v>0</v>
      </c>
      <c r="O946" s="151"/>
      <c r="CA946" s="158"/>
      <c r="CB946" s="158"/>
    </row>
    <row r="947" spans="1:80" ht="22.5">
      <c r="A947" s="152">
        <v>173</v>
      </c>
      <c r="B947" s="153" t="s">
        <v>1148</v>
      </c>
      <c r="C947" s="154" t="s">
        <v>1149</v>
      </c>
      <c r="D947" s="155" t="s">
        <v>77</v>
      </c>
      <c r="E947" s="156">
        <v>1</v>
      </c>
      <c r="F947" s="702"/>
      <c r="G947" s="157">
        <f t="shared" si="1"/>
        <v>0</v>
      </c>
      <c r="O947" s="151"/>
      <c r="CA947" s="158"/>
      <c r="CB947" s="158"/>
    </row>
    <row r="948" spans="1:80" ht="12.75">
      <c r="A948" s="152">
        <v>174</v>
      </c>
      <c r="B948" s="153" t="s">
        <v>1150</v>
      </c>
      <c r="C948" s="154" t="s">
        <v>1151</v>
      </c>
      <c r="D948" s="155" t="s">
        <v>77</v>
      </c>
      <c r="E948" s="156">
        <v>1</v>
      </c>
      <c r="F948" s="702"/>
      <c r="G948" s="157">
        <f t="shared" si="1"/>
        <v>0</v>
      </c>
      <c r="O948" s="151"/>
      <c r="CA948" s="158"/>
      <c r="CB948" s="158"/>
    </row>
    <row r="949" spans="1:80" ht="22.5">
      <c r="A949" s="152">
        <v>175</v>
      </c>
      <c r="B949" s="153" t="s">
        <v>1152</v>
      </c>
      <c r="C949" s="154" t="s">
        <v>1149</v>
      </c>
      <c r="D949" s="155" t="s">
        <v>77</v>
      </c>
      <c r="E949" s="156">
        <v>1</v>
      </c>
      <c r="F949" s="702"/>
      <c r="G949" s="157">
        <f t="shared" si="1"/>
        <v>0</v>
      </c>
      <c r="O949" s="151"/>
      <c r="CA949" s="158"/>
      <c r="CB949" s="158"/>
    </row>
    <row r="950" spans="1:80" ht="12.75">
      <c r="A950" s="152">
        <v>176</v>
      </c>
      <c r="B950" s="153" t="s">
        <v>1153</v>
      </c>
      <c r="C950" s="154" t="s">
        <v>1154</v>
      </c>
      <c r="D950" s="155" t="s">
        <v>77</v>
      </c>
      <c r="E950" s="156">
        <v>1</v>
      </c>
      <c r="F950" s="702"/>
      <c r="G950" s="157">
        <f t="shared" si="1"/>
        <v>0</v>
      </c>
      <c r="O950" s="151"/>
      <c r="CA950" s="158"/>
      <c r="CB950" s="158"/>
    </row>
    <row r="951" spans="1:80" ht="12.75">
      <c r="A951" s="152">
        <v>177</v>
      </c>
      <c r="B951" s="153" t="s">
        <v>1155</v>
      </c>
      <c r="C951" s="154" t="s">
        <v>1156</v>
      </c>
      <c r="D951" s="155" t="s">
        <v>77</v>
      </c>
      <c r="E951" s="156">
        <v>1</v>
      </c>
      <c r="F951" s="702"/>
      <c r="G951" s="157">
        <f t="shared" si="1"/>
        <v>0</v>
      </c>
      <c r="O951" s="151"/>
      <c r="CA951" s="158"/>
      <c r="CB951" s="158"/>
    </row>
    <row r="952" spans="1:80" ht="12.75">
      <c r="A952" s="152">
        <v>178</v>
      </c>
      <c r="B952" s="153" t="s">
        <v>1157</v>
      </c>
      <c r="C952" s="154" t="s">
        <v>1158</v>
      </c>
      <c r="D952" s="155" t="s">
        <v>77</v>
      </c>
      <c r="E952" s="156">
        <v>1</v>
      </c>
      <c r="F952" s="702"/>
      <c r="G952" s="157">
        <f t="shared" si="1"/>
        <v>0</v>
      </c>
      <c r="O952" s="151"/>
      <c r="CA952" s="158"/>
      <c r="CB952" s="158"/>
    </row>
    <row r="953" spans="1:80" ht="22.5">
      <c r="A953" s="152">
        <v>179</v>
      </c>
      <c r="B953" s="153" t="s">
        <v>1159</v>
      </c>
      <c r="C953" s="154" t="s">
        <v>1160</v>
      </c>
      <c r="D953" s="155" t="s">
        <v>77</v>
      </c>
      <c r="E953" s="156">
        <v>1</v>
      </c>
      <c r="F953" s="702"/>
      <c r="G953" s="157">
        <f t="shared" si="1"/>
        <v>0</v>
      </c>
      <c r="O953" s="151"/>
      <c r="CA953" s="158"/>
      <c r="CB953" s="158"/>
    </row>
    <row r="954" spans="1:80" ht="22.5">
      <c r="A954" s="152">
        <v>180</v>
      </c>
      <c r="B954" s="153" t="s">
        <v>1161</v>
      </c>
      <c r="C954" s="154" t="s">
        <v>1162</v>
      </c>
      <c r="D954" s="155" t="s">
        <v>77</v>
      </c>
      <c r="E954" s="156">
        <v>1</v>
      </c>
      <c r="F954" s="702"/>
      <c r="G954" s="157">
        <f t="shared" si="1"/>
        <v>0</v>
      </c>
      <c r="O954" s="151"/>
      <c r="CA954" s="158"/>
      <c r="CB954" s="158"/>
    </row>
    <row r="955" spans="1:80" ht="22.5">
      <c r="A955" s="152">
        <v>181</v>
      </c>
      <c r="B955" s="153" t="s">
        <v>1163</v>
      </c>
      <c r="C955" s="154" t="s">
        <v>1164</v>
      </c>
      <c r="D955" s="155" t="s">
        <v>77</v>
      </c>
      <c r="E955" s="156">
        <v>1</v>
      </c>
      <c r="F955" s="702"/>
      <c r="G955" s="157">
        <f t="shared" si="1"/>
        <v>0</v>
      </c>
      <c r="O955" s="151"/>
      <c r="CA955" s="158"/>
      <c r="CB955" s="158"/>
    </row>
    <row r="956" spans="1:80" ht="22.5">
      <c r="A956" s="152">
        <v>182</v>
      </c>
      <c r="B956" s="153" t="s">
        <v>1165</v>
      </c>
      <c r="C956" s="154" t="s">
        <v>1166</v>
      </c>
      <c r="D956" s="155" t="s">
        <v>77</v>
      </c>
      <c r="E956" s="156">
        <v>1</v>
      </c>
      <c r="F956" s="702"/>
      <c r="G956" s="157">
        <f t="shared" si="1"/>
        <v>0</v>
      </c>
      <c r="O956" s="151"/>
      <c r="CA956" s="158"/>
      <c r="CB956" s="158"/>
    </row>
    <row r="957" spans="1:80" ht="12.75">
      <c r="A957" s="152">
        <v>183</v>
      </c>
      <c r="B957" s="153" t="s">
        <v>1167</v>
      </c>
      <c r="C957" s="154" t="s">
        <v>1168</v>
      </c>
      <c r="D957" s="155" t="s">
        <v>77</v>
      </c>
      <c r="E957" s="156">
        <v>1</v>
      </c>
      <c r="F957" s="702"/>
      <c r="G957" s="157">
        <f t="shared" si="1"/>
        <v>0</v>
      </c>
      <c r="O957" s="151"/>
      <c r="CA957" s="158"/>
      <c r="CB957" s="158"/>
    </row>
    <row r="958" spans="1:80" ht="12.75">
      <c r="A958" s="152">
        <v>184</v>
      </c>
      <c r="B958" s="153" t="s">
        <v>1169</v>
      </c>
      <c r="C958" s="154" t="s">
        <v>1170</v>
      </c>
      <c r="D958" s="155" t="s">
        <v>77</v>
      </c>
      <c r="E958" s="156">
        <v>1</v>
      </c>
      <c r="F958" s="702"/>
      <c r="G958" s="157">
        <f t="shared" si="1"/>
        <v>0</v>
      </c>
      <c r="O958" s="151"/>
      <c r="CA958" s="158"/>
      <c r="CB958" s="158"/>
    </row>
    <row r="959" spans="1:80" ht="22.5">
      <c r="A959" s="152">
        <v>185</v>
      </c>
      <c r="B959" s="153" t="s">
        <v>1171</v>
      </c>
      <c r="C959" s="154" t="s">
        <v>1172</v>
      </c>
      <c r="D959" s="155" t="s">
        <v>77</v>
      </c>
      <c r="E959" s="156">
        <v>1</v>
      </c>
      <c r="F959" s="702"/>
      <c r="G959" s="157">
        <f t="shared" si="1"/>
        <v>0</v>
      </c>
      <c r="O959" s="151"/>
      <c r="CA959" s="158"/>
      <c r="CB959" s="158"/>
    </row>
    <row r="960" spans="1:80" ht="22.5">
      <c r="A960" s="152">
        <v>186</v>
      </c>
      <c r="B960" s="153" t="s">
        <v>1173</v>
      </c>
      <c r="C960" s="154" t="s">
        <v>1174</v>
      </c>
      <c r="D960" s="155" t="s">
        <v>77</v>
      </c>
      <c r="E960" s="156">
        <v>1</v>
      </c>
      <c r="F960" s="702"/>
      <c r="G960" s="157">
        <f t="shared" si="1"/>
        <v>0</v>
      </c>
      <c r="O960" s="151"/>
      <c r="CA960" s="158"/>
      <c r="CB960" s="158"/>
    </row>
    <row r="961" spans="1:80" ht="22.5">
      <c r="A961" s="152">
        <v>187</v>
      </c>
      <c r="B961" s="153" t="s">
        <v>1175</v>
      </c>
      <c r="C961" s="154" t="s">
        <v>1176</v>
      </c>
      <c r="D961" s="155" t="s">
        <v>77</v>
      </c>
      <c r="E961" s="156">
        <v>1</v>
      </c>
      <c r="F961" s="702"/>
      <c r="G961" s="157">
        <f t="shared" si="1"/>
        <v>0</v>
      </c>
      <c r="O961" s="151"/>
      <c r="CA961" s="158"/>
      <c r="CB961" s="158"/>
    </row>
    <row r="962" spans="1:80" ht="22.5">
      <c r="A962" s="152">
        <v>188</v>
      </c>
      <c r="B962" s="153" t="s">
        <v>1177</v>
      </c>
      <c r="C962" s="154" t="s">
        <v>1178</v>
      </c>
      <c r="D962" s="155" t="s">
        <v>77</v>
      </c>
      <c r="E962" s="156">
        <v>1</v>
      </c>
      <c r="F962" s="702"/>
      <c r="G962" s="157">
        <f t="shared" si="1"/>
        <v>0</v>
      </c>
      <c r="O962" s="151"/>
      <c r="CA962" s="158"/>
      <c r="CB962" s="158"/>
    </row>
    <row r="963" spans="1:80" ht="22.5">
      <c r="A963" s="152">
        <v>189</v>
      </c>
      <c r="B963" s="153" t="s">
        <v>1179</v>
      </c>
      <c r="C963" s="154" t="s">
        <v>1176</v>
      </c>
      <c r="D963" s="155" t="s">
        <v>77</v>
      </c>
      <c r="E963" s="156">
        <v>1</v>
      </c>
      <c r="F963" s="702"/>
      <c r="G963" s="157">
        <f t="shared" si="1"/>
        <v>0</v>
      </c>
      <c r="O963" s="151"/>
      <c r="CA963" s="158"/>
      <c r="CB963" s="158"/>
    </row>
    <row r="964" spans="1:80" ht="22.5">
      <c r="A964" s="152">
        <v>190</v>
      </c>
      <c r="B964" s="153" t="s">
        <v>1180</v>
      </c>
      <c r="C964" s="154" t="s">
        <v>1178</v>
      </c>
      <c r="D964" s="155" t="s">
        <v>77</v>
      </c>
      <c r="E964" s="156">
        <v>1</v>
      </c>
      <c r="F964" s="702"/>
      <c r="G964" s="157">
        <f t="shared" si="1"/>
        <v>0</v>
      </c>
      <c r="O964" s="151"/>
      <c r="CA964" s="158"/>
      <c r="CB964" s="158"/>
    </row>
    <row r="965" spans="1:80" ht="22.5">
      <c r="A965" s="152">
        <v>191</v>
      </c>
      <c r="B965" s="153" t="s">
        <v>1181</v>
      </c>
      <c r="C965" s="154" t="s">
        <v>1176</v>
      </c>
      <c r="D965" s="155" t="s">
        <v>77</v>
      </c>
      <c r="E965" s="156">
        <v>1</v>
      </c>
      <c r="F965" s="702"/>
      <c r="G965" s="157">
        <f t="shared" si="1"/>
        <v>0</v>
      </c>
      <c r="O965" s="151"/>
      <c r="CA965" s="158"/>
      <c r="CB965" s="158"/>
    </row>
    <row r="966" spans="1:80" ht="22.5">
      <c r="A966" s="152">
        <v>192</v>
      </c>
      <c r="B966" s="153" t="s">
        <v>1182</v>
      </c>
      <c r="C966" s="154" t="s">
        <v>1178</v>
      </c>
      <c r="D966" s="155" t="s">
        <v>77</v>
      </c>
      <c r="E966" s="156">
        <v>1</v>
      </c>
      <c r="F966" s="702"/>
      <c r="G966" s="157">
        <f t="shared" si="1"/>
        <v>0</v>
      </c>
      <c r="O966" s="151"/>
      <c r="CA966" s="158"/>
      <c r="CB966" s="158"/>
    </row>
    <row r="967" spans="1:80" ht="22.5">
      <c r="A967" s="152">
        <v>193</v>
      </c>
      <c r="B967" s="153" t="s">
        <v>1183</v>
      </c>
      <c r="C967" s="154" t="s">
        <v>1176</v>
      </c>
      <c r="D967" s="155" t="s">
        <v>77</v>
      </c>
      <c r="E967" s="156">
        <v>1</v>
      </c>
      <c r="F967" s="702"/>
      <c r="G967" s="157">
        <f t="shared" si="1"/>
        <v>0</v>
      </c>
      <c r="O967" s="151"/>
      <c r="CA967" s="158"/>
      <c r="CB967" s="158"/>
    </row>
    <row r="968" spans="1:80" ht="22.5">
      <c r="A968" s="152">
        <v>194</v>
      </c>
      <c r="B968" s="153" t="s">
        <v>1184</v>
      </c>
      <c r="C968" s="154" t="s">
        <v>1178</v>
      </c>
      <c r="D968" s="155" t="s">
        <v>77</v>
      </c>
      <c r="E968" s="156">
        <v>1</v>
      </c>
      <c r="F968" s="702"/>
      <c r="G968" s="157">
        <f t="shared" si="1"/>
        <v>0</v>
      </c>
      <c r="O968" s="151"/>
      <c r="CA968" s="158"/>
      <c r="CB968" s="158"/>
    </row>
    <row r="969" spans="1:80" ht="22.5">
      <c r="A969" s="152">
        <v>195</v>
      </c>
      <c r="B969" s="153" t="s">
        <v>1185</v>
      </c>
      <c r="C969" s="154" t="s">
        <v>1186</v>
      </c>
      <c r="D969" s="155" t="s">
        <v>77</v>
      </c>
      <c r="E969" s="156">
        <v>1</v>
      </c>
      <c r="F969" s="702"/>
      <c r="G969" s="157">
        <f t="shared" si="1"/>
        <v>0</v>
      </c>
      <c r="O969" s="151"/>
      <c r="CA969" s="158"/>
      <c r="CB969" s="158"/>
    </row>
    <row r="970" spans="1:80" ht="22.5">
      <c r="A970" s="152">
        <v>196</v>
      </c>
      <c r="B970" s="153" t="s">
        <v>1187</v>
      </c>
      <c r="C970" s="154" t="s">
        <v>1188</v>
      </c>
      <c r="D970" s="155" t="s">
        <v>77</v>
      </c>
      <c r="E970" s="156">
        <v>1</v>
      </c>
      <c r="F970" s="702"/>
      <c r="G970" s="157">
        <f t="shared" si="1"/>
        <v>0</v>
      </c>
      <c r="O970" s="151"/>
      <c r="CA970" s="158"/>
      <c r="CB970" s="158"/>
    </row>
    <row r="971" spans="1:80" ht="22.5">
      <c r="A971" s="152">
        <v>197</v>
      </c>
      <c r="B971" s="153" t="s">
        <v>1189</v>
      </c>
      <c r="C971" s="154" t="s">
        <v>1186</v>
      </c>
      <c r="D971" s="155" t="s">
        <v>77</v>
      </c>
      <c r="E971" s="156">
        <v>1</v>
      </c>
      <c r="F971" s="702"/>
      <c r="G971" s="157">
        <f t="shared" si="1"/>
        <v>0</v>
      </c>
      <c r="O971" s="151"/>
      <c r="CA971" s="158"/>
      <c r="CB971" s="158"/>
    </row>
    <row r="972" spans="1:80" ht="22.5">
      <c r="A972" s="152">
        <v>198</v>
      </c>
      <c r="B972" s="153" t="s">
        <v>1190</v>
      </c>
      <c r="C972" s="154" t="s">
        <v>1188</v>
      </c>
      <c r="D972" s="155" t="s">
        <v>77</v>
      </c>
      <c r="E972" s="156">
        <v>1</v>
      </c>
      <c r="F972" s="702"/>
      <c r="G972" s="157">
        <f t="shared" si="1"/>
        <v>0</v>
      </c>
      <c r="O972" s="151"/>
      <c r="CA972" s="158"/>
      <c r="CB972" s="158"/>
    </row>
    <row r="973" spans="1:80" ht="22.5">
      <c r="A973" s="152">
        <v>199</v>
      </c>
      <c r="B973" s="153" t="s">
        <v>1191</v>
      </c>
      <c r="C973" s="154" t="s">
        <v>1192</v>
      </c>
      <c r="D973" s="155" t="s">
        <v>77</v>
      </c>
      <c r="E973" s="156">
        <v>1</v>
      </c>
      <c r="F973" s="702"/>
      <c r="G973" s="157">
        <f t="shared" si="1"/>
        <v>0</v>
      </c>
      <c r="O973" s="151"/>
      <c r="CA973" s="158"/>
      <c r="CB973" s="158"/>
    </row>
    <row r="974" spans="1:80" ht="22.5">
      <c r="A974" s="152">
        <v>200</v>
      </c>
      <c r="B974" s="153" t="s">
        <v>1193</v>
      </c>
      <c r="C974" s="154" t="s">
        <v>1194</v>
      </c>
      <c r="D974" s="155" t="s">
        <v>77</v>
      </c>
      <c r="E974" s="156">
        <v>1</v>
      </c>
      <c r="F974" s="702"/>
      <c r="G974" s="157">
        <f t="shared" si="1"/>
        <v>0</v>
      </c>
      <c r="O974" s="151"/>
      <c r="CA974" s="158"/>
      <c r="CB974" s="158"/>
    </row>
    <row r="975" spans="1:80" ht="22.5">
      <c r="A975" s="152">
        <v>201</v>
      </c>
      <c r="B975" s="153" t="s">
        <v>1195</v>
      </c>
      <c r="C975" s="154" t="s">
        <v>1196</v>
      </c>
      <c r="D975" s="155" t="s">
        <v>77</v>
      </c>
      <c r="E975" s="156">
        <v>1</v>
      </c>
      <c r="F975" s="702"/>
      <c r="G975" s="157">
        <f t="shared" si="1"/>
        <v>0</v>
      </c>
      <c r="O975" s="151"/>
      <c r="CA975" s="158"/>
      <c r="CB975" s="158"/>
    </row>
    <row r="976" spans="1:80" ht="22.5">
      <c r="A976" s="152">
        <v>202</v>
      </c>
      <c r="B976" s="153" t="s">
        <v>1197</v>
      </c>
      <c r="C976" s="154" t="s">
        <v>1198</v>
      </c>
      <c r="D976" s="155" t="s">
        <v>77</v>
      </c>
      <c r="E976" s="156">
        <v>1</v>
      </c>
      <c r="F976" s="702"/>
      <c r="G976" s="157">
        <f t="shared" si="1"/>
        <v>0</v>
      </c>
      <c r="O976" s="151"/>
      <c r="CA976" s="158"/>
      <c r="CB976" s="158"/>
    </row>
    <row r="977" spans="1:80" ht="22.5">
      <c r="A977" s="152">
        <v>203</v>
      </c>
      <c r="B977" s="153" t="s">
        <v>1199</v>
      </c>
      <c r="C977" s="154" t="s">
        <v>1200</v>
      </c>
      <c r="D977" s="155" t="s">
        <v>77</v>
      </c>
      <c r="E977" s="156">
        <v>1</v>
      </c>
      <c r="F977" s="702"/>
      <c r="G977" s="157">
        <f t="shared" si="1"/>
        <v>0</v>
      </c>
      <c r="O977" s="151"/>
      <c r="CA977" s="158"/>
      <c r="CB977" s="158"/>
    </row>
    <row r="978" spans="1:80" ht="22.5">
      <c r="A978" s="152">
        <v>204</v>
      </c>
      <c r="B978" s="153" t="s">
        <v>1201</v>
      </c>
      <c r="C978" s="154" t="s">
        <v>1202</v>
      </c>
      <c r="D978" s="155" t="s">
        <v>77</v>
      </c>
      <c r="E978" s="156">
        <v>1</v>
      </c>
      <c r="F978" s="702"/>
      <c r="G978" s="157">
        <f t="shared" si="1"/>
        <v>0</v>
      </c>
      <c r="O978" s="151"/>
      <c r="CA978" s="158"/>
      <c r="CB978" s="158"/>
    </row>
    <row r="979" spans="1:80" ht="22.5">
      <c r="A979" s="152">
        <v>205</v>
      </c>
      <c r="B979" s="153" t="s">
        <v>1203</v>
      </c>
      <c r="C979" s="154" t="s">
        <v>1204</v>
      </c>
      <c r="D979" s="155" t="s">
        <v>77</v>
      </c>
      <c r="E979" s="156">
        <v>1</v>
      </c>
      <c r="F979" s="702"/>
      <c r="G979" s="157">
        <f t="shared" si="1"/>
        <v>0</v>
      </c>
      <c r="O979" s="151"/>
      <c r="CA979" s="158"/>
      <c r="CB979" s="158"/>
    </row>
    <row r="980" spans="1:80" ht="22.5">
      <c r="A980" s="152">
        <v>206</v>
      </c>
      <c r="B980" s="153" t="s">
        <v>1205</v>
      </c>
      <c r="C980" s="154" t="s">
        <v>1206</v>
      </c>
      <c r="D980" s="155" t="s">
        <v>77</v>
      </c>
      <c r="E980" s="156">
        <v>1</v>
      </c>
      <c r="F980" s="702"/>
      <c r="G980" s="157">
        <f t="shared" si="1"/>
        <v>0</v>
      </c>
      <c r="O980" s="151"/>
      <c r="CA980" s="158"/>
      <c r="CB980" s="158"/>
    </row>
    <row r="981" spans="1:80" ht="22.5">
      <c r="A981" s="152">
        <v>207</v>
      </c>
      <c r="B981" s="153" t="s">
        <v>1207</v>
      </c>
      <c r="C981" s="154" t="s">
        <v>1204</v>
      </c>
      <c r="D981" s="155" t="s">
        <v>77</v>
      </c>
      <c r="E981" s="156">
        <v>1</v>
      </c>
      <c r="F981" s="702"/>
      <c r="G981" s="157">
        <f t="shared" si="1"/>
        <v>0</v>
      </c>
      <c r="O981" s="151"/>
      <c r="CA981" s="158"/>
      <c r="CB981" s="158"/>
    </row>
    <row r="982" spans="1:80" ht="22.5">
      <c r="A982" s="152">
        <v>208</v>
      </c>
      <c r="B982" s="153" t="s">
        <v>1208</v>
      </c>
      <c r="C982" s="154" t="s">
        <v>1206</v>
      </c>
      <c r="D982" s="155" t="s">
        <v>77</v>
      </c>
      <c r="E982" s="156">
        <v>1</v>
      </c>
      <c r="F982" s="702"/>
      <c r="G982" s="157">
        <f t="shared" si="1"/>
        <v>0</v>
      </c>
      <c r="O982" s="151"/>
      <c r="CA982" s="158"/>
      <c r="CB982" s="158"/>
    </row>
    <row r="983" spans="1:80" ht="22.5">
      <c r="A983" s="152">
        <v>209</v>
      </c>
      <c r="B983" s="153" t="s">
        <v>1209</v>
      </c>
      <c r="C983" s="154" t="s">
        <v>1204</v>
      </c>
      <c r="D983" s="155" t="s">
        <v>77</v>
      </c>
      <c r="E983" s="156">
        <v>1</v>
      </c>
      <c r="F983" s="702"/>
      <c r="G983" s="157">
        <f t="shared" si="1"/>
        <v>0</v>
      </c>
      <c r="O983" s="151"/>
      <c r="CA983" s="158"/>
      <c r="CB983" s="158"/>
    </row>
    <row r="984" spans="1:80" ht="22.5">
      <c r="A984" s="152">
        <v>210</v>
      </c>
      <c r="B984" s="153" t="s">
        <v>1210</v>
      </c>
      <c r="C984" s="154" t="s">
        <v>1206</v>
      </c>
      <c r="D984" s="155" t="s">
        <v>77</v>
      </c>
      <c r="E984" s="156">
        <v>1</v>
      </c>
      <c r="F984" s="702"/>
      <c r="G984" s="157">
        <f t="shared" si="1"/>
        <v>0</v>
      </c>
      <c r="O984" s="151"/>
      <c r="CA984" s="158"/>
      <c r="CB984" s="158"/>
    </row>
    <row r="985" spans="1:80" ht="22.5">
      <c r="A985" s="152">
        <v>211</v>
      </c>
      <c r="B985" s="153" t="s">
        <v>1211</v>
      </c>
      <c r="C985" s="154" t="s">
        <v>1212</v>
      </c>
      <c r="D985" s="155" t="s">
        <v>77</v>
      </c>
      <c r="E985" s="156">
        <v>1</v>
      </c>
      <c r="F985" s="702"/>
      <c r="G985" s="157">
        <f t="shared" si="1"/>
        <v>0</v>
      </c>
      <c r="O985" s="151"/>
      <c r="CA985" s="158"/>
      <c r="CB985" s="158"/>
    </row>
    <row r="986" spans="1:80" ht="22.5">
      <c r="A986" s="152">
        <v>212</v>
      </c>
      <c r="B986" s="153" t="s">
        <v>1213</v>
      </c>
      <c r="C986" s="154" t="s">
        <v>1214</v>
      </c>
      <c r="D986" s="155" t="s">
        <v>77</v>
      </c>
      <c r="E986" s="156">
        <v>1</v>
      </c>
      <c r="F986" s="702"/>
      <c r="G986" s="157">
        <f t="shared" si="1"/>
        <v>0</v>
      </c>
      <c r="O986" s="151"/>
      <c r="CA986" s="158"/>
      <c r="CB986" s="158"/>
    </row>
    <row r="987" spans="1:80" ht="22.5">
      <c r="A987" s="152">
        <v>213</v>
      </c>
      <c r="B987" s="153" t="s">
        <v>1215</v>
      </c>
      <c r="C987" s="154" t="s">
        <v>1212</v>
      </c>
      <c r="D987" s="155" t="s">
        <v>77</v>
      </c>
      <c r="E987" s="156">
        <v>1</v>
      </c>
      <c r="F987" s="702"/>
      <c r="G987" s="157">
        <f t="shared" si="1"/>
        <v>0</v>
      </c>
      <c r="O987" s="151"/>
      <c r="CA987" s="158"/>
      <c r="CB987" s="158"/>
    </row>
    <row r="988" spans="1:80" ht="22.5">
      <c r="A988" s="152">
        <v>214</v>
      </c>
      <c r="B988" s="153" t="s">
        <v>1216</v>
      </c>
      <c r="C988" s="154" t="s">
        <v>1214</v>
      </c>
      <c r="D988" s="155" t="s">
        <v>77</v>
      </c>
      <c r="E988" s="156">
        <v>1</v>
      </c>
      <c r="F988" s="702"/>
      <c r="G988" s="157">
        <f t="shared" si="1"/>
        <v>0</v>
      </c>
      <c r="O988" s="151"/>
      <c r="CA988" s="158"/>
      <c r="CB988" s="158"/>
    </row>
    <row r="989" spans="1:80" ht="22.5">
      <c r="A989" s="152">
        <v>215</v>
      </c>
      <c r="B989" s="153" t="s">
        <v>1217</v>
      </c>
      <c r="C989" s="154" t="s">
        <v>1212</v>
      </c>
      <c r="D989" s="155" t="s">
        <v>77</v>
      </c>
      <c r="E989" s="156">
        <v>1</v>
      </c>
      <c r="F989" s="702"/>
      <c r="G989" s="157">
        <f t="shared" si="1"/>
        <v>0</v>
      </c>
      <c r="O989" s="151"/>
      <c r="CA989" s="158"/>
      <c r="CB989" s="158"/>
    </row>
    <row r="990" spans="1:80" ht="22.5">
      <c r="A990" s="152">
        <v>216</v>
      </c>
      <c r="B990" s="153" t="s">
        <v>1218</v>
      </c>
      <c r="C990" s="154" t="s">
        <v>1214</v>
      </c>
      <c r="D990" s="155" t="s">
        <v>77</v>
      </c>
      <c r="E990" s="156">
        <v>1</v>
      </c>
      <c r="F990" s="702"/>
      <c r="G990" s="157">
        <f t="shared" si="1"/>
        <v>0</v>
      </c>
      <c r="O990" s="151"/>
      <c r="CA990" s="158"/>
      <c r="CB990" s="158"/>
    </row>
    <row r="991" spans="1:80" ht="22.5">
      <c r="A991" s="152">
        <v>217</v>
      </c>
      <c r="B991" s="153" t="s">
        <v>1219</v>
      </c>
      <c r="C991" s="154" t="s">
        <v>1212</v>
      </c>
      <c r="D991" s="155" t="s">
        <v>77</v>
      </c>
      <c r="E991" s="156">
        <v>1</v>
      </c>
      <c r="F991" s="702"/>
      <c r="G991" s="157">
        <f t="shared" si="1"/>
        <v>0</v>
      </c>
      <c r="O991" s="151"/>
      <c r="CA991" s="158"/>
      <c r="CB991" s="158"/>
    </row>
    <row r="992" spans="1:80" ht="22.5">
      <c r="A992" s="152">
        <v>218</v>
      </c>
      <c r="B992" s="153" t="s">
        <v>1220</v>
      </c>
      <c r="C992" s="154" t="s">
        <v>1214</v>
      </c>
      <c r="D992" s="155" t="s">
        <v>77</v>
      </c>
      <c r="E992" s="156">
        <v>1</v>
      </c>
      <c r="F992" s="702"/>
      <c r="G992" s="157">
        <f t="shared" si="1"/>
        <v>0</v>
      </c>
      <c r="O992" s="151"/>
      <c r="CA992" s="158"/>
      <c r="CB992" s="158"/>
    </row>
    <row r="993" spans="1:80" ht="22.5">
      <c r="A993" s="152">
        <v>219</v>
      </c>
      <c r="B993" s="153" t="s">
        <v>1221</v>
      </c>
      <c r="C993" s="154" t="s">
        <v>1212</v>
      </c>
      <c r="D993" s="155" t="s">
        <v>77</v>
      </c>
      <c r="E993" s="156">
        <v>1</v>
      </c>
      <c r="F993" s="702"/>
      <c r="G993" s="157">
        <f t="shared" si="1"/>
        <v>0</v>
      </c>
      <c r="O993" s="151"/>
      <c r="CA993" s="158"/>
      <c r="CB993" s="158"/>
    </row>
    <row r="994" spans="1:80" ht="22.5">
      <c r="A994" s="152">
        <v>220</v>
      </c>
      <c r="B994" s="153" t="s">
        <v>1222</v>
      </c>
      <c r="C994" s="154" t="s">
        <v>1214</v>
      </c>
      <c r="D994" s="155" t="s">
        <v>77</v>
      </c>
      <c r="E994" s="156">
        <v>1</v>
      </c>
      <c r="F994" s="702"/>
      <c r="G994" s="157">
        <f t="shared" si="1"/>
        <v>0</v>
      </c>
      <c r="O994" s="151"/>
      <c r="CA994" s="158"/>
      <c r="CB994" s="158"/>
    </row>
    <row r="995" spans="1:80" ht="22.5">
      <c r="A995" s="152">
        <v>221</v>
      </c>
      <c r="B995" s="153" t="s">
        <v>1223</v>
      </c>
      <c r="C995" s="154" t="s">
        <v>1224</v>
      </c>
      <c r="D995" s="155" t="s">
        <v>77</v>
      </c>
      <c r="E995" s="156">
        <v>1</v>
      </c>
      <c r="F995" s="702"/>
      <c r="G995" s="157">
        <f t="shared" si="1"/>
        <v>0</v>
      </c>
      <c r="O995" s="151"/>
      <c r="CA995" s="158"/>
      <c r="CB995" s="158"/>
    </row>
    <row r="996" spans="1:80" ht="22.5">
      <c r="A996" s="152">
        <v>222</v>
      </c>
      <c r="B996" s="153" t="s">
        <v>1225</v>
      </c>
      <c r="C996" s="154" t="s">
        <v>1226</v>
      </c>
      <c r="D996" s="155" t="s">
        <v>77</v>
      </c>
      <c r="E996" s="156">
        <v>1</v>
      </c>
      <c r="F996" s="702"/>
      <c r="G996" s="157">
        <f t="shared" si="1"/>
        <v>0</v>
      </c>
      <c r="O996" s="151"/>
      <c r="CA996" s="158"/>
      <c r="CB996" s="158"/>
    </row>
    <row r="997" spans="1:80" ht="22.5">
      <c r="A997" s="152">
        <v>223</v>
      </c>
      <c r="B997" s="153" t="s">
        <v>1227</v>
      </c>
      <c r="C997" s="154" t="s">
        <v>1228</v>
      </c>
      <c r="D997" s="155" t="s">
        <v>77</v>
      </c>
      <c r="E997" s="156">
        <v>1</v>
      </c>
      <c r="F997" s="702"/>
      <c r="G997" s="157">
        <f t="shared" si="1"/>
        <v>0</v>
      </c>
      <c r="O997" s="151"/>
      <c r="CA997" s="158"/>
      <c r="CB997" s="158"/>
    </row>
    <row r="998" spans="1:80" ht="22.5">
      <c r="A998" s="152">
        <v>224</v>
      </c>
      <c r="B998" s="153" t="s">
        <v>1229</v>
      </c>
      <c r="C998" s="154" t="s">
        <v>1230</v>
      </c>
      <c r="D998" s="155" t="s">
        <v>77</v>
      </c>
      <c r="E998" s="156">
        <v>1</v>
      </c>
      <c r="F998" s="702"/>
      <c r="G998" s="157">
        <f t="shared" si="1"/>
        <v>0</v>
      </c>
      <c r="O998" s="151"/>
      <c r="CA998" s="158"/>
      <c r="CB998" s="158"/>
    </row>
    <row r="999" spans="1:80" ht="22.5">
      <c r="A999" s="152">
        <v>225</v>
      </c>
      <c r="B999" s="153" t="s">
        <v>1231</v>
      </c>
      <c r="C999" s="154" t="s">
        <v>1232</v>
      </c>
      <c r="D999" s="155" t="s">
        <v>77</v>
      </c>
      <c r="E999" s="156">
        <v>1</v>
      </c>
      <c r="F999" s="702"/>
      <c r="G999" s="157">
        <f t="shared" si="1"/>
        <v>0</v>
      </c>
      <c r="O999" s="151"/>
      <c r="CA999" s="158"/>
      <c r="CB999" s="158"/>
    </row>
    <row r="1000" spans="1:80" ht="22.5">
      <c r="A1000" s="152">
        <v>226</v>
      </c>
      <c r="B1000" s="153" t="s">
        <v>1233</v>
      </c>
      <c r="C1000" s="154" t="s">
        <v>1234</v>
      </c>
      <c r="D1000" s="155" t="s">
        <v>77</v>
      </c>
      <c r="E1000" s="156">
        <v>1</v>
      </c>
      <c r="F1000" s="702"/>
      <c r="G1000" s="157">
        <f t="shared" si="1"/>
        <v>0</v>
      </c>
      <c r="O1000" s="151"/>
      <c r="CA1000" s="158"/>
      <c r="CB1000" s="158"/>
    </row>
    <row r="1001" spans="1:80" ht="22.5">
      <c r="A1001" s="152">
        <v>227</v>
      </c>
      <c r="B1001" s="153" t="s">
        <v>1235</v>
      </c>
      <c r="C1001" s="154" t="s">
        <v>1228</v>
      </c>
      <c r="D1001" s="155" t="s">
        <v>77</v>
      </c>
      <c r="E1001" s="156">
        <v>1</v>
      </c>
      <c r="F1001" s="702"/>
      <c r="G1001" s="157">
        <f t="shared" si="1"/>
        <v>0</v>
      </c>
      <c r="O1001" s="151"/>
      <c r="CA1001" s="158"/>
      <c r="CB1001" s="158"/>
    </row>
    <row r="1002" spans="1:80" ht="22.5">
      <c r="A1002" s="152">
        <v>228</v>
      </c>
      <c r="B1002" s="153" t="s">
        <v>1236</v>
      </c>
      <c r="C1002" s="154" t="s">
        <v>1230</v>
      </c>
      <c r="D1002" s="155" t="s">
        <v>77</v>
      </c>
      <c r="E1002" s="156">
        <v>1</v>
      </c>
      <c r="F1002" s="702"/>
      <c r="G1002" s="157">
        <f t="shared" si="1"/>
        <v>0</v>
      </c>
      <c r="O1002" s="151"/>
      <c r="CA1002" s="158"/>
      <c r="CB1002" s="158"/>
    </row>
    <row r="1003" spans="1:80" ht="22.5">
      <c r="A1003" s="152">
        <v>229</v>
      </c>
      <c r="B1003" s="153" t="s">
        <v>1237</v>
      </c>
      <c r="C1003" s="154" t="s">
        <v>1228</v>
      </c>
      <c r="D1003" s="155" t="s">
        <v>77</v>
      </c>
      <c r="E1003" s="156">
        <v>1</v>
      </c>
      <c r="F1003" s="702"/>
      <c r="G1003" s="157">
        <f aca="true" t="shared" si="2" ref="G1003:G1066">E1003*F1003</f>
        <v>0</v>
      </c>
      <c r="O1003" s="151"/>
      <c r="CA1003" s="158"/>
      <c r="CB1003" s="158"/>
    </row>
    <row r="1004" spans="1:80" ht="22.5">
      <c r="A1004" s="152">
        <v>230</v>
      </c>
      <c r="B1004" s="153" t="s">
        <v>1238</v>
      </c>
      <c r="C1004" s="154" t="s">
        <v>1230</v>
      </c>
      <c r="D1004" s="155" t="s">
        <v>77</v>
      </c>
      <c r="E1004" s="156">
        <v>1</v>
      </c>
      <c r="F1004" s="702"/>
      <c r="G1004" s="157">
        <f t="shared" si="2"/>
        <v>0</v>
      </c>
      <c r="O1004" s="151"/>
      <c r="CA1004" s="158"/>
      <c r="CB1004" s="158"/>
    </row>
    <row r="1005" spans="1:80" ht="22.5">
      <c r="A1005" s="152">
        <v>231</v>
      </c>
      <c r="B1005" s="153" t="s">
        <v>1239</v>
      </c>
      <c r="C1005" s="154" t="s">
        <v>1228</v>
      </c>
      <c r="D1005" s="155" t="s">
        <v>77</v>
      </c>
      <c r="E1005" s="156">
        <v>1</v>
      </c>
      <c r="F1005" s="702"/>
      <c r="G1005" s="157">
        <f t="shared" si="2"/>
        <v>0</v>
      </c>
      <c r="O1005" s="151"/>
      <c r="CA1005" s="158"/>
      <c r="CB1005" s="158"/>
    </row>
    <row r="1006" spans="1:80" ht="22.5">
      <c r="A1006" s="152">
        <v>232</v>
      </c>
      <c r="B1006" s="153" t="s">
        <v>1240</v>
      </c>
      <c r="C1006" s="154" t="s">
        <v>1230</v>
      </c>
      <c r="D1006" s="155" t="s">
        <v>77</v>
      </c>
      <c r="E1006" s="156">
        <v>1</v>
      </c>
      <c r="F1006" s="702"/>
      <c r="G1006" s="157">
        <f t="shared" si="2"/>
        <v>0</v>
      </c>
      <c r="O1006" s="151"/>
      <c r="CA1006" s="158"/>
      <c r="CB1006" s="158"/>
    </row>
    <row r="1007" spans="1:80" ht="22.5">
      <c r="A1007" s="152">
        <v>233</v>
      </c>
      <c r="B1007" s="153" t="s">
        <v>1241</v>
      </c>
      <c r="C1007" s="154" t="s">
        <v>1242</v>
      </c>
      <c r="D1007" s="155" t="s">
        <v>77</v>
      </c>
      <c r="E1007" s="156">
        <v>1</v>
      </c>
      <c r="F1007" s="702"/>
      <c r="G1007" s="157">
        <f t="shared" si="2"/>
        <v>0</v>
      </c>
      <c r="O1007" s="151"/>
      <c r="CA1007" s="158"/>
      <c r="CB1007" s="158"/>
    </row>
    <row r="1008" spans="1:80" ht="22.5">
      <c r="A1008" s="152">
        <v>234</v>
      </c>
      <c r="B1008" s="153" t="s">
        <v>1243</v>
      </c>
      <c r="C1008" s="154" t="s">
        <v>1244</v>
      </c>
      <c r="D1008" s="155" t="s">
        <v>77</v>
      </c>
      <c r="E1008" s="156">
        <v>1</v>
      </c>
      <c r="F1008" s="702"/>
      <c r="G1008" s="157">
        <f t="shared" si="2"/>
        <v>0</v>
      </c>
      <c r="O1008" s="151"/>
      <c r="CA1008" s="158"/>
      <c r="CB1008" s="158"/>
    </row>
    <row r="1009" spans="1:80" ht="22.5">
      <c r="A1009" s="152">
        <v>235</v>
      </c>
      <c r="B1009" s="153" t="s">
        <v>1245</v>
      </c>
      <c r="C1009" s="154" t="s">
        <v>1246</v>
      </c>
      <c r="D1009" s="155" t="s">
        <v>77</v>
      </c>
      <c r="E1009" s="156">
        <v>1</v>
      </c>
      <c r="F1009" s="702"/>
      <c r="G1009" s="157">
        <f t="shared" si="2"/>
        <v>0</v>
      </c>
      <c r="O1009" s="151"/>
      <c r="CA1009" s="158"/>
      <c r="CB1009" s="158"/>
    </row>
    <row r="1010" spans="1:80" ht="22.5">
      <c r="A1010" s="152">
        <v>236</v>
      </c>
      <c r="B1010" s="153" t="s">
        <v>1247</v>
      </c>
      <c r="C1010" s="154" t="s">
        <v>1248</v>
      </c>
      <c r="D1010" s="155" t="s">
        <v>77</v>
      </c>
      <c r="E1010" s="156">
        <v>1</v>
      </c>
      <c r="F1010" s="702"/>
      <c r="G1010" s="157">
        <f t="shared" si="2"/>
        <v>0</v>
      </c>
      <c r="O1010" s="151"/>
      <c r="CA1010" s="158"/>
      <c r="CB1010" s="158"/>
    </row>
    <row r="1011" spans="1:80" ht="22.5">
      <c r="A1011" s="152">
        <v>237</v>
      </c>
      <c r="B1011" s="153" t="s">
        <v>1249</v>
      </c>
      <c r="C1011" s="154" t="s">
        <v>1250</v>
      </c>
      <c r="D1011" s="155" t="s">
        <v>77</v>
      </c>
      <c r="E1011" s="156">
        <v>1</v>
      </c>
      <c r="F1011" s="702"/>
      <c r="G1011" s="157">
        <f t="shared" si="2"/>
        <v>0</v>
      </c>
      <c r="O1011" s="151"/>
      <c r="CA1011" s="158"/>
      <c r="CB1011" s="158"/>
    </row>
    <row r="1012" spans="1:80" ht="22.5">
      <c r="A1012" s="152">
        <v>238</v>
      </c>
      <c r="B1012" s="153" t="s">
        <v>1251</v>
      </c>
      <c r="C1012" s="154" t="s">
        <v>1252</v>
      </c>
      <c r="D1012" s="155" t="s">
        <v>77</v>
      </c>
      <c r="E1012" s="156">
        <v>1</v>
      </c>
      <c r="F1012" s="702"/>
      <c r="G1012" s="157">
        <f t="shared" si="2"/>
        <v>0</v>
      </c>
      <c r="O1012" s="151"/>
      <c r="CA1012" s="158"/>
      <c r="CB1012" s="158"/>
    </row>
    <row r="1013" spans="1:80" ht="22.5">
      <c r="A1013" s="152">
        <v>239</v>
      </c>
      <c r="B1013" s="153" t="s">
        <v>1253</v>
      </c>
      <c r="C1013" s="154" t="s">
        <v>1254</v>
      </c>
      <c r="D1013" s="155" t="s">
        <v>77</v>
      </c>
      <c r="E1013" s="156">
        <v>1</v>
      </c>
      <c r="F1013" s="702"/>
      <c r="G1013" s="157">
        <f t="shared" si="2"/>
        <v>0</v>
      </c>
      <c r="O1013" s="151"/>
      <c r="CA1013" s="158"/>
      <c r="CB1013" s="158"/>
    </row>
    <row r="1014" spans="1:80" ht="12.75">
      <c r="A1014" s="152">
        <v>240</v>
      </c>
      <c r="B1014" s="153" t="s">
        <v>1255</v>
      </c>
      <c r="C1014" s="154" t="s">
        <v>1256</v>
      </c>
      <c r="D1014" s="155" t="s">
        <v>77</v>
      </c>
      <c r="E1014" s="156">
        <v>1</v>
      </c>
      <c r="F1014" s="702"/>
      <c r="G1014" s="157">
        <f t="shared" si="2"/>
        <v>0</v>
      </c>
      <c r="O1014" s="151"/>
      <c r="CA1014" s="158"/>
      <c r="CB1014" s="158"/>
    </row>
    <row r="1015" spans="1:80" ht="22.5">
      <c r="A1015" s="152">
        <v>241</v>
      </c>
      <c r="B1015" s="153" t="s">
        <v>1257</v>
      </c>
      <c r="C1015" s="154" t="s">
        <v>1254</v>
      </c>
      <c r="D1015" s="155" t="s">
        <v>77</v>
      </c>
      <c r="E1015" s="156">
        <v>1</v>
      </c>
      <c r="F1015" s="702"/>
      <c r="G1015" s="157">
        <f t="shared" si="2"/>
        <v>0</v>
      </c>
      <c r="O1015" s="151"/>
      <c r="CA1015" s="158"/>
      <c r="CB1015" s="158"/>
    </row>
    <row r="1016" spans="1:80" ht="12.75">
      <c r="A1016" s="152">
        <v>242</v>
      </c>
      <c r="B1016" s="153" t="s">
        <v>1258</v>
      </c>
      <c r="C1016" s="154" t="s">
        <v>1256</v>
      </c>
      <c r="D1016" s="155" t="s">
        <v>77</v>
      </c>
      <c r="E1016" s="156">
        <v>1</v>
      </c>
      <c r="F1016" s="702"/>
      <c r="G1016" s="157">
        <f t="shared" si="2"/>
        <v>0</v>
      </c>
      <c r="O1016" s="151"/>
      <c r="CA1016" s="158"/>
      <c r="CB1016" s="158"/>
    </row>
    <row r="1017" spans="1:80" ht="22.5">
      <c r="A1017" s="152">
        <v>243</v>
      </c>
      <c r="B1017" s="153" t="s">
        <v>1259</v>
      </c>
      <c r="C1017" s="154" t="s">
        <v>1260</v>
      </c>
      <c r="D1017" s="155" t="s">
        <v>77</v>
      </c>
      <c r="E1017" s="156">
        <v>1</v>
      </c>
      <c r="F1017" s="702"/>
      <c r="G1017" s="157">
        <f t="shared" si="2"/>
        <v>0</v>
      </c>
      <c r="O1017" s="151"/>
      <c r="CA1017" s="158"/>
      <c r="CB1017" s="158"/>
    </row>
    <row r="1018" spans="1:80" ht="22.5">
      <c r="A1018" s="152">
        <v>244</v>
      </c>
      <c r="B1018" s="153" t="s">
        <v>1261</v>
      </c>
      <c r="C1018" s="154" t="s">
        <v>1262</v>
      </c>
      <c r="D1018" s="155" t="s">
        <v>77</v>
      </c>
      <c r="E1018" s="156">
        <v>1</v>
      </c>
      <c r="F1018" s="702"/>
      <c r="G1018" s="157">
        <f t="shared" si="2"/>
        <v>0</v>
      </c>
      <c r="O1018" s="151"/>
      <c r="CA1018" s="158"/>
      <c r="CB1018" s="158"/>
    </row>
    <row r="1019" spans="1:80" ht="22.5">
      <c r="A1019" s="152">
        <v>245</v>
      </c>
      <c r="B1019" s="153" t="s">
        <v>1263</v>
      </c>
      <c r="C1019" s="154" t="s">
        <v>1242</v>
      </c>
      <c r="D1019" s="155" t="s">
        <v>77</v>
      </c>
      <c r="E1019" s="156">
        <v>1</v>
      </c>
      <c r="F1019" s="702"/>
      <c r="G1019" s="157">
        <f t="shared" si="2"/>
        <v>0</v>
      </c>
      <c r="O1019" s="151"/>
      <c r="CA1019" s="158"/>
      <c r="CB1019" s="158"/>
    </row>
    <row r="1020" spans="1:80" ht="22.5">
      <c r="A1020" s="152">
        <v>246</v>
      </c>
      <c r="B1020" s="153" t="s">
        <v>1264</v>
      </c>
      <c r="C1020" s="154" t="s">
        <v>1265</v>
      </c>
      <c r="D1020" s="155" t="s">
        <v>77</v>
      </c>
      <c r="E1020" s="156">
        <v>1</v>
      </c>
      <c r="F1020" s="702"/>
      <c r="G1020" s="157">
        <f t="shared" si="2"/>
        <v>0</v>
      </c>
      <c r="O1020" s="151"/>
      <c r="CA1020" s="158"/>
      <c r="CB1020" s="158"/>
    </row>
    <row r="1021" spans="1:80" ht="22.5">
      <c r="A1021" s="152">
        <v>247</v>
      </c>
      <c r="B1021" s="153" t="s">
        <v>1266</v>
      </c>
      <c r="C1021" s="154" t="s">
        <v>1242</v>
      </c>
      <c r="D1021" s="155" t="s">
        <v>77</v>
      </c>
      <c r="E1021" s="156">
        <v>1</v>
      </c>
      <c r="F1021" s="702"/>
      <c r="G1021" s="157">
        <f t="shared" si="2"/>
        <v>0</v>
      </c>
      <c r="O1021" s="151"/>
      <c r="CA1021" s="158"/>
      <c r="CB1021" s="158"/>
    </row>
    <row r="1022" spans="1:80" ht="22.5">
      <c r="A1022" s="152">
        <v>248</v>
      </c>
      <c r="B1022" s="153" t="s">
        <v>1267</v>
      </c>
      <c r="C1022" s="154" t="s">
        <v>1265</v>
      </c>
      <c r="D1022" s="155" t="s">
        <v>77</v>
      </c>
      <c r="E1022" s="156">
        <v>1</v>
      </c>
      <c r="F1022" s="702"/>
      <c r="G1022" s="157">
        <f t="shared" si="2"/>
        <v>0</v>
      </c>
      <c r="O1022" s="151"/>
      <c r="CA1022" s="158"/>
      <c r="CB1022" s="158"/>
    </row>
    <row r="1023" spans="1:80" ht="22.5">
      <c r="A1023" s="152">
        <v>249</v>
      </c>
      <c r="B1023" s="153" t="s">
        <v>1268</v>
      </c>
      <c r="C1023" s="154" t="s">
        <v>1250</v>
      </c>
      <c r="D1023" s="155" t="s">
        <v>77</v>
      </c>
      <c r="E1023" s="156">
        <v>1</v>
      </c>
      <c r="F1023" s="702"/>
      <c r="G1023" s="157">
        <f t="shared" si="2"/>
        <v>0</v>
      </c>
      <c r="O1023" s="151"/>
      <c r="CA1023" s="158"/>
      <c r="CB1023" s="158"/>
    </row>
    <row r="1024" spans="1:80" ht="22.5">
      <c r="A1024" s="152">
        <v>250</v>
      </c>
      <c r="B1024" s="153" t="s">
        <v>1269</v>
      </c>
      <c r="C1024" s="154" t="s">
        <v>1252</v>
      </c>
      <c r="D1024" s="155" t="s">
        <v>77</v>
      </c>
      <c r="E1024" s="156">
        <v>1</v>
      </c>
      <c r="F1024" s="702"/>
      <c r="G1024" s="157">
        <f t="shared" si="2"/>
        <v>0</v>
      </c>
      <c r="O1024" s="151"/>
      <c r="CA1024" s="158"/>
      <c r="CB1024" s="158"/>
    </row>
    <row r="1025" spans="1:80" ht="22.5">
      <c r="A1025" s="152">
        <v>251</v>
      </c>
      <c r="B1025" s="153" t="s">
        <v>1270</v>
      </c>
      <c r="C1025" s="154" t="s">
        <v>1242</v>
      </c>
      <c r="D1025" s="155" t="s">
        <v>77</v>
      </c>
      <c r="E1025" s="156">
        <v>1</v>
      </c>
      <c r="F1025" s="702"/>
      <c r="G1025" s="157">
        <f t="shared" si="2"/>
        <v>0</v>
      </c>
      <c r="O1025" s="151"/>
      <c r="CA1025" s="158"/>
      <c r="CB1025" s="158"/>
    </row>
    <row r="1026" spans="1:80" ht="22.5">
      <c r="A1026" s="152">
        <v>252</v>
      </c>
      <c r="B1026" s="153" t="s">
        <v>1271</v>
      </c>
      <c r="C1026" s="154" t="s">
        <v>1265</v>
      </c>
      <c r="D1026" s="155" t="s">
        <v>77</v>
      </c>
      <c r="E1026" s="156">
        <v>1</v>
      </c>
      <c r="F1026" s="702"/>
      <c r="G1026" s="157">
        <f t="shared" si="2"/>
        <v>0</v>
      </c>
      <c r="O1026" s="151"/>
      <c r="CA1026" s="158"/>
      <c r="CB1026" s="158"/>
    </row>
    <row r="1027" spans="1:80" ht="22.5">
      <c r="A1027" s="152">
        <v>253</v>
      </c>
      <c r="B1027" s="153" t="s">
        <v>1272</v>
      </c>
      <c r="C1027" s="154" t="s">
        <v>1242</v>
      </c>
      <c r="D1027" s="155" t="s">
        <v>77</v>
      </c>
      <c r="E1027" s="156">
        <v>1</v>
      </c>
      <c r="F1027" s="702"/>
      <c r="G1027" s="157">
        <f t="shared" si="2"/>
        <v>0</v>
      </c>
      <c r="O1027" s="151"/>
      <c r="CA1027" s="158"/>
      <c r="CB1027" s="158"/>
    </row>
    <row r="1028" spans="1:80" ht="22.5">
      <c r="A1028" s="152">
        <v>254</v>
      </c>
      <c r="B1028" s="153" t="s">
        <v>1273</v>
      </c>
      <c r="C1028" s="154" t="s">
        <v>1265</v>
      </c>
      <c r="D1028" s="155" t="s">
        <v>77</v>
      </c>
      <c r="E1028" s="156">
        <v>1</v>
      </c>
      <c r="F1028" s="702"/>
      <c r="G1028" s="157">
        <f t="shared" si="2"/>
        <v>0</v>
      </c>
      <c r="O1028" s="151"/>
      <c r="CA1028" s="158"/>
      <c r="CB1028" s="158"/>
    </row>
    <row r="1029" spans="1:80" ht="22.5">
      <c r="A1029" s="152">
        <v>255</v>
      </c>
      <c r="B1029" s="153" t="s">
        <v>1274</v>
      </c>
      <c r="C1029" s="154" t="s">
        <v>1242</v>
      </c>
      <c r="D1029" s="155" t="s">
        <v>77</v>
      </c>
      <c r="E1029" s="156">
        <v>1</v>
      </c>
      <c r="F1029" s="702"/>
      <c r="G1029" s="157">
        <f t="shared" si="2"/>
        <v>0</v>
      </c>
      <c r="O1029" s="151"/>
      <c r="CA1029" s="158"/>
      <c r="CB1029" s="158"/>
    </row>
    <row r="1030" spans="1:80" ht="22.5">
      <c r="A1030" s="152">
        <v>256</v>
      </c>
      <c r="B1030" s="153" t="s">
        <v>1275</v>
      </c>
      <c r="C1030" s="154" t="s">
        <v>1265</v>
      </c>
      <c r="D1030" s="155" t="s">
        <v>77</v>
      </c>
      <c r="E1030" s="156">
        <v>1</v>
      </c>
      <c r="F1030" s="702"/>
      <c r="G1030" s="157">
        <f t="shared" si="2"/>
        <v>0</v>
      </c>
      <c r="O1030" s="151"/>
      <c r="CA1030" s="158"/>
      <c r="CB1030" s="158"/>
    </row>
    <row r="1031" spans="1:80" ht="22.5">
      <c r="A1031" s="152">
        <v>257</v>
      </c>
      <c r="B1031" s="153" t="s">
        <v>1276</v>
      </c>
      <c r="C1031" s="154" t="s">
        <v>1242</v>
      </c>
      <c r="D1031" s="155" t="s">
        <v>77</v>
      </c>
      <c r="E1031" s="156">
        <v>1</v>
      </c>
      <c r="F1031" s="702"/>
      <c r="G1031" s="157">
        <f t="shared" si="2"/>
        <v>0</v>
      </c>
      <c r="O1031" s="151"/>
      <c r="CA1031" s="158"/>
      <c r="CB1031" s="158"/>
    </row>
    <row r="1032" spans="1:80" ht="22.5">
      <c r="A1032" s="152">
        <v>258</v>
      </c>
      <c r="B1032" s="153" t="s">
        <v>1277</v>
      </c>
      <c r="C1032" s="154" t="s">
        <v>1265</v>
      </c>
      <c r="D1032" s="155" t="s">
        <v>77</v>
      </c>
      <c r="E1032" s="156">
        <v>1</v>
      </c>
      <c r="F1032" s="702"/>
      <c r="G1032" s="157">
        <f t="shared" si="2"/>
        <v>0</v>
      </c>
      <c r="O1032" s="151"/>
      <c r="CA1032" s="158"/>
      <c r="CB1032" s="158"/>
    </row>
    <row r="1033" spans="1:80" ht="22.5">
      <c r="A1033" s="152">
        <v>259</v>
      </c>
      <c r="B1033" s="153" t="s">
        <v>1278</v>
      </c>
      <c r="C1033" s="154" t="s">
        <v>1242</v>
      </c>
      <c r="D1033" s="155" t="s">
        <v>77</v>
      </c>
      <c r="E1033" s="156">
        <v>1</v>
      </c>
      <c r="F1033" s="702"/>
      <c r="G1033" s="157">
        <f t="shared" si="2"/>
        <v>0</v>
      </c>
      <c r="O1033" s="151"/>
      <c r="CA1033" s="158"/>
      <c r="CB1033" s="158"/>
    </row>
    <row r="1034" spans="1:80" ht="22.5">
      <c r="A1034" s="152">
        <v>260</v>
      </c>
      <c r="B1034" s="153" t="s">
        <v>1279</v>
      </c>
      <c r="C1034" s="154" t="s">
        <v>1265</v>
      </c>
      <c r="D1034" s="155" t="s">
        <v>77</v>
      </c>
      <c r="E1034" s="156">
        <v>1</v>
      </c>
      <c r="F1034" s="702"/>
      <c r="G1034" s="157">
        <f t="shared" si="2"/>
        <v>0</v>
      </c>
      <c r="O1034" s="151"/>
      <c r="CA1034" s="158"/>
      <c r="CB1034" s="158"/>
    </row>
    <row r="1035" spans="1:80" ht="22.5">
      <c r="A1035" s="152">
        <v>261</v>
      </c>
      <c r="B1035" s="153" t="s">
        <v>1280</v>
      </c>
      <c r="C1035" s="154" t="s">
        <v>1242</v>
      </c>
      <c r="D1035" s="155" t="s">
        <v>77</v>
      </c>
      <c r="E1035" s="156">
        <v>1</v>
      </c>
      <c r="F1035" s="702"/>
      <c r="G1035" s="157">
        <f t="shared" si="2"/>
        <v>0</v>
      </c>
      <c r="O1035" s="151"/>
      <c r="CA1035" s="158"/>
      <c r="CB1035" s="158"/>
    </row>
    <row r="1036" spans="1:80" ht="22.5">
      <c r="A1036" s="152">
        <v>262</v>
      </c>
      <c r="B1036" s="153" t="s">
        <v>1281</v>
      </c>
      <c r="C1036" s="154" t="s">
        <v>1265</v>
      </c>
      <c r="D1036" s="155" t="s">
        <v>77</v>
      </c>
      <c r="E1036" s="156">
        <v>1</v>
      </c>
      <c r="F1036" s="702"/>
      <c r="G1036" s="157">
        <f t="shared" si="2"/>
        <v>0</v>
      </c>
      <c r="O1036" s="151"/>
      <c r="CA1036" s="158"/>
      <c r="CB1036" s="158"/>
    </row>
    <row r="1037" spans="1:80" ht="22.5">
      <c r="A1037" s="152">
        <v>263</v>
      </c>
      <c r="B1037" s="153" t="s">
        <v>1282</v>
      </c>
      <c r="C1037" s="154" t="s">
        <v>1242</v>
      </c>
      <c r="D1037" s="155" t="s">
        <v>77</v>
      </c>
      <c r="E1037" s="156">
        <v>1</v>
      </c>
      <c r="F1037" s="702"/>
      <c r="G1037" s="157">
        <f t="shared" si="2"/>
        <v>0</v>
      </c>
      <c r="O1037" s="151"/>
      <c r="CA1037" s="158"/>
      <c r="CB1037" s="158"/>
    </row>
    <row r="1038" spans="1:80" ht="22.5">
      <c r="A1038" s="152">
        <v>264</v>
      </c>
      <c r="B1038" s="153" t="s">
        <v>1283</v>
      </c>
      <c r="C1038" s="154" t="s">
        <v>1265</v>
      </c>
      <c r="D1038" s="155" t="s">
        <v>77</v>
      </c>
      <c r="E1038" s="156">
        <v>1</v>
      </c>
      <c r="F1038" s="702"/>
      <c r="G1038" s="157">
        <f t="shared" si="2"/>
        <v>0</v>
      </c>
      <c r="O1038" s="151"/>
      <c r="CA1038" s="158"/>
      <c r="CB1038" s="158"/>
    </row>
    <row r="1039" spans="1:80" ht="22.5">
      <c r="A1039" s="152">
        <v>265</v>
      </c>
      <c r="B1039" s="153" t="s">
        <v>1284</v>
      </c>
      <c r="C1039" s="154" t="s">
        <v>1246</v>
      </c>
      <c r="D1039" s="155" t="s">
        <v>77</v>
      </c>
      <c r="E1039" s="156">
        <v>1</v>
      </c>
      <c r="F1039" s="702"/>
      <c r="G1039" s="157">
        <f t="shared" si="2"/>
        <v>0</v>
      </c>
      <c r="O1039" s="151"/>
      <c r="CA1039" s="158"/>
      <c r="CB1039" s="158"/>
    </row>
    <row r="1040" spans="1:80" ht="22.5">
      <c r="A1040" s="152">
        <v>266</v>
      </c>
      <c r="B1040" s="153" t="s">
        <v>1285</v>
      </c>
      <c r="C1040" s="154" t="s">
        <v>1248</v>
      </c>
      <c r="D1040" s="155" t="s">
        <v>77</v>
      </c>
      <c r="E1040" s="156">
        <v>1</v>
      </c>
      <c r="F1040" s="702"/>
      <c r="G1040" s="157">
        <f t="shared" si="2"/>
        <v>0</v>
      </c>
      <c r="O1040" s="151"/>
      <c r="CA1040" s="158"/>
      <c r="CB1040" s="158"/>
    </row>
    <row r="1041" spans="1:80" ht="22.5">
      <c r="A1041" s="152">
        <v>267</v>
      </c>
      <c r="B1041" s="153" t="s">
        <v>1286</v>
      </c>
      <c r="C1041" s="154" t="s">
        <v>1246</v>
      </c>
      <c r="D1041" s="155" t="s">
        <v>77</v>
      </c>
      <c r="E1041" s="156">
        <v>1</v>
      </c>
      <c r="F1041" s="702"/>
      <c r="G1041" s="157">
        <f t="shared" si="2"/>
        <v>0</v>
      </c>
      <c r="O1041" s="151"/>
      <c r="CA1041" s="158"/>
      <c r="CB1041" s="158"/>
    </row>
    <row r="1042" spans="1:80" ht="22.5">
      <c r="A1042" s="152">
        <v>268</v>
      </c>
      <c r="B1042" s="153" t="s">
        <v>1287</v>
      </c>
      <c r="C1042" s="154" t="s">
        <v>1248</v>
      </c>
      <c r="D1042" s="155" t="s">
        <v>77</v>
      </c>
      <c r="E1042" s="156">
        <v>1</v>
      </c>
      <c r="F1042" s="702"/>
      <c r="G1042" s="157">
        <f t="shared" si="2"/>
        <v>0</v>
      </c>
      <c r="O1042" s="151"/>
      <c r="CA1042" s="158"/>
      <c r="CB1042" s="158"/>
    </row>
    <row r="1043" spans="1:80" ht="22.5">
      <c r="A1043" s="152">
        <v>269</v>
      </c>
      <c r="B1043" s="153" t="s">
        <v>1288</v>
      </c>
      <c r="C1043" s="154" t="s">
        <v>1289</v>
      </c>
      <c r="D1043" s="155" t="s">
        <v>77</v>
      </c>
      <c r="E1043" s="156">
        <v>1</v>
      </c>
      <c r="F1043" s="702"/>
      <c r="G1043" s="157">
        <f t="shared" si="2"/>
        <v>0</v>
      </c>
      <c r="O1043" s="151"/>
      <c r="CA1043" s="158"/>
      <c r="CB1043" s="158"/>
    </row>
    <row r="1044" spans="1:80" ht="22.5">
      <c r="A1044" s="152">
        <v>270</v>
      </c>
      <c r="B1044" s="153" t="s">
        <v>1290</v>
      </c>
      <c r="C1044" s="154" t="s">
        <v>1291</v>
      </c>
      <c r="D1044" s="155" t="s">
        <v>77</v>
      </c>
      <c r="E1044" s="156">
        <v>1</v>
      </c>
      <c r="F1044" s="702"/>
      <c r="G1044" s="157">
        <f t="shared" si="2"/>
        <v>0</v>
      </c>
      <c r="O1044" s="151"/>
      <c r="CA1044" s="158"/>
      <c r="CB1044" s="158"/>
    </row>
    <row r="1045" spans="1:80" ht="22.5">
      <c r="A1045" s="152">
        <v>271</v>
      </c>
      <c r="B1045" s="153" t="s">
        <v>1292</v>
      </c>
      <c r="C1045" s="154" t="s">
        <v>1293</v>
      </c>
      <c r="D1045" s="155" t="s">
        <v>77</v>
      </c>
      <c r="E1045" s="156">
        <v>1</v>
      </c>
      <c r="F1045" s="702"/>
      <c r="G1045" s="157">
        <f t="shared" si="2"/>
        <v>0</v>
      </c>
      <c r="O1045" s="151"/>
      <c r="CA1045" s="158"/>
      <c r="CB1045" s="158"/>
    </row>
    <row r="1046" spans="1:80" ht="22.5">
      <c r="A1046" s="152">
        <v>272</v>
      </c>
      <c r="B1046" s="153" t="s">
        <v>1294</v>
      </c>
      <c r="C1046" s="154" t="s">
        <v>1295</v>
      </c>
      <c r="D1046" s="155" t="s">
        <v>77</v>
      </c>
      <c r="E1046" s="156">
        <v>1</v>
      </c>
      <c r="F1046" s="702"/>
      <c r="G1046" s="157">
        <f t="shared" si="2"/>
        <v>0</v>
      </c>
      <c r="O1046" s="151"/>
      <c r="CA1046" s="158"/>
      <c r="CB1046" s="158"/>
    </row>
    <row r="1047" spans="1:80" ht="22.5">
      <c r="A1047" s="152">
        <v>273</v>
      </c>
      <c r="B1047" s="153" t="s">
        <v>1296</v>
      </c>
      <c r="C1047" s="154" t="s">
        <v>1293</v>
      </c>
      <c r="D1047" s="155" t="s">
        <v>77</v>
      </c>
      <c r="E1047" s="156">
        <v>1</v>
      </c>
      <c r="F1047" s="702"/>
      <c r="G1047" s="157">
        <f t="shared" si="2"/>
        <v>0</v>
      </c>
      <c r="O1047" s="151"/>
      <c r="CA1047" s="158"/>
      <c r="CB1047" s="158"/>
    </row>
    <row r="1048" spans="1:80" ht="22.5">
      <c r="A1048" s="152">
        <v>274</v>
      </c>
      <c r="B1048" s="153" t="s">
        <v>1297</v>
      </c>
      <c r="C1048" s="154" t="s">
        <v>1295</v>
      </c>
      <c r="D1048" s="155" t="s">
        <v>77</v>
      </c>
      <c r="E1048" s="156">
        <v>1</v>
      </c>
      <c r="F1048" s="702"/>
      <c r="G1048" s="157">
        <f t="shared" si="2"/>
        <v>0</v>
      </c>
      <c r="O1048" s="151"/>
      <c r="CA1048" s="158"/>
      <c r="CB1048" s="158"/>
    </row>
    <row r="1049" spans="1:80" ht="22.5">
      <c r="A1049" s="152">
        <v>275</v>
      </c>
      <c r="B1049" s="153" t="s">
        <v>1298</v>
      </c>
      <c r="C1049" s="154" t="s">
        <v>1293</v>
      </c>
      <c r="D1049" s="155" t="s">
        <v>77</v>
      </c>
      <c r="E1049" s="156">
        <v>1</v>
      </c>
      <c r="F1049" s="702"/>
      <c r="G1049" s="157">
        <f t="shared" si="2"/>
        <v>0</v>
      </c>
      <c r="O1049" s="151"/>
      <c r="CA1049" s="158"/>
      <c r="CB1049" s="158"/>
    </row>
    <row r="1050" spans="1:80" ht="22.5">
      <c r="A1050" s="152">
        <v>276</v>
      </c>
      <c r="B1050" s="153" t="s">
        <v>1299</v>
      </c>
      <c r="C1050" s="154" t="s">
        <v>1295</v>
      </c>
      <c r="D1050" s="155" t="s">
        <v>77</v>
      </c>
      <c r="E1050" s="156">
        <v>1</v>
      </c>
      <c r="F1050" s="702"/>
      <c r="G1050" s="157">
        <f t="shared" si="2"/>
        <v>0</v>
      </c>
      <c r="O1050" s="151"/>
      <c r="CA1050" s="158"/>
      <c r="CB1050" s="158"/>
    </row>
    <row r="1051" spans="1:80" ht="22.5">
      <c r="A1051" s="152">
        <v>277</v>
      </c>
      <c r="B1051" s="153" t="s">
        <v>1300</v>
      </c>
      <c r="C1051" s="154" t="s">
        <v>1293</v>
      </c>
      <c r="D1051" s="155" t="s">
        <v>77</v>
      </c>
      <c r="E1051" s="156">
        <v>1</v>
      </c>
      <c r="F1051" s="702"/>
      <c r="G1051" s="157">
        <f t="shared" si="2"/>
        <v>0</v>
      </c>
      <c r="O1051" s="151"/>
      <c r="CA1051" s="158"/>
      <c r="CB1051" s="158"/>
    </row>
    <row r="1052" spans="1:80" ht="22.5">
      <c r="A1052" s="152">
        <v>278</v>
      </c>
      <c r="B1052" s="153" t="s">
        <v>1301</v>
      </c>
      <c r="C1052" s="154" t="s">
        <v>1295</v>
      </c>
      <c r="D1052" s="155" t="s">
        <v>77</v>
      </c>
      <c r="E1052" s="156">
        <v>1</v>
      </c>
      <c r="F1052" s="702"/>
      <c r="G1052" s="157">
        <f t="shared" si="2"/>
        <v>0</v>
      </c>
      <c r="O1052" s="151"/>
      <c r="CA1052" s="158"/>
      <c r="CB1052" s="158"/>
    </row>
    <row r="1053" spans="1:80" ht="22.5">
      <c r="A1053" s="152">
        <v>279</v>
      </c>
      <c r="B1053" s="153" t="s">
        <v>1302</v>
      </c>
      <c r="C1053" s="154" t="s">
        <v>1293</v>
      </c>
      <c r="D1053" s="155" t="s">
        <v>77</v>
      </c>
      <c r="E1053" s="156">
        <v>1</v>
      </c>
      <c r="F1053" s="702"/>
      <c r="G1053" s="157">
        <f t="shared" si="2"/>
        <v>0</v>
      </c>
      <c r="O1053" s="151"/>
      <c r="CA1053" s="158"/>
      <c r="CB1053" s="158"/>
    </row>
    <row r="1054" spans="1:80" ht="22.5">
      <c r="A1054" s="152">
        <v>280</v>
      </c>
      <c r="B1054" s="153" t="s">
        <v>1303</v>
      </c>
      <c r="C1054" s="154" t="s">
        <v>1295</v>
      </c>
      <c r="D1054" s="155" t="s">
        <v>77</v>
      </c>
      <c r="E1054" s="156">
        <v>1</v>
      </c>
      <c r="F1054" s="702"/>
      <c r="G1054" s="157">
        <f t="shared" si="2"/>
        <v>0</v>
      </c>
      <c r="O1054" s="151"/>
      <c r="CA1054" s="158"/>
      <c r="CB1054" s="158"/>
    </row>
    <row r="1055" spans="1:80" ht="22.5">
      <c r="A1055" s="152">
        <v>281</v>
      </c>
      <c r="B1055" s="153" t="s">
        <v>1304</v>
      </c>
      <c r="C1055" s="154" t="s">
        <v>1242</v>
      </c>
      <c r="D1055" s="155" t="s">
        <v>77</v>
      </c>
      <c r="E1055" s="156">
        <v>1</v>
      </c>
      <c r="F1055" s="702"/>
      <c r="G1055" s="157">
        <f t="shared" si="2"/>
        <v>0</v>
      </c>
      <c r="O1055" s="151"/>
      <c r="CA1055" s="158"/>
      <c r="CB1055" s="158"/>
    </row>
    <row r="1056" spans="1:80" ht="22.5">
      <c r="A1056" s="152">
        <v>282</v>
      </c>
      <c r="B1056" s="153" t="s">
        <v>1305</v>
      </c>
      <c r="C1056" s="154" t="s">
        <v>1265</v>
      </c>
      <c r="D1056" s="155" t="s">
        <v>77</v>
      </c>
      <c r="E1056" s="156">
        <v>1</v>
      </c>
      <c r="F1056" s="702"/>
      <c r="G1056" s="157">
        <f t="shared" si="2"/>
        <v>0</v>
      </c>
      <c r="O1056" s="151"/>
      <c r="CA1056" s="158"/>
      <c r="CB1056" s="158"/>
    </row>
    <row r="1057" spans="1:80" ht="22.5">
      <c r="A1057" s="152">
        <v>283</v>
      </c>
      <c r="B1057" s="153" t="s">
        <v>1306</v>
      </c>
      <c r="C1057" s="154" t="s">
        <v>1242</v>
      </c>
      <c r="D1057" s="155" t="s">
        <v>77</v>
      </c>
      <c r="E1057" s="156">
        <v>1</v>
      </c>
      <c r="F1057" s="702"/>
      <c r="G1057" s="157">
        <f t="shared" si="2"/>
        <v>0</v>
      </c>
      <c r="O1057" s="151"/>
      <c r="CA1057" s="158"/>
      <c r="CB1057" s="158"/>
    </row>
    <row r="1058" spans="1:80" ht="22.5">
      <c r="A1058" s="152">
        <v>284</v>
      </c>
      <c r="B1058" s="153" t="s">
        <v>1307</v>
      </c>
      <c r="C1058" s="154" t="s">
        <v>1265</v>
      </c>
      <c r="D1058" s="155" t="s">
        <v>77</v>
      </c>
      <c r="E1058" s="156">
        <v>1</v>
      </c>
      <c r="F1058" s="702"/>
      <c r="G1058" s="157">
        <f t="shared" si="2"/>
        <v>0</v>
      </c>
      <c r="O1058" s="151"/>
      <c r="CA1058" s="158"/>
      <c r="CB1058" s="158"/>
    </row>
    <row r="1059" spans="1:80" ht="12.75">
      <c r="A1059" s="152">
        <v>285</v>
      </c>
      <c r="B1059" s="153" t="s">
        <v>1308</v>
      </c>
      <c r="C1059" s="154" t="s">
        <v>1309</v>
      </c>
      <c r="D1059" s="155" t="s">
        <v>77</v>
      </c>
      <c r="E1059" s="156">
        <v>1</v>
      </c>
      <c r="F1059" s="702"/>
      <c r="G1059" s="157">
        <f t="shared" si="2"/>
        <v>0</v>
      </c>
      <c r="O1059" s="151"/>
      <c r="CA1059" s="158"/>
      <c r="CB1059" s="158"/>
    </row>
    <row r="1060" spans="1:80" ht="12.75">
      <c r="A1060" s="152">
        <v>286</v>
      </c>
      <c r="B1060" s="153" t="s">
        <v>1310</v>
      </c>
      <c r="C1060" s="154" t="s">
        <v>1311</v>
      </c>
      <c r="D1060" s="155" t="s">
        <v>77</v>
      </c>
      <c r="E1060" s="156">
        <v>1</v>
      </c>
      <c r="F1060" s="702"/>
      <c r="G1060" s="157">
        <f t="shared" si="2"/>
        <v>0</v>
      </c>
      <c r="O1060" s="151"/>
      <c r="CA1060" s="158"/>
      <c r="CB1060" s="158"/>
    </row>
    <row r="1061" spans="1:80" ht="12.75">
      <c r="A1061" s="152">
        <v>287</v>
      </c>
      <c r="B1061" s="153" t="s">
        <v>1312</v>
      </c>
      <c r="C1061" s="154" t="s">
        <v>1309</v>
      </c>
      <c r="D1061" s="155" t="s">
        <v>77</v>
      </c>
      <c r="E1061" s="156">
        <v>1</v>
      </c>
      <c r="F1061" s="702"/>
      <c r="G1061" s="157">
        <f t="shared" si="2"/>
        <v>0</v>
      </c>
      <c r="O1061" s="151"/>
      <c r="CA1061" s="158"/>
      <c r="CB1061" s="158"/>
    </row>
    <row r="1062" spans="1:80" ht="12.75">
      <c r="A1062" s="152">
        <v>288</v>
      </c>
      <c r="B1062" s="153" t="s">
        <v>1313</v>
      </c>
      <c r="C1062" s="154" t="s">
        <v>1311</v>
      </c>
      <c r="D1062" s="155" t="s">
        <v>77</v>
      </c>
      <c r="E1062" s="156">
        <v>1</v>
      </c>
      <c r="F1062" s="702"/>
      <c r="G1062" s="157">
        <f t="shared" si="2"/>
        <v>0</v>
      </c>
      <c r="O1062" s="151"/>
      <c r="CA1062" s="158"/>
      <c r="CB1062" s="158"/>
    </row>
    <row r="1063" spans="1:80" ht="22.5">
      <c r="A1063" s="152">
        <v>289</v>
      </c>
      <c r="B1063" s="153" t="s">
        <v>1314</v>
      </c>
      <c r="C1063" s="154" t="s">
        <v>1315</v>
      </c>
      <c r="D1063" s="155" t="s">
        <v>77</v>
      </c>
      <c r="E1063" s="156">
        <v>1</v>
      </c>
      <c r="F1063" s="702"/>
      <c r="G1063" s="157">
        <f t="shared" si="2"/>
        <v>0</v>
      </c>
      <c r="O1063" s="151"/>
      <c r="CA1063" s="158"/>
      <c r="CB1063" s="158"/>
    </row>
    <row r="1064" spans="1:80" ht="22.5">
      <c r="A1064" s="152">
        <v>290</v>
      </c>
      <c r="B1064" s="153" t="s">
        <v>1316</v>
      </c>
      <c r="C1064" s="154" t="s">
        <v>1317</v>
      </c>
      <c r="D1064" s="155" t="s">
        <v>77</v>
      </c>
      <c r="E1064" s="156">
        <v>1</v>
      </c>
      <c r="F1064" s="702"/>
      <c r="G1064" s="157">
        <f t="shared" si="2"/>
        <v>0</v>
      </c>
      <c r="O1064" s="151"/>
      <c r="CA1064" s="158"/>
      <c r="CB1064" s="158"/>
    </row>
    <row r="1065" spans="1:80" ht="22.5">
      <c r="A1065" s="152">
        <v>291</v>
      </c>
      <c r="B1065" s="153" t="s">
        <v>1318</v>
      </c>
      <c r="C1065" s="154" t="s">
        <v>1319</v>
      </c>
      <c r="D1065" s="155" t="s">
        <v>77</v>
      </c>
      <c r="E1065" s="156">
        <v>1</v>
      </c>
      <c r="F1065" s="702"/>
      <c r="G1065" s="157">
        <f t="shared" si="2"/>
        <v>0</v>
      </c>
      <c r="O1065" s="151"/>
      <c r="CA1065" s="158"/>
      <c r="CB1065" s="158"/>
    </row>
    <row r="1066" spans="1:80" ht="22.5">
      <c r="A1066" s="152">
        <v>292</v>
      </c>
      <c r="B1066" s="153" t="s">
        <v>1320</v>
      </c>
      <c r="C1066" s="154" t="s">
        <v>1321</v>
      </c>
      <c r="D1066" s="155" t="s">
        <v>77</v>
      </c>
      <c r="E1066" s="156">
        <v>1</v>
      </c>
      <c r="F1066" s="702"/>
      <c r="G1066" s="157">
        <f t="shared" si="2"/>
        <v>0</v>
      </c>
      <c r="O1066" s="151"/>
      <c r="CA1066" s="158"/>
      <c r="CB1066" s="158"/>
    </row>
    <row r="1067" spans="1:80" ht="22.5">
      <c r="A1067" s="152">
        <v>293</v>
      </c>
      <c r="B1067" s="153" t="s">
        <v>1322</v>
      </c>
      <c r="C1067" s="154" t="s">
        <v>1319</v>
      </c>
      <c r="D1067" s="155" t="s">
        <v>77</v>
      </c>
      <c r="E1067" s="156">
        <v>1</v>
      </c>
      <c r="F1067" s="702"/>
      <c r="G1067" s="157">
        <f aca="true" t="shared" si="3" ref="G1067:G1130">E1067*F1067</f>
        <v>0</v>
      </c>
      <c r="O1067" s="151"/>
      <c r="CA1067" s="158"/>
      <c r="CB1067" s="158"/>
    </row>
    <row r="1068" spans="1:80" ht="22.5">
      <c r="A1068" s="152">
        <v>294</v>
      </c>
      <c r="B1068" s="153" t="s">
        <v>1323</v>
      </c>
      <c r="C1068" s="154" t="s">
        <v>1321</v>
      </c>
      <c r="D1068" s="155" t="s">
        <v>77</v>
      </c>
      <c r="E1068" s="156">
        <v>1</v>
      </c>
      <c r="F1068" s="702"/>
      <c r="G1068" s="157">
        <f t="shared" si="3"/>
        <v>0</v>
      </c>
      <c r="O1068" s="151"/>
      <c r="CA1068" s="158"/>
      <c r="CB1068" s="158"/>
    </row>
    <row r="1069" spans="1:80" ht="12.75">
      <c r="A1069" s="152">
        <v>295</v>
      </c>
      <c r="B1069" s="153" t="s">
        <v>1324</v>
      </c>
      <c r="C1069" s="154" t="s">
        <v>1309</v>
      </c>
      <c r="D1069" s="155" t="s">
        <v>77</v>
      </c>
      <c r="E1069" s="156">
        <v>1</v>
      </c>
      <c r="F1069" s="702"/>
      <c r="G1069" s="157">
        <f t="shared" si="3"/>
        <v>0</v>
      </c>
      <c r="O1069" s="151"/>
      <c r="CA1069" s="158"/>
      <c r="CB1069" s="158"/>
    </row>
    <row r="1070" spans="1:80" ht="12.75">
      <c r="A1070" s="152">
        <v>296</v>
      </c>
      <c r="B1070" s="153" t="s">
        <v>1325</v>
      </c>
      <c r="C1070" s="154" t="s">
        <v>1311</v>
      </c>
      <c r="D1070" s="155" t="s">
        <v>77</v>
      </c>
      <c r="E1070" s="156">
        <v>1</v>
      </c>
      <c r="F1070" s="702"/>
      <c r="G1070" s="157">
        <f t="shared" si="3"/>
        <v>0</v>
      </c>
      <c r="O1070" s="151"/>
      <c r="CA1070" s="158"/>
      <c r="CB1070" s="158"/>
    </row>
    <row r="1071" spans="1:80" ht="22.5">
      <c r="A1071" s="152">
        <v>297</v>
      </c>
      <c r="B1071" s="153" t="s">
        <v>1326</v>
      </c>
      <c r="C1071" s="154" t="s">
        <v>1327</v>
      </c>
      <c r="D1071" s="155" t="s">
        <v>77</v>
      </c>
      <c r="E1071" s="156">
        <v>1</v>
      </c>
      <c r="F1071" s="702"/>
      <c r="G1071" s="157">
        <f t="shared" si="3"/>
        <v>0</v>
      </c>
      <c r="O1071" s="151"/>
      <c r="CA1071" s="158"/>
      <c r="CB1071" s="158"/>
    </row>
    <row r="1072" spans="1:80" ht="22.5">
      <c r="A1072" s="152">
        <v>298</v>
      </c>
      <c r="B1072" s="153" t="s">
        <v>1328</v>
      </c>
      <c r="C1072" s="154" t="s">
        <v>1329</v>
      </c>
      <c r="D1072" s="155" t="s">
        <v>77</v>
      </c>
      <c r="E1072" s="156">
        <v>1</v>
      </c>
      <c r="F1072" s="702"/>
      <c r="G1072" s="157">
        <f t="shared" si="3"/>
        <v>0</v>
      </c>
      <c r="O1072" s="151"/>
      <c r="CA1072" s="158"/>
      <c r="CB1072" s="158"/>
    </row>
    <row r="1073" spans="1:80" ht="12.75">
      <c r="A1073" s="152">
        <v>299</v>
      </c>
      <c r="B1073" s="153" t="s">
        <v>1330</v>
      </c>
      <c r="C1073" s="154" t="s">
        <v>1331</v>
      </c>
      <c r="D1073" s="155" t="s">
        <v>77</v>
      </c>
      <c r="E1073" s="156">
        <v>1</v>
      </c>
      <c r="F1073" s="702"/>
      <c r="G1073" s="157">
        <f t="shared" si="3"/>
        <v>0</v>
      </c>
      <c r="O1073" s="151"/>
      <c r="CA1073" s="158"/>
      <c r="CB1073" s="158"/>
    </row>
    <row r="1074" spans="1:80" ht="12.75">
      <c r="A1074" s="152">
        <v>300</v>
      </c>
      <c r="B1074" s="153" t="s">
        <v>1332</v>
      </c>
      <c r="C1074" s="154" t="s">
        <v>1333</v>
      </c>
      <c r="D1074" s="155" t="s">
        <v>77</v>
      </c>
      <c r="E1074" s="156">
        <v>1</v>
      </c>
      <c r="F1074" s="702"/>
      <c r="G1074" s="157">
        <f t="shared" si="3"/>
        <v>0</v>
      </c>
      <c r="O1074" s="151"/>
      <c r="CA1074" s="158"/>
      <c r="CB1074" s="158"/>
    </row>
    <row r="1075" spans="1:80" ht="12.75">
      <c r="A1075" s="152">
        <v>301</v>
      </c>
      <c r="B1075" s="153" t="s">
        <v>1334</v>
      </c>
      <c r="C1075" s="154" t="s">
        <v>1335</v>
      </c>
      <c r="D1075" s="155" t="s">
        <v>77</v>
      </c>
      <c r="E1075" s="156">
        <v>1</v>
      </c>
      <c r="F1075" s="702"/>
      <c r="G1075" s="157">
        <f t="shared" si="3"/>
        <v>0</v>
      </c>
      <c r="O1075" s="151"/>
      <c r="CA1075" s="158"/>
      <c r="CB1075" s="158"/>
    </row>
    <row r="1076" spans="1:80" ht="12.75">
      <c r="A1076" s="152">
        <v>302</v>
      </c>
      <c r="B1076" s="153" t="s">
        <v>1336</v>
      </c>
      <c r="C1076" s="154" t="s">
        <v>1337</v>
      </c>
      <c r="D1076" s="155" t="s">
        <v>77</v>
      </c>
      <c r="E1076" s="156">
        <v>1</v>
      </c>
      <c r="F1076" s="702"/>
      <c r="G1076" s="157">
        <f t="shared" si="3"/>
        <v>0</v>
      </c>
      <c r="O1076" s="151"/>
      <c r="CA1076" s="158"/>
      <c r="CB1076" s="158"/>
    </row>
    <row r="1077" spans="1:80" ht="22.5">
      <c r="A1077" s="152">
        <v>303</v>
      </c>
      <c r="B1077" s="153" t="s">
        <v>1338</v>
      </c>
      <c r="C1077" s="154" t="s">
        <v>1339</v>
      </c>
      <c r="D1077" s="155" t="s">
        <v>77</v>
      </c>
      <c r="E1077" s="156">
        <v>1</v>
      </c>
      <c r="F1077" s="702"/>
      <c r="G1077" s="157">
        <f t="shared" si="3"/>
        <v>0</v>
      </c>
      <c r="O1077" s="151"/>
      <c r="CA1077" s="158"/>
      <c r="CB1077" s="158"/>
    </row>
    <row r="1078" spans="1:80" ht="22.5">
      <c r="A1078" s="152">
        <v>304</v>
      </c>
      <c r="B1078" s="153" t="s">
        <v>1340</v>
      </c>
      <c r="C1078" s="154" t="s">
        <v>1341</v>
      </c>
      <c r="D1078" s="155" t="s">
        <v>77</v>
      </c>
      <c r="E1078" s="156">
        <v>1</v>
      </c>
      <c r="F1078" s="702"/>
      <c r="G1078" s="157">
        <f t="shared" si="3"/>
        <v>0</v>
      </c>
      <c r="O1078" s="151"/>
      <c r="CA1078" s="158"/>
      <c r="CB1078" s="158"/>
    </row>
    <row r="1079" spans="1:80" ht="12.75">
      <c r="A1079" s="152">
        <v>305</v>
      </c>
      <c r="B1079" s="153" t="s">
        <v>1342</v>
      </c>
      <c r="C1079" s="154" t="s">
        <v>1343</v>
      </c>
      <c r="D1079" s="155" t="s">
        <v>77</v>
      </c>
      <c r="E1079" s="156">
        <v>1</v>
      </c>
      <c r="F1079" s="702"/>
      <c r="G1079" s="157">
        <f t="shared" si="3"/>
        <v>0</v>
      </c>
      <c r="O1079" s="151"/>
      <c r="CA1079" s="158"/>
      <c r="CB1079" s="158"/>
    </row>
    <row r="1080" spans="1:80" ht="12.75">
      <c r="A1080" s="152">
        <v>306</v>
      </c>
      <c r="B1080" s="153" t="s">
        <v>1344</v>
      </c>
      <c r="C1080" s="154" t="s">
        <v>1345</v>
      </c>
      <c r="D1080" s="155" t="s">
        <v>77</v>
      </c>
      <c r="E1080" s="156">
        <v>1</v>
      </c>
      <c r="F1080" s="702"/>
      <c r="G1080" s="157">
        <f t="shared" si="3"/>
        <v>0</v>
      </c>
      <c r="O1080" s="151"/>
      <c r="CA1080" s="158"/>
      <c r="CB1080" s="158"/>
    </row>
    <row r="1081" spans="1:80" ht="22.5">
      <c r="A1081" s="152">
        <v>307</v>
      </c>
      <c r="B1081" s="153" t="s">
        <v>1346</v>
      </c>
      <c r="C1081" s="154" t="s">
        <v>1327</v>
      </c>
      <c r="D1081" s="155" t="s">
        <v>77</v>
      </c>
      <c r="E1081" s="156">
        <v>1</v>
      </c>
      <c r="F1081" s="702"/>
      <c r="G1081" s="157">
        <f t="shared" si="3"/>
        <v>0</v>
      </c>
      <c r="O1081" s="151"/>
      <c r="CA1081" s="158"/>
      <c r="CB1081" s="158"/>
    </row>
    <row r="1082" spans="1:80" ht="22.5">
      <c r="A1082" s="152">
        <v>308</v>
      </c>
      <c r="B1082" s="153" t="s">
        <v>1347</v>
      </c>
      <c r="C1082" s="154" t="s">
        <v>1329</v>
      </c>
      <c r="D1082" s="155" t="s">
        <v>77</v>
      </c>
      <c r="E1082" s="156">
        <v>1</v>
      </c>
      <c r="F1082" s="702"/>
      <c r="G1082" s="157">
        <f t="shared" si="3"/>
        <v>0</v>
      </c>
      <c r="O1082" s="151"/>
      <c r="CA1082" s="158"/>
      <c r="CB1082" s="158"/>
    </row>
    <row r="1083" spans="1:80" ht="12.75">
      <c r="A1083" s="152">
        <v>309</v>
      </c>
      <c r="B1083" s="153" t="s">
        <v>1348</v>
      </c>
      <c r="C1083" s="154" t="s">
        <v>1309</v>
      </c>
      <c r="D1083" s="155" t="s">
        <v>77</v>
      </c>
      <c r="E1083" s="156">
        <v>1</v>
      </c>
      <c r="F1083" s="702"/>
      <c r="G1083" s="157">
        <f t="shared" si="3"/>
        <v>0</v>
      </c>
      <c r="O1083" s="151"/>
      <c r="CA1083" s="158"/>
      <c r="CB1083" s="158"/>
    </row>
    <row r="1084" spans="1:80" ht="12.75">
      <c r="A1084" s="152">
        <v>310</v>
      </c>
      <c r="B1084" s="153" t="s">
        <v>1349</v>
      </c>
      <c r="C1084" s="154" t="s">
        <v>1311</v>
      </c>
      <c r="D1084" s="155" t="s">
        <v>77</v>
      </c>
      <c r="E1084" s="156">
        <v>1</v>
      </c>
      <c r="F1084" s="702"/>
      <c r="G1084" s="157">
        <f t="shared" si="3"/>
        <v>0</v>
      </c>
      <c r="O1084" s="151"/>
      <c r="CA1084" s="158"/>
      <c r="CB1084" s="158"/>
    </row>
    <row r="1085" spans="1:80" ht="12.75">
      <c r="A1085" s="152">
        <v>311</v>
      </c>
      <c r="B1085" s="153" t="s">
        <v>1350</v>
      </c>
      <c r="C1085" s="154" t="s">
        <v>1309</v>
      </c>
      <c r="D1085" s="155" t="s">
        <v>77</v>
      </c>
      <c r="E1085" s="156">
        <v>1</v>
      </c>
      <c r="F1085" s="702"/>
      <c r="G1085" s="157">
        <f t="shared" si="3"/>
        <v>0</v>
      </c>
      <c r="O1085" s="151"/>
      <c r="CA1085" s="158"/>
      <c r="CB1085" s="158"/>
    </row>
    <row r="1086" spans="1:80" ht="12.75">
      <c r="A1086" s="152">
        <v>312</v>
      </c>
      <c r="B1086" s="153" t="s">
        <v>1351</v>
      </c>
      <c r="C1086" s="154" t="s">
        <v>1311</v>
      </c>
      <c r="D1086" s="155" t="s">
        <v>77</v>
      </c>
      <c r="E1086" s="156">
        <v>1</v>
      </c>
      <c r="F1086" s="702"/>
      <c r="G1086" s="157">
        <f t="shared" si="3"/>
        <v>0</v>
      </c>
      <c r="O1086" s="151"/>
      <c r="CA1086" s="158"/>
      <c r="CB1086" s="158"/>
    </row>
    <row r="1087" spans="1:80" ht="12.75">
      <c r="A1087" s="152">
        <v>313</v>
      </c>
      <c r="B1087" s="153" t="s">
        <v>1352</v>
      </c>
      <c r="C1087" s="154" t="s">
        <v>1309</v>
      </c>
      <c r="D1087" s="155" t="s">
        <v>77</v>
      </c>
      <c r="E1087" s="156">
        <v>1</v>
      </c>
      <c r="F1087" s="702"/>
      <c r="G1087" s="157">
        <f t="shared" si="3"/>
        <v>0</v>
      </c>
      <c r="O1087" s="151"/>
      <c r="CA1087" s="158"/>
      <c r="CB1087" s="158"/>
    </row>
    <row r="1088" spans="1:80" ht="12.75">
      <c r="A1088" s="152">
        <v>314</v>
      </c>
      <c r="B1088" s="153" t="s">
        <v>1353</v>
      </c>
      <c r="C1088" s="154" t="s">
        <v>1311</v>
      </c>
      <c r="D1088" s="155" t="s">
        <v>77</v>
      </c>
      <c r="E1088" s="156">
        <v>1</v>
      </c>
      <c r="F1088" s="702"/>
      <c r="G1088" s="157">
        <f t="shared" si="3"/>
        <v>0</v>
      </c>
      <c r="O1088" s="151"/>
      <c r="CA1088" s="158"/>
      <c r="CB1088" s="158"/>
    </row>
    <row r="1089" spans="1:80" ht="12.75">
      <c r="A1089" s="152">
        <v>315</v>
      </c>
      <c r="B1089" s="153" t="s">
        <v>1354</v>
      </c>
      <c r="C1089" s="154" t="s">
        <v>1309</v>
      </c>
      <c r="D1089" s="155" t="s">
        <v>77</v>
      </c>
      <c r="E1089" s="156">
        <v>1</v>
      </c>
      <c r="F1089" s="702"/>
      <c r="G1089" s="157">
        <f t="shared" si="3"/>
        <v>0</v>
      </c>
      <c r="O1089" s="151"/>
      <c r="CA1089" s="158"/>
      <c r="CB1089" s="158"/>
    </row>
    <row r="1090" spans="1:80" ht="12.75">
      <c r="A1090" s="152">
        <v>316</v>
      </c>
      <c r="B1090" s="153" t="s">
        <v>1355</v>
      </c>
      <c r="C1090" s="154" t="s">
        <v>1311</v>
      </c>
      <c r="D1090" s="155" t="s">
        <v>77</v>
      </c>
      <c r="E1090" s="156">
        <v>1</v>
      </c>
      <c r="F1090" s="702"/>
      <c r="G1090" s="157">
        <f t="shared" si="3"/>
        <v>0</v>
      </c>
      <c r="O1090" s="151"/>
      <c r="CA1090" s="158"/>
      <c r="CB1090" s="158"/>
    </row>
    <row r="1091" spans="1:80" ht="12.75">
      <c r="A1091" s="152">
        <v>317</v>
      </c>
      <c r="B1091" s="153" t="s">
        <v>1356</v>
      </c>
      <c r="C1091" s="154" t="s">
        <v>1309</v>
      </c>
      <c r="D1091" s="155" t="s">
        <v>77</v>
      </c>
      <c r="E1091" s="156">
        <v>1</v>
      </c>
      <c r="F1091" s="702"/>
      <c r="G1091" s="157">
        <f t="shared" si="3"/>
        <v>0</v>
      </c>
      <c r="O1091" s="151"/>
      <c r="CA1091" s="158"/>
      <c r="CB1091" s="158"/>
    </row>
    <row r="1092" spans="1:80" ht="12.75">
      <c r="A1092" s="152">
        <v>318</v>
      </c>
      <c r="B1092" s="153" t="s">
        <v>1357</v>
      </c>
      <c r="C1092" s="154" t="s">
        <v>1311</v>
      </c>
      <c r="D1092" s="155" t="s">
        <v>77</v>
      </c>
      <c r="E1092" s="156">
        <v>1</v>
      </c>
      <c r="F1092" s="702"/>
      <c r="G1092" s="157">
        <f t="shared" si="3"/>
        <v>0</v>
      </c>
      <c r="O1092" s="151"/>
      <c r="CA1092" s="158"/>
      <c r="CB1092" s="158"/>
    </row>
    <row r="1093" spans="1:80" ht="12.75">
      <c r="A1093" s="152">
        <v>319</v>
      </c>
      <c r="B1093" s="153" t="s">
        <v>1358</v>
      </c>
      <c r="C1093" s="154" t="s">
        <v>1309</v>
      </c>
      <c r="D1093" s="155" t="s">
        <v>77</v>
      </c>
      <c r="E1093" s="156">
        <v>1</v>
      </c>
      <c r="F1093" s="702"/>
      <c r="G1093" s="157">
        <f t="shared" si="3"/>
        <v>0</v>
      </c>
      <c r="O1093" s="151"/>
      <c r="CA1093" s="158"/>
      <c r="CB1093" s="158"/>
    </row>
    <row r="1094" spans="1:80" ht="12.75">
      <c r="A1094" s="152">
        <v>320</v>
      </c>
      <c r="B1094" s="153" t="s">
        <v>1359</v>
      </c>
      <c r="C1094" s="154" t="s">
        <v>1311</v>
      </c>
      <c r="D1094" s="155" t="s">
        <v>77</v>
      </c>
      <c r="E1094" s="156">
        <v>1</v>
      </c>
      <c r="F1094" s="702"/>
      <c r="G1094" s="157">
        <f t="shared" si="3"/>
        <v>0</v>
      </c>
      <c r="O1094" s="151"/>
      <c r="CA1094" s="158"/>
      <c r="CB1094" s="158"/>
    </row>
    <row r="1095" spans="1:80" ht="22.5">
      <c r="A1095" s="152">
        <v>321</v>
      </c>
      <c r="B1095" s="153" t="s">
        <v>1360</v>
      </c>
      <c r="C1095" s="154" t="s">
        <v>1361</v>
      </c>
      <c r="D1095" s="155" t="s">
        <v>77</v>
      </c>
      <c r="E1095" s="156">
        <v>1</v>
      </c>
      <c r="F1095" s="702"/>
      <c r="G1095" s="157">
        <f t="shared" si="3"/>
        <v>0</v>
      </c>
      <c r="O1095" s="151"/>
      <c r="CA1095" s="158"/>
      <c r="CB1095" s="158"/>
    </row>
    <row r="1096" spans="1:80" ht="22.5">
      <c r="A1096" s="152">
        <v>322</v>
      </c>
      <c r="B1096" s="153" t="s">
        <v>1362</v>
      </c>
      <c r="C1096" s="154" t="s">
        <v>1363</v>
      </c>
      <c r="D1096" s="155" t="s">
        <v>77</v>
      </c>
      <c r="E1096" s="156">
        <v>1</v>
      </c>
      <c r="F1096" s="702"/>
      <c r="G1096" s="157">
        <f t="shared" si="3"/>
        <v>0</v>
      </c>
      <c r="O1096" s="151"/>
      <c r="CA1096" s="158"/>
      <c r="CB1096" s="158"/>
    </row>
    <row r="1097" spans="1:80" ht="22.5">
      <c r="A1097" s="152">
        <v>323</v>
      </c>
      <c r="B1097" s="153" t="s">
        <v>1364</v>
      </c>
      <c r="C1097" s="154" t="s">
        <v>1361</v>
      </c>
      <c r="D1097" s="155" t="s">
        <v>77</v>
      </c>
      <c r="E1097" s="156">
        <v>1</v>
      </c>
      <c r="F1097" s="702"/>
      <c r="G1097" s="157">
        <f t="shared" si="3"/>
        <v>0</v>
      </c>
      <c r="O1097" s="151"/>
      <c r="CA1097" s="158"/>
      <c r="CB1097" s="158"/>
    </row>
    <row r="1098" spans="1:80" ht="22.5">
      <c r="A1098" s="152">
        <v>324</v>
      </c>
      <c r="B1098" s="153" t="s">
        <v>1365</v>
      </c>
      <c r="C1098" s="154" t="s">
        <v>1363</v>
      </c>
      <c r="D1098" s="155" t="s">
        <v>77</v>
      </c>
      <c r="E1098" s="156">
        <v>1</v>
      </c>
      <c r="F1098" s="702"/>
      <c r="G1098" s="157">
        <f t="shared" si="3"/>
        <v>0</v>
      </c>
      <c r="O1098" s="151"/>
      <c r="CA1098" s="158"/>
      <c r="CB1098" s="158"/>
    </row>
    <row r="1099" spans="1:80" ht="12.75">
      <c r="A1099" s="152">
        <v>325</v>
      </c>
      <c r="B1099" s="153" t="s">
        <v>1366</v>
      </c>
      <c r="C1099" s="154" t="s">
        <v>1367</v>
      </c>
      <c r="D1099" s="155" t="s">
        <v>77</v>
      </c>
      <c r="E1099" s="156">
        <v>1</v>
      </c>
      <c r="F1099" s="702"/>
      <c r="G1099" s="157">
        <f t="shared" si="3"/>
        <v>0</v>
      </c>
      <c r="O1099" s="151"/>
      <c r="CA1099" s="158"/>
      <c r="CB1099" s="158"/>
    </row>
    <row r="1100" spans="1:80" ht="12.75">
      <c r="A1100" s="152">
        <v>326</v>
      </c>
      <c r="B1100" s="153" t="s">
        <v>1368</v>
      </c>
      <c r="C1100" s="154" t="s">
        <v>1369</v>
      </c>
      <c r="D1100" s="155" t="s">
        <v>77</v>
      </c>
      <c r="E1100" s="156">
        <v>1</v>
      </c>
      <c r="F1100" s="702"/>
      <c r="G1100" s="157">
        <f t="shared" si="3"/>
        <v>0</v>
      </c>
      <c r="O1100" s="151"/>
      <c r="CA1100" s="158"/>
      <c r="CB1100" s="158"/>
    </row>
    <row r="1101" spans="1:80" ht="12.75">
      <c r="A1101" s="152">
        <v>327</v>
      </c>
      <c r="B1101" s="153" t="s">
        <v>1370</v>
      </c>
      <c r="C1101" s="154" t="s">
        <v>1371</v>
      </c>
      <c r="D1101" s="155" t="s">
        <v>77</v>
      </c>
      <c r="E1101" s="156">
        <v>1</v>
      </c>
      <c r="F1101" s="702"/>
      <c r="G1101" s="157">
        <f t="shared" si="3"/>
        <v>0</v>
      </c>
      <c r="O1101" s="151"/>
      <c r="CA1101" s="158"/>
      <c r="CB1101" s="158"/>
    </row>
    <row r="1102" spans="1:80" ht="12.75">
      <c r="A1102" s="152">
        <v>328</v>
      </c>
      <c r="B1102" s="153" t="s">
        <v>1372</v>
      </c>
      <c r="C1102" s="154" t="s">
        <v>1373</v>
      </c>
      <c r="D1102" s="155" t="s">
        <v>77</v>
      </c>
      <c r="E1102" s="156">
        <v>1</v>
      </c>
      <c r="F1102" s="702"/>
      <c r="G1102" s="157">
        <f t="shared" si="3"/>
        <v>0</v>
      </c>
      <c r="O1102" s="151"/>
      <c r="CA1102" s="158"/>
      <c r="CB1102" s="158"/>
    </row>
    <row r="1103" spans="1:80" ht="12.75">
      <c r="A1103" s="152">
        <v>329</v>
      </c>
      <c r="B1103" s="153" t="s">
        <v>1374</v>
      </c>
      <c r="C1103" s="154" t="s">
        <v>1371</v>
      </c>
      <c r="D1103" s="155" t="s">
        <v>77</v>
      </c>
      <c r="E1103" s="156">
        <v>1</v>
      </c>
      <c r="F1103" s="702"/>
      <c r="G1103" s="157">
        <f t="shared" si="3"/>
        <v>0</v>
      </c>
      <c r="O1103" s="151"/>
      <c r="CA1103" s="158"/>
      <c r="CB1103" s="158"/>
    </row>
    <row r="1104" spans="1:80" ht="12.75">
      <c r="A1104" s="152">
        <v>330</v>
      </c>
      <c r="B1104" s="153" t="s">
        <v>1375</v>
      </c>
      <c r="C1104" s="154" t="s">
        <v>1373</v>
      </c>
      <c r="D1104" s="155" t="s">
        <v>77</v>
      </c>
      <c r="E1104" s="156">
        <v>1</v>
      </c>
      <c r="F1104" s="702"/>
      <c r="G1104" s="157">
        <f t="shared" si="3"/>
        <v>0</v>
      </c>
      <c r="O1104" s="151"/>
      <c r="CA1104" s="158"/>
      <c r="CB1104" s="158"/>
    </row>
    <row r="1105" spans="1:80" ht="12.75">
      <c r="A1105" s="152">
        <v>331</v>
      </c>
      <c r="B1105" s="153" t="s">
        <v>1376</v>
      </c>
      <c r="C1105" s="154" t="s">
        <v>1367</v>
      </c>
      <c r="D1105" s="155" t="s">
        <v>77</v>
      </c>
      <c r="E1105" s="156">
        <v>1</v>
      </c>
      <c r="F1105" s="702"/>
      <c r="G1105" s="157">
        <f t="shared" si="3"/>
        <v>0</v>
      </c>
      <c r="O1105" s="151"/>
      <c r="CA1105" s="158"/>
      <c r="CB1105" s="158"/>
    </row>
    <row r="1106" spans="1:80" ht="12.75">
      <c r="A1106" s="152">
        <v>332</v>
      </c>
      <c r="B1106" s="153" t="s">
        <v>1377</v>
      </c>
      <c r="C1106" s="154" t="s">
        <v>1369</v>
      </c>
      <c r="D1106" s="155" t="s">
        <v>77</v>
      </c>
      <c r="E1106" s="156">
        <v>1</v>
      </c>
      <c r="F1106" s="702"/>
      <c r="G1106" s="157">
        <f t="shared" si="3"/>
        <v>0</v>
      </c>
      <c r="O1106" s="151"/>
      <c r="CA1106" s="158"/>
      <c r="CB1106" s="158"/>
    </row>
    <row r="1107" spans="1:80" ht="22.5">
      <c r="A1107" s="152">
        <v>333</v>
      </c>
      <c r="B1107" s="153" t="s">
        <v>1378</v>
      </c>
      <c r="C1107" s="154" t="s">
        <v>1361</v>
      </c>
      <c r="D1107" s="155" t="s">
        <v>77</v>
      </c>
      <c r="E1107" s="156">
        <v>1</v>
      </c>
      <c r="F1107" s="702"/>
      <c r="G1107" s="157">
        <f t="shared" si="3"/>
        <v>0</v>
      </c>
      <c r="O1107" s="151"/>
      <c r="CA1107" s="158"/>
      <c r="CB1107" s="158"/>
    </row>
    <row r="1108" spans="1:80" ht="22.5">
      <c r="A1108" s="152">
        <v>334</v>
      </c>
      <c r="B1108" s="153" t="s">
        <v>1379</v>
      </c>
      <c r="C1108" s="154" t="s">
        <v>1363</v>
      </c>
      <c r="D1108" s="155" t="s">
        <v>77</v>
      </c>
      <c r="E1108" s="156">
        <v>1</v>
      </c>
      <c r="F1108" s="702"/>
      <c r="G1108" s="157">
        <f t="shared" si="3"/>
        <v>0</v>
      </c>
      <c r="O1108" s="151"/>
      <c r="CA1108" s="158"/>
      <c r="CB1108" s="158"/>
    </row>
    <row r="1109" spans="1:80" ht="22.5">
      <c r="A1109" s="152">
        <v>335</v>
      </c>
      <c r="B1109" s="153" t="s">
        <v>1380</v>
      </c>
      <c r="C1109" s="154" t="s">
        <v>1361</v>
      </c>
      <c r="D1109" s="155" t="s">
        <v>77</v>
      </c>
      <c r="E1109" s="156">
        <v>1</v>
      </c>
      <c r="F1109" s="702"/>
      <c r="G1109" s="157">
        <f t="shared" si="3"/>
        <v>0</v>
      </c>
      <c r="O1109" s="151"/>
      <c r="CA1109" s="158"/>
      <c r="CB1109" s="158"/>
    </row>
    <row r="1110" spans="1:80" ht="22.5">
      <c r="A1110" s="152">
        <v>336</v>
      </c>
      <c r="B1110" s="153" t="s">
        <v>1381</v>
      </c>
      <c r="C1110" s="154" t="s">
        <v>1363</v>
      </c>
      <c r="D1110" s="155" t="s">
        <v>77</v>
      </c>
      <c r="E1110" s="156">
        <v>1</v>
      </c>
      <c r="F1110" s="702"/>
      <c r="G1110" s="157">
        <f t="shared" si="3"/>
        <v>0</v>
      </c>
      <c r="O1110" s="151"/>
      <c r="CA1110" s="158"/>
      <c r="CB1110" s="158"/>
    </row>
    <row r="1111" spans="1:80" ht="12.75">
      <c r="A1111" s="152">
        <v>337</v>
      </c>
      <c r="B1111" s="153" t="s">
        <v>1382</v>
      </c>
      <c r="C1111" s="154" t="s">
        <v>1383</v>
      </c>
      <c r="D1111" s="155" t="s">
        <v>77</v>
      </c>
      <c r="E1111" s="156">
        <v>1</v>
      </c>
      <c r="F1111" s="702"/>
      <c r="G1111" s="157">
        <f t="shared" si="3"/>
        <v>0</v>
      </c>
      <c r="O1111" s="151"/>
      <c r="CA1111" s="158"/>
      <c r="CB1111" s="158"/>
    </row>
    <row r="1112" spans="1:80" ht="12.75">
      <c r="A1112" s="152">
        <v>338</v>
      </c>
      <c r="B1112" s="153" t="s">
        <v>1384</v>
      </c>
      <c r="C1112" s="154" t="s">
        <v>1385</v>
      </c>
      <c r="D1112" s="155" t="s">
        <v>77</v>
      </c>
      <c r="E1112" s="156">
        <v>1</v>
      </c>
      <c r="F1112" s="702"/>
      <c r="G1112" s="157">
        <f t="shared" si="3"/>
        <v>0</v>
      </c>
      <c r="O1112" s="151"/>
      <c r="CA1112" s="158"/>
      <c r="CB1112" s="158"/>
    </row>
    <row r="1113" spans="1:80" ht="12.75">
      <c r="A1113" s="152">
        <v>339</v>
      </c>
      <c r="B1113" s="153" t="s">
        <v>1386</v>
      </c>
      <c r="C1113" s="154" t="s">
        <v>1387</v>
      </c>
      <c r="D1113" s="155" t="s">
        <v>77</v>
      </c>
      <c r="E1113" s="156">
        <v>1</v>
      </c>
      <c r="F1113" s="702"/>
      <c r="G1113" s="157">
        <f t="shared" si="3"/>
        <v>0</v>
      </c>
      <c r="O1113" s="151"/>
      <c r="CA1113" s="158"/>
      <c r="CB1113" s="158"/>
    </row>
    <row r="1114" spans="1:80" ht="12.75">
      <c r="A1114" s="152">
        <v>340</v>
      </c>
      <c r="B1114" s="153" t="s">
        <v>1388</v>
      </c>
      <c r="C1114" s="154" t="s">
        <v>1389</v>
      </c>
      <c r="D1114" s="155" t="s">
        <v>77</v>
      </c>
      <c r="E1114" s="156">
        <v>1</v>
      </c>
      <c r="F1114" s="702"/>
      <c r="G1114" s="157">
        <f t="shared" si="3"/>
        <v>0</v>
      </c>
      <c r="O1114" s="151"/>
      <c r="CA1114" s="158"/>
      <c r="CB1114" s="158"/>
    </row>
    <row r="1115" spans="1:80" ht="12.75">
      <c r="A1115" s="152">
        <v>341</v>
      </c>
      <c r="B1115" s="153" t="s">
        <v>1390</v>
      </c>
      <c r="C1115" s="154" t="s">
        <v>1391</v>
      </c>
      <c r="D1115" s="155" t="s">
        <v>77</v>
      </c>
      <c r="E1115" s="156">
        <v>1</v>
      </c>
      <c r="F1115" s="702"/>
      <c r="G1115" s="157">
        <f t="shared" si="3"/>
        <v>0</v>
      </c>
      <c r="O1115" s="151"/>
      <c r="CA1115" s="158"/>
      <c r="CB1115" s="158"/>
    </row>
    <row r="1116" spans="1:80" ht="12.75">
      <c r="A1116" s="152">
        <v>342</v>
      </c>
      <c r="B1116" s="153" t="s">
        <v>1392</v>
      </c>
      <c r="C1116" s="154" t="s">
        <v>1393</v>
      </c>
      <c r="D1116" s="155" t="s">
        <v>77</v>
      </c>
      <c r="E1116" s="156">
        <v>1</v>
      </c>
      <c r="F1116" s="702"/>
      <c r="G1116" s="157">
        <f t="shared" si="3"/>
        <v>0</v>
      </c>
      <c r="O1116" s="151"/>
      <c r="CA1116" s="158"/>
      <c r="CB1116" s="158"/>
    </row>
    <row r="1117" spans="1:80" ht="12.75">
      <c r="A1117" s="152">
        <v>343</v>
      </c>
      <c r="B1117" s="153" t="s">
        <v>1394</v>
      </c>
      <c r="C1117" s="154" t="s">
        <v>1395</v>
      </c>
      <c r="D1117" s="155" t="s">
        <v>77</v>
      </c>
      <c r="E1117" s="156">
        <v>1</v>
      </c>
      <c r="F1117" s="702"/>
      <c r="G1117" s="157">
        <f t="shared" si="3"/>
        <v>0</v>
      </c>
      <c r="O1117" s="151"/>
      <c r="CA1117" s="158"/>
      <c r="CB1117" s="158"/>
    </row>
    <row r="1118" spans="1:80" ht="12.75">
      <c r="A1118" s="152">
        <v>344</v>
      </c>
      <c r="B1118" s="153" t="s">
        <v>1396</v>
      </c>
      <c r="C1118" s="154" t="s">
        <v>1397</v>
      </c>
      <c r="D1118" s="155" t="s">
        <v>77</v>
      </c>
      <c r="E1118" s="156">
        <v>1</v>
      </c>
      <c r="F1118" s="702"/>
      <c r="G1118" s="157">
        <f t="shared" si="3"/>
        <v>0</v>
      </c>
      <c r="O1118" s="151"/>
      <c r="CA1118" s="158"/>
      <c r="CB1118" s="158"/>
    </row>
    <row r="1119" spans="1:80" ht="12.75">
      <c r="A1119" s="152">
        <v>345</v>
      </c>
      <c r="B1119" s="153" t="s">
        <v>1398</v>
      </c>
      <c r="C1119" s="154" t="s">
        <v>1399</v>
      </c>
      <c r="D1119" s="155" t="s">
        <v>77</v>
      </c>
      <c r="E1119" s="156">
        <v>1</v>
      </c>
      <c r="F1119" s="702"/>
      <c r="G1119" s="157">
        <f t="shared" si="3"/>
        <v>0</v>
      </c>
      <c r="O1119" s="151"/>
      <c r="CA1119" s="158"/>
      <c r="CB1119" s="158"/>
    </row>
    <row r="1120" spans="1:80" ht="12.75">
      <c r="A1120" s="152">
        <v>346</v>
      </c>
      <c r="B1120" s="153" t="s">
        <v>1400</v>
      </c>
      <c r="C1120" s="154" t="s">
        <v>1401</v>
      </c>
      <c r="D1120" s="155" t="s">
        <v>77</v>
      </c>
      <c r="E1120" s="156">
        <v>1</v>
      </c>
      <c r="F1120" s="702"/>
      <c r="G1120" s="157">
        <f t="shared" si="3"/>
        <v>0</v>
      </c>
      <c r="O1120" s="151"/>
      <c r="CA1120" s="158"/>
      <c r="CB1120" s="158"/>
    </row>
    <row r="1121" spans="1:80" ht="12.75">
      <c r="A1121" s="152">
        <v>347</v>
      </c>
      <c r="B1121" s="153" t="s">
        <v>1402</v>
      </c>
      <c r="C1121" s="154" t="s">
        <v>1399</v>
      </c>
      <c r="D1121" s="155" t="s">
        <v>77</v>
      </c>
      <c r="E1121" s="156">
        <v>1</v>
      </c>
      <c r="F1121" s="702"/>
      <c r="G1121" s="157">
        <f t="shared" si="3"/>
        <v>0</v>
      </c>
      <c r="O1121" s="151"/>
      <c r="CA1121" s="158"/>
      <c r="CB1121" s="158"/>
    </row>
    <row r="1122" spans="1:80" ht="12.75">
      <c r="A1122" s="152">
        <v>348</v>
      </c>
      <c r="B1122" s="153" t="s">
        <v>1403</v>
      </c>
      <c r="C1122" s="154" t="s">
        <v>1401</v>
      </c>
      <c r="D1122" s="155" t="s">
        <v>77</v>
      </c>
      <c r="E1122" s="156">
        <v>1</v>
      </c>
      <c r="F1122" s="702"/>
      <c r="G1122" s="157">
        <f t="shared" si="3"/>
        <v>0</v>
      </c>
      <c r="O1122" s="151"/>
      <c r="CA1122" s="158"/>
      <c r="CB1122" s="158"/>
    </row>
    <row r="1123" spans="1:80" ht="12.75">
      <c r="A1123" s="152">
        <v>349</v>
      </c>
      <c r="B1123" s="153" t="s">
        <v>1404</v>
      </c>
      <c r="C1123" s="154" t="s">
        <v>1399</v>
      </c>
      <c r="D1123" s="155" t="s">
        <v>77</v>
      </c>
      <c r="E1123" s="156">
        <v>1</v>
      </c>
      <c r="F1123" s="702"/>
      <c r="G1123" s="157">
        <f t="shared" si="3"/>
        <v>0</v>
      </c>
      <c r="O1123" s="151"/>
      <c r="CA1123" s="158"/>
      <c r="CB1123" s="158"/>
    </row>
    <row r="1124" spans="1:80" ht="12.75">
      <c r="A1124" s="152">
        <v>350</v>
      </c>
      <c r="B1124" s="153" t="s">
        <v>1405</v>
      </c>
      <c r="C1124" s="154" t="s">
        <v>1401</v>
      </c>
      <c r="D1124" s="155" t="s">
        <v>77</v>
      </c>
      <c r="E1124" s="156">
        <v>1</v>
      </c>
      <c r="F1124" s="702"/>
      <c r="G1124" s="157">
        <f t="shared" si="3"/>
        <v>0</v>
      </c>
      <c r="O1124" s="151"/>
      <c r="CA1124" s="158"/>
      <c r="CB1124" s="158"/>
    </row>
    <row r="1125" spans="1:80" ht="12.75">
      <c r="A1125" s="152">
        <v>351</v>
      </c>
      <c r="B1125" s="153" t="s">
        <v>1406</v>
      </c>
      <c r="C1125" s="154" t="s">
        <v>1407</v>
      </c>
      <c r="D1125" s="155" t="s">
        <v>77</v>
      </c>
      <c r="E1125" s="156">
        <v>1</v>
      </c>
      <c r="F1125" s="702"/>
      <c r="G1125" s="157">
        <f t="shared" si="3"/>
        <v>0</v>
      </c>
      <c r="O1125" s="151"/>
      <c r="CA1125" s="158"/>
      <c r="CB1125" s="158"/>
    </row>
    <row r="1126" spans="1:80" ht="12.75">
      <c r="A1126" s="152">
        <v>352</v>
      </c>
      <c r="B1126" s="153" t="s">
        <v>1408</v>
      </c>
      <c r="C1126" s="154" t="s">
        <v>1409</v>
      </c>
      <c r="D1126" s="155" t="s">
        <v>77</v>
      </c>
      <c r="E1126" s="156">
        <v>1</v>
      </c>
      <c r="F1126" s="702"/>
      <c r="G1126" s="157">
        <f t="shared" si="3"/>
        <v>0</v>
      </c>
      <c r="O1126" s="151"/>
      <c r="CA1126" s="158"/>
      <c r="CB1126" s="158"/>
    </row>
    <row r="1127" spans="1:80" ht="12.75">
      <c r="A1127" s="152">
        <v>353</v>
      </c>
      <c r="B1127" s="153" t="s">
        <v>1410</v>
      </c>
      <c r="C1127" s="154" t="s">
        <v>1407</v>
      </c>
      <c r="D1127" s="155" t="s">
        <v>77</v>
      </c>
      <c r="E1127" s="156">
        <v>1</v>
      </c>
      <c r="F1127" s="702"/>
      <c r="G1127" s="157">
        <f t="shared" si="3"/>
        <v>0</v>
      </c>
      <c r="O1127" s="151"/>
      <c r="CA1127" s="158"/>
      <c r="CB1127" s="158"/>
    </row>
    <row r="1128" spans="1:80" ht="12.75">
      <c r="A1128" s="152">
        <v>354</v>
      </c>
      <c r="B1128" s="153" t="s">
        <v>1411</v>
      </c>
      <c r="C1128" s="154" t="s">
        <v>1409</v>
      </c>
      <c r="D1128" s="155" t="s">
        <v>77</v>
      </c>
      <c r="E1128" s="156">
        <v>1</v>
      </c>
      <c r="F1128" s="702"/>
      <c r="G1128" s="157">
        <f t="shared" si="3"/>
        <v>0</v>
      </c>
      <c r="O1128" s="151"/>
      <c r="CA1128" s="158"/>
      <c r="CB1128" s="158"/>
    </row>
    <row r="1129" spans="1:80" ht="12.75">
      <c r="A1129" s="152">
        <v>355</v>
      </c>
      <c r="B1129" s="153" t="s">
        <v>2080</v>
      </c>
      <c r="C1129" s="154" t="s">
        <v>1412</v>
      </c>
      <c r="D1129" s="155" t="s">
        <v>77</v>
      </c>
      <c r="E1129" s="156">
        <v>1</v>
      </c>
      <c r="F1129" s="702"/>
      <c r="G1129" s="157">
        <f t="shared" si="3"/>
        <v>0</v>
      </c>
      <c r="O1129" s="151"/>
      <c r="CA1129" s="158"/>
      <c r="CB1129" s="158"/>
    </row>
    <row r="1130" spans="1:80" ht="12.75">
      <c r="A1130" s="152">
        <v>356</v>
      </c>
      <c r="B1130" s="153" t="s">
        <v>2080</v>
      </c>
      <c r="C1130" s="154" t="s">
        <v>1413</v>
      </c>
      <c r="D1130" s="155" t="s">
        <v>77</v>
      </c>
      <c r="E1130" s="156">
        <v>1</v>
      </c>
      <c r="F1130" s="702"/>
      <c r="G1130" s="157">
        <f t="shared" si="3"/>
        <v>0</v>
      </c>
      <c r="O1130" s="151"/>
      <c r="CA1130" s="158"/>
      <c r="CB1130" s="158"/>
    </row>
    <row r="1131" spans="1:80" ht="22.5">
      <c r="A1131" s="152">
        <v>357</v>
      </c>
      <c r="B1131" s="153" t="s">
        <v>2081</v>
      </c>
      <c r="C1131" s="154" t="s">
        <v>1414</v>
      </c>
      <c r="D1131" s="155" t="s">
        <v>77</v>
      </c>
      <c r="E1131" s="156">
        <v>1</v>
      </c>
      <c r="F1131" s="702"/>
      <c r="G1131" s="157">
        <f aca="true" t="shared" si="4" ref="G1131">E1131*F1131</f>
        <v>0</v>
      </c>
      <c r="O1131" s="151"/>
      <c r="CA1131" s="158"/>
      <c r="CB1131" s="158"/>
    </row>
    <row r="1132" spans="1:80" ht="12.75">
      <c r="A1132" s="152">
        <v>358</v>
      </c>
      <c r="B1132" s="153" t="s">
        <v>1415</v>
      </c>
      <c r="C1132" s="154" t="s">
        <v>1416</v>
      </c>
      <c r="D1132" s="155" t="s">
        <v>77</v>
      </c>
      <c r="E1132" s="156">
        <v>1</v>
      </c>
      <c r="F1132" s="702"/>
      <c r="G1132" s="157">
        <f>E1132*F1132</f>
        <v>0</v>
      </c>
      <c r="O1132" s="151"/>
      <c r="CA1132" s="158"/>
      <c r="CB1132" s="158"/>
    </row>
    <row r="1133" spans="1:80" ht="12.75">
      <c r="A1133" s="152">
        <v>359</v>
      </c>
      <c r="B1133" s="153" t="s">
        <v>1417</v>
      </c>
      <c r="C1133" s="154" t="s">
        <v>1416</v>
      </c>
      <c r="D1133" s="155" t="s">
        <v>77</v>
      </c>
      <c r="E1133" s="156">
        <v>1</v>
      </c>
      <c r="F1133" s="702"/>
      <c r="G1133" s="157">
        <f aca="true" t="shared" si="5" ref="G1133:G1196">E1133*F1133</f>
        <v>0</v>
      </c>
      <c r="O1133" s="151"/>
      <c r="CA1133" s="158"/>
      <c r="CB1133" s="158"/>
    </row>
    <row r="1134" spans="1:80" ht="12.75">
      <c r="A1134" s="152">
        <v>360</v>
      </c>
      <c r="B1134" s="153" t="s">
        <v>1418</v>
      </c>
      <c r="C1134" s="154" t="s">
        <v>1416</v>
      </c>
      <c r="D1134" s="155" t="s">
        <v>77</v>
      </c>
      <c r="E1134" s="156">
        <v>1</v>
      </c>
      <c r="F1134" s="702"/>
      <c r="G1134" s="157">
        <f t="shared" si="5"/>
        <v>0</v>
      </c>
      <c r="O1134" s="151"/>
      <c r="CA1134" s="158"/>
      <c r="CB1134" s="158"/>
    </row>
    <row r="1135" spans="1:80" ht="12.75">
      <c r="A1135" s="152">
        <v>361</v>
      </c>
      <c r="B1135" s="153" t="s">
        <v>1419</v>
      </c>
      <c r="C1135" s="154" t="s">
        <v>1420</v>
      </c>
      <c r="D1135" s="155" t="s">
        <v>77</v>
      </c>
      <c r="E1135" s="156">
        <v>1</v>
      </c>
      <c r="F1135" s="702"/>
      <c r="G1135" s="157">
        <f t="shared" si="5"/>
        <v>0</v>
      </c>
      <c r="O1135" s="151"/>
      <c r="CA1135" s="158"/>
      <c r="CB1135" s="158"/>
    </row>
    <row r="1136" spans="1:80" ht="12.75">
      <c r="A1136" s="152">
        <v>362</v>
      </c>
      <c r="B1136" s="153" t="s">
        <v>1421</v>
      </c>
      <c r="C1136" s="154" t="s">
        <v>1416</v>
      </c>
      <c r="D1136" s="155" t="s">
        <v>77</v>
      </c>
      <c r="E1136" s="156">
        <v>1</v>
      </c>
      <c r="F1136" s="702"/>
      <c r="G1136" s="157">
        <f t="shared" si="5"/>
        <v>0</v>
      </c>
      <c r="O1136" s="151"/>
      <c r="CA1136" s="158"/>
      <c r="CB1136" s="158"/>
    </row>
    <row r="1137" spans="1:80" ht="12.75">
      <c r="A1137" s="152">
        <v>363</v>
      </c>
      <c r="B1137" s="153" t="s">
        <v>1422</v>
      </c>
      <c r="C1137" s="154" t="s">
        <v>1416</v>
      </c>
      <c r="D1137" s="155" t="s">
        <v>77</v>
      </c>
      <c r="E1137" s="156">
        <v>1</v>
      </c>
      <c r="F1137" s="702"/>
      <c r="G1137" s="157">
        <f t="shared" si="5"/>
        <v>0</v>
      </c>
      <c r="O1137" s="151"/>
      <c r="CA1137" s="158"/>
      <c r="CB1137" s="158"/>
    </row>
    <row r="1138" spans="1:80" ht="12.75">
      <c r="A1138" s="152">
        <v>364</v>
      </c>
      <c r="B1138" s="153" t="s">
        <v>1423</v>
      </c>
      <c r="C1138" s="154" t="s">
        <v>1416</v>
      </c>
      <c r="D1138" s="155" t="s">
        <v>77</v>
      </c>
      <c r="E1138" s="156">
        <v>1</v>
      </c>
      <c r="F1138" s="702"/>
      <c r="G1138" s="157">
        <f t="shared" si="5"/>
        <v>0</v>
      </c>
      <c r="O1138" s="151"/>
      <c r="CA1138" s="158"/>
      <c r="CB1138" s="158"/>
    </row>
    <row r="1139" spans="1:80" ht="12.75">
      <c r="A1139" s="152">
        <v>365</v>
      </c>
      <c r="B1139" s="153" t="s">
        <v>1424</v>
      </c>
      <c r="C1139" s="154" t="s">
        <v>1416</v>
      </c>
      <c r="D1139" s="155" t="s">
        <v>77</v>
      </c>
      <c r="E1139" s="156">
        <v>1</v>
      </c>
      <c r="F1139" s="702"/>
      <c r="G1139" s="157">
        <f t="shared" si="5"/>
        <v>0</v>
      </c>
      <c r="O1139" s="151"/>
      <c r="CA1139" s="158"/>
      <c r="CB1139" s="158"/>
    </row>
    <row r="1140" spans="1:80" ht="12.75">
      <c r="A1140" s="152">
        <v>366</v>
      </c>
      <c r="B1140" s="153" t="s">
        <v>1425</v>
      </c>
      <c r="C1140" s="154" t="s">
        <v>1416</v>
      </c>
      <c r="D1140" s="155" t="s">
        <v>77</v>
      </c>
      <c r="E1140" s="156">
        <v>1</v>
      </c>
      <c r="F1140" s="702"/>
      <c r="G1140" s="157">
        <f t="shared" si="5"/>
        <v>0</v>
      </c>
      <c r="O1140" s="151"/>
      <c r="CA1140" s="158"/>
      <c r="CB1140" s="158"/>
    </row>
    <row r="1141" spans="1:80" ht="12.75">
      <c r="A1141" s="152">
        <v>367</v>
      </c>
      <c r="B1141" s="153" t="s">
        <v>1426</v>
      </c>
      <c r="C1141" s="154" t="s">
        <v>1416</v>
      </c>
      <c r="D1141" s="155" t="s">
        <v>77</v>
      </c>
      <c r="E1141" s="156">
        <v>1</v>
      </c>
      <c r="F1141" s="702"/>
      <c r="G1141" s="157">
        <f t="shared" si="5"/>
        <v>0</v>
      </c>
      <c r="O1141" s="151"/>
      <c r="CA1141" s="158"/>
      <c r="CB1141" s="158"/>
    </row>
    <row r="1142" spans="1:80" ht="12.75">
      <c r="A1142" s="152">
        <v>368</v>
      </c>
      <c r="B1142" s="153" t="s">
        <v>1427</v>
      </c>
      <c r="C1142" s="154" t="s">
        <v>1416</v>
      </c>
      <c r="D1142" s="155" t="s">
        <v>77</v>
      </c>
      <c r="E1142" s="156">
        <v>1</v>
      </c>
      <c r="F1142" s="702"/>
      <c r="G1142" s="157">
        <f t="shared" si="5"/>
        <v>0</v>
      </c>
      <c r="O1142" s="151"/>
      <c r="CA1142" s="158"/>
      <c r="CB1142" s="158"/>
    </row>
    <row r="1143" spans="1:80" ht="12.75">
      <c r="A1143" s="152">
        <v>369</v>
      </c>
      <c r="B1143" s="153" t="s">
        <v>1428</v>
      </c>
      <c r="C1143" s="154" t="s">
        <v>1416</v>
      </c>
      <c r="D1143" s="155" t="s">
        <v>77</v>
      </c>
      <c r="E1143" s="156">
        <v>1</v>
      </c>
      <c r="F1143" s="702"/>
      <c r="G1143" s="157">
        <f t="shared" si="5"/>
        <v>0</v>
      </c>
      <c r="O1143" s="151"/>
      <c r="CA1143" s="158"/>
      <c r="CB1143" s="158"/>
    </row>
    <row r="1144" spans="1:80" ht="12.75">
      <c r="A1144" s="152">
        <v>370</v>
      </c>
      <c r="B1144" s="153" t="s">
        <v>1429</v>
      </c>
      <c r="C1144" s="154" t="s">
        <v>1416</v>
      </c>
      <c r="D1144" s="155" t="s">
        <v>77</v>
      </c>
      <c r="E1144" s="156">
        <v>1</v>
      </c>
      <c r="F1144" s="702"/>
      <c r="G1144" s="157">
        <f t="shared" si="5"/>
        <v>0</v>
      </c>
      <c r="O1144" s="151"/>
      <c r="CA1144" s="158"/>
      <c r="CB1144" s="158"/>
    </row>
    <row r="1145" spans="1:80" ht="12.75">
      <c r="A1145" s="152">
        <v>371</v>
      </c>
      <c r="B1145" s="153" t="s">
        <v>1430</v>
      </c>
      <c r="C1145" s="154" t="s">
        <v>1416</v>
      </c>
      <c r="D1145" s="155" t="s">
        <v>77</v>
      </c>
      <c r="E1145" s="156">
        <v>1</v>
      </c>
      <c r="F1145" s="702"/>
      <c r="G1145" s="157">
        <f t="shared" si="5"/>
        <v>0</v>
      </c>
      <c r="O1145" s="151"/>
      <c r="CA1145" s="158"/>
      <c r="CB1145" s="158"/>
    </row>
    <row r="1146" spans="1:80" ht="12.75">
      <c r="A1146" s="152">
        <v>372</v>
      </c>
      <c r="B1146" s="153" t="s">
        <v>1431</v>
      </c>
      <c r="C1146" s="154" t="s">
        <v>1432</v>
      </c>
      <c r="D1146" s="155" t="s">
        <v>77</v>
      </c>
      <c r="E1146" s="156">
        <v>1</v>
      </c>
      <c r="F1146" s="702"/>
      <c r="G1146" s="157">
        <f t="shared" si="5"/>
        <v>0</v>
      </c>
      <c r="O1146" s="151"/>
      <c r="CA1146" s="158"/>
      <c r="CB1146" s="158"/>
    </row>
    <row r="1147" spans="1:80" ht="12.75">
      <c r="A1147" s="152">
        <v>373</v>
      </c>
      <c r="B1147" s="153" t="s">
        <v>1433</v>
      </c>
      <c r="C1147" s="154" t="s">
        <v>1416</v>
      </c>
      <c r="D1147" s="155" t="s">
        <v>77</v>
      </c>
      <c r="E1147" s="156">
        <v>1</v>
      </c>
      <c r="F1147" s="702"/>
      <c r="G1147" s="157">
        <f t="shared" si="5"/>
        <v>0</v>
      </c>
      <c r="O1147" s="151"/>
      <c r="CA1147" s="158"/>
      <c r="CB1147" s="158"/>
    </row>
    <row r="1148" spans="1:80" ht="12.75">
      <c r="A1148" s="152">
        <v>374</v>
      </c>
      <c r="B1148" s="153" t="s">
        <v>1434</v>
      </c>
      <c r="C1148" s="154" t="s">
        <v>1416</v>
      </c>
      <c r="D1148" s="155" t="s">
        <v>77</v>
      </c>
      <c r="E1148" s="156">
        <v>1</v>
      </c>
      <c r="F1148" s="702"/>
      <c r="G1148" s="157">
        <f t="shared" si="5"/>
        <v>0</v>
      </c>
      <c r="O1148" s="151"/>
      <c r="CA1148" s="158"/>
      <c r="CB1148" s="158"/>
    </row>
    <row r="1149" spans="1:80" ht="12.75">
      <c r="A1149" s="152">
        <v>375</v>
      </c>
      <c r="B1149" s="153" t="s">
        <v>1435</v>
      </c>
      <c r="C1149" s="154" t="s">
        <v>1416</v>
      </c>
      <c r="D1149" s="155" t="s">
        <v>77</v>
      </c>
      <c r="E1149" s="156">
        <v>1</v>
      </c>
      <c r="F1149" s="702"/>
      <c r="G1149" s="157">
        <f t="shared" si="5"/>
        <v>0</v>
      </c>
      <c r="O1149" s="151"/>
      <c r="CA1149" s="158"/>
      <c r="CB1149" s="158"/>
    </row>
    <row r="1150" spans="1:80" ht="12.75">
      <c r="A1150" s="152">
        <v>376</v>
      </c>
      <c r="B1150" s="153" t="s">
        <v>1436</v>
      </c>
      <c r="C1150" s="154" t="s">
        <v>1416</v>
      </c>
      <c r="D1150" s="155" t="s">
        <v>77</v>
      </c>
      <c r="E1150" s="156">
        <v>1</v>
      </c>
      <c r="F1150" s="702"/>
      <c r="G1150" s="157">
        <f t="shared" si="5"/>
        <v>0</v>
      </c>
      <c r="O1150" s="151"/>
      <c r="CA1150" s="158"/>
      <c r="CB1150" s="158"/>
    </row>
    <row r="1151" spans="1:80" ht="12.75">
      <c r="A1151" s="152">
        <v>377</v>
      </c>
      <c r="B1151" s="153" t="s">
        <v>1437</v>
      </c>
      <c r="C1151" s="154" t="s">
        <v>1416</v>
      </c>
      <c r="D1151" s="155" t="s">
        <v>77</v>
      </c>
      <c r="E1151" s="156">
        <v>1</v>
      </c>
      <c r="F1151" s="702"/>
      <c r="G1151" s="157">
        <f t="shared" si="5"/>
        <v>0</v>
      </c>
      <c r="O1151" s="151"/>
      <c r="CA1151" s="158"/>
      <c r="CB1151" s="158"/>
    </row>
    <row r="1152" spans="1:80" ht="22.5">
      <c r="A1152" s="152">
        <v>378</v>
      </c>
      <c r="B1152" s="153" t="s">
        <v>1438</v>
      </c>
      <c r="C1152" s="154" t="s">
        <v>1439</v>
      </c>
      <c r="D1152" s="155" t="s">
        <v>77</v>
      </c>
      <c r="E1152" s="156">
        <v>1</v>
      </c>
      <c r="F1152" s="702"/>
      <c r="G1152" s="157">
        <f t="shared" si="5"/>
        <v>0</v>
      </c>
      <c r="O1152" s="151"/>
      <c r="CA1152" s="158"/>
      <c r="CB1152" s="158"/>
    </row>
    <row r="1153" spans="1:80" ht="12.75">
      <c r="A1153" s="152">
        <v>379</v>
      </c>
      <c r="B1153" s="153" t="s">
        <v>1440</v>
      </c>
      <c r="C1153" s="154" t="s">
        <v>1416</v>
      </c>
      <c r="D1153" s="155" t="s">
        <v>77</v>
      </c>
      <c r="E1153" s="156">
        <v>1</v>
      </c>
      <c r="F1153" s="702"/>
      <c r="G1153" s="157">
        <f t="shared" si="5"/>
        <v>0</v>
      </c>
      <c r="O1153" s="151"/>
      <c r="CA1153" s="158"/>
      <c r="CB1153" s="158"/>
    </row>
    <row r="1154" spans="1:80" ht="12.75">
      <c r="A1154" s="152">
        <v>380</v>
      </c>
      <c r="B1154" s="153" t="s">
        <v>1441</v>
      </c>
      <c r="C1154" s="154" t="s">
        <v>1416</v>
      </c>
      <c r="D1154" s="155" t="s">
        <v>77</v>
      </c>
      <c r="E1154" s="156">
        <v>1</v>
      </c>
      <c r="F1154" s="702"/>
      <c r="G1154" s="157">
        <f t="shared" si="5"/>
        <v>0</v>
      </c>
      <c r="O1154" s="151"/>
      <c r="CA1154" s="158"/>
      <c r="CB1154" s="158"/>
    </row>
    <row r="1155" spans="1:80" ht="12.75">
      <c r="A1155" s="152">
        <v>381</v>
      </c>
      <c r="B1155" s="153" t="s">
        <v>1442</v>
      </c>
      <c r="C1155" s="154" t="s">
        <v>1416</v>
      </c>
      <c r="D1155" s="155" t="s">
        <v>77</v>
      </c>
      <c r="E1155" s="156">
        <v>1</v>
      </c>
      <c r="F1155" s="702"/>
      <c r="G1155" s="157">
        <f t="shared" si="5"/>
        <v>0</v>
      </c>
      <c r="O1155" s="151"/>
      <c r="CA1155" s="158"/>
      <c r="CB1155" s="158"/>
    </row>
    <row r="1156" spans="1:80" ht="12.75">
      <c r="A1156" s="152">
        <v>382</v>
      </c>
      <c r="B1156" s="153" t="s">
        <v>1443</v>
      </c>
      <c r="C1156" s="154" t="s">
        <v>1416</v>
      </c>
      <c r="D1156" s="155" t="s">
        <v>77</v>
      </c>
      <c r="E1156" s="156">
        <v>1</v>
      </c>
      <c r="F1156" s="702"/>
      <c r="G1156" s="157">
        <f t="shared" si="5"/>
        <v>0</v>
      </c>
      <c r="O1156" s="151"/>
      <c r="CA1156" s="158"/>
      <c r="CB1156" s="158"/>
    </row>
    <row r="1157" spans="1:80" ht="12.75">
      <c r="A1157" s="152">
        <v>383</v>
      </c>
      <c r="B1157" s="153" t="s">
        <v>1444</v>
      </c>
      <c r="C1157" s="154" t="s">
        <v>1445</v>
      </c>
      <c r="D1157" s="155" t="s">
        <v>77</v>
      </c>
      <c r="E1157" s="156">
        <v>1</v>
      </c>
      <c r="F1157" s="702"/>
      <c r="G1157" s="157">
        <f t="shared" si="5"/>
        <v>0</v>
      </c>
      <c r="O1157" s="151"/>
      <c r="CA1157" s="158"/>
      <c r="CB1157" s="158"/>
    </row>
    <row r="1158" spans="1:80" ht="12.75">
      <c r="A1158" s="152">
        <v>384</v>
      </c>
      <c r="B1158" s="153" t="s">
        <v>1446</v>
      </c>
      <c r="C1158" s="154" t="s">
        <v>1416</v>
      </c>
      <c r="D1158" s="155" t="s">
        <v>77</v>
      </c>
      <c r="E1158" s="156">
        <v>1</v>
      </c>
      <c r="F1158" s="702"/>
      <c r="G1158" s="157">
        <f t="shared" si="5"/>
        <v>0</v>
      </c>
      <c r="O1158" s="151"/>
      <c r="CA1158" s="158"/>
      <c r="CB1158" s="158"/>
    </row>
    <row r="1159" spans="1:80" ht="12.75">
      <c r="A1159" s="152">
        <v>385</v>
      </c>
      <c r="B1159" s="153" t="s">
        <v>1447</v>
      </c>
      <c r="C1159" s="154" t="s">
        <v>1416</v>
      </c>
      <c r="D1159" s="155" t="s">
        <v>77</v>
      </c>
      <c r="E1159" s="156">
        <v>1</v>
      </c>
      <c r="F1159" s="702"/>
      <c r="G1159" s="157">
        <f t="shared" si="5"/>
        <v>0</v>
      </c>
      <c r="O1159" s="151"/>
      <c r="CA1159" s="158"/>
      <c r="CB1159" s="158"/>
    </row>
    <row r="1160" spans="1:80" ht="12.75">
      <c r="A1160" s="152">
        <v>386</v>
      </c>
      <c r="B1160" s="153" t="s">
        <v>1448</v>
      </c>
      <c r="C1160" s="154" t="s">
        <v>1449</v>
      </c>
      <c r="D1160" s="155" t="s">
        <v>77</v>
      </c>
      <c r="E1160" s="156">
        <v>1</v>
      </c>
      <c r="F1160" s="702"/>
      <c r="G1160" s="157">
        <f t="shared" si="5"/>
        <v>0</v>
      </c>
      <c r="O1160" s="151"/>
      <c r="CA1160" s="158"/>
      <c r="CB1160" s="158"/>
    </row>
    <row r="1161" spans="1:80" ht="12.75">
      <c r="A1161" s="152">
        <v>387</v>
      </c>
      <c r="B1161" s="153" t="s">
        <v>1450</v>
      </c>
      <c r="C1161" s="154" t="s">
        <v>1416</v>
      </c>
      <c r="D1161" s="155" t="s">
        <v>77</v>
      </c>
      <c r="E1161" s="156">
        <v>1</v>
      </c>
      <c r="F1161" s="702"/>
      <c r="G1161" s="157">
        <f t="shared" si="5"/>
        <v>0</v>
      </c>
      <c r="O1161" s="151"/>
      <c r="CA1161" s="158"/>
      <c r="CB1161" s="158"/>
    </row>
    <row r="1162" spans="1:80" ht="12.75">
      <c r="A1162" s="152">
        <v>388</v>
      </c>
      <c r="B1162" s="153" t="s">
        <v>1451</v>
      </c>
      <c r="C1162" s="154" t="s">
        <v>1416</v>
      </c>
      <c r="D1162" s="155" t="s">
        <v>77</v>
      </c>
      <c r="E1162" s="156">
        <v>1</v>
      </c>
      <c r="F1162" s="702"/>
      <c r="G1162" s="157">
        <f t="shared" si="5"/>
        <v>0</v>
      </c>
      <c r="O1162" s="151"/>
      <c r="CA1162" s="158"/>
      <c r="CB1162" s="158"/>
    </row>
    <row r="1163" spans="1:80" ht="12.75">
      <c r="A1163" s="152">
        <v>389</v>
      </c>
      <c r="B1163" s="153" t="s">
        <v>1452</v>
      </c>
      <c r="C1163" s="154" t="s">
        <v>1416</v>
      </c>
      <c r="D1163" s="155" t="s">
        <v>77</v>
      </c>
      <c r="E1163" s="156">
        <v>1</v>
      </c>
      <c r="F1163" s="702"/>
      <c r="G1163" s="157">
        <f t="shared" si="5"/>
        <v>0</v>
      </c>
      <c r="O1163" s="151"/>
      <c r="CA1163" s="158"/>
      <c r="CB1163" s="158"/>
    </row>
    <row r="1164" spans="1:80" ht="12.75">
      <c r="A1164" s="152">
        <v>390</v>
      </c>
      <c r="B1164" s="153" t="s">
        <v>1453</v>
      </c>
      <c r="C1164" s="154" t="s">
        <v>1416</v>
      </c>
      <c r="D1164" s="155" t="s">
        <v>77</v>
      </c>
      <c r="E1164" s="156">
        <v>1</v>
      </c>
      <c r="F1164" s="702"/>
      <c r="G1164" s="157">
        <f t="shared" si="5"/>
        <v>0</v>
      </c>
      <c r="O1164" s="151"/>
      <c r="CA1164" s="158"/>
      <c r="CB1164" s="158"/>
    </row>
    <row r="1165" spans="1:80" ht="12.75">
      <c r="A1165" s="152">
        <v>391</v>
      </c>
      <c r="B1165" s="153" t="s">
        <v>1454</v>
      </c>
      <c r="C1165" s="154" t="s">
        <v>1416</v>
      </c>
      <c r="D1165" s="155" t="s">
        <v>77</v>
      </c>
      <c r="E1165" s="156">
        <v>1</v>
      </c>
      <c r="F1165" s="702"/>
      <c r="G1165" s="157">
        <f t="shared" si="5"/>
        <v>0</v>
      </c>
      <c r="O1165" s="151"/>
      <c r="CA1165" s="158"/>
      <c r="CB1165" s="158"/>
    </row>
    <row r="1166" spans="1:80" ht="12.75">
      <c r="A1166" s="152">
        <v>392</v>
      </c>
      <c r="B1166" s="153" t="s">
        <v>1455</v>
      </c>
      <c r="C1166" s="154" t="s">
        <v>1416</v>
      </c>
      <c r="D1166" s="155" t="s">
        <v>77</v>
      </c>
      <c r="E1166" s="156">
        <v>1</v>
      </c>
      <c r="F1166" s="702"/>
      <c r="G1166" s="157">
        <f t="shared" si="5"/>
        <v>0</v>
      </c>
      <c r="O1166" s="151"/>
      <c r="CA1166" s="158"/>
      <c r="CB1166" s="158"/>
    </row>
    <row r="1167" spans="1:80" ht="12.75">
      <c r="A1167" s="152">
        <v>393</v>
      </c>
      <c r="B1167" s="153" t="s">
        <v>1456</v>
      </c>
      <c r="C1167" s="154" t="s">
        <v>1416</v>
      </c>
      <c r="D1167" s="155" t="s">
        <v>77</v>
      </c>
      <c r="E1167" s="156">
        <v>1</v>
      </c>
      <c r="F1167" s="702"/>
      <c r="G1167" s="157">
        <f t="shared" si="5"/>
        <v>0</v>
      </c>
      <c r="O1167" s="151"/>
      <c r="CA1167" s="158"/>
      <c r="CB1167" s="158"/>
    </row>
    <row r="1168" spans="1:80" ht="12.75">
      <c r="A1168" s="152">
        <v>394</v>
      </c>
      <c r="B1168" s="153" t="s">
        <v>1457</v>
      </c>
      <c r="C1168" s="154" t="s">
        <v>1416</v>
      </c>
      <c r="D1168" s="155" t="s">
        <v>77</v>
      </c>
      <c r="E1168" s="156">
        <v>1</v>
      </c>
      <c r="F1168" s="702"/>
      <c r="G1168" s="157">
        <f t="shared" si="5"/>
        <v>0</v>
      </c>
      <c r="O1168" s="151"/>
      <c r="CA1168" s="158"/>
      <c r="CB1168" s="158"/>
    </row>
    <row r="1169" spans="1:80" ht="12.75">
      <c r="A1169" s="152">
        <v>395</v>
      </c>
      <c r="B1169" s="153" t="s">
        <v>1458</v>
      </c>
      <c r="C1169" s="154" t="s">
        <v>1416</v>
      </c>
      <c r="D1169" s="155" t="s">
        <v>77</v>
      </c>
      <c r="E1169" s="156">
        <v>1</v>
      </c>
      <c r="F1169" s="702"/>
      <c r="G1169" s="157">
        <f t="shared" si="5"/>
        <v>0</v>
      </c>
      <c r="O1169" s="151"/>
      <c r="CA1169" s="158"/>
      <c r="CB1169" s="158"/>
    </row>
    <row r="1170" spans="1:80" ht="12.75">
      <c r="A1170" s="152">
        <v>396</v>
      </c>
      <c r="B1170" s="153" t="s">
        <v>1459</v>
      </c>
      <c r="C1170" s="154" t="s">
        <v>1416</v>
      </c>
      <c r="D1170" s="155" t="s">
        <v>77</v>
      </c>
      <c r="E1170" s="156">
        <v>1</v>
      </c>
      <c r="F1170" s="702"/>
      <c r="G1170" s="157">
        <f t="shared" si="5"/>
        <v>0</v>
      </c>
      <c r="O1170" s="151"/>
      <c r="CA1170" s="158"/>
      <c r="CB1170" s="158"/>
    </row>
    <row r="1171" spans="1:80" ht="12.75">
      <c r="A1171" s="152">
        <v>397</v>
      </c>
      <c r="B1171" s="153" t="s">
        <v>1460</v>
      </c>
      <c r="C1171" s="154" t="s">
        <v>1416</v>
      </c>
      <c r="D1171" s="155" t="s">
        <v>77</v>
      </c>
      <c r="E1171" s="156">
        <v>1</v>
      </c>
      <c r="F1171" s="702"/>
      <c r="G1171" s="157">
        <f t="shared" si="5"/>
        <v>0</v>
      </c>
      <c r="O1171" s="151"/>
      <c r="CA1171" s="158"/>
      <c r="CB1171" s="158"/>
    </row>
    <row r="1172" spans="1:80" ht="12.75">
      <c r="A1172" s="152">
        <v>398</v>
      </c>
      <c r="B1172" s="153" t="s">
        <v>1461</v>
      </c>
      <c r="C1172" s="154" t="s">
        <v>1416</v>
      </c>
      <c r="D1172" s="155" t="s">
        <v>77</v>
      </c>
      <c r="E1172" s="156">
        <v>1</v>
      </c>
      <c r="F1172" s="702"/>
      <c r="G1172" s="157">
        <f t="shared" si="5"/>
        <v>0</v>
      </c>
      <c r="O1172" s="151"/>
      <c r="CA1172" s="158"/>
      <c r="CB1172" s="158"/>
    </row>
    <row r="1173" spans="1:80" ht="12.75">
      <c r="A1173" s="152">
        <v>399</v>
      </c>
      <c r="B1173" s="153" t="s">
        <v>1462</v>
      </c>
      <c r="C1173" s="154" t="s">
        <v>1416</v>
      </c>
      <c r="D1173" s="155" t="s">
        <v>77</v>
      </c>
      <c r="E1173" s="156">
        <v>1</v>
      </c>
      <c r="F1173" s="702"/>
      <c r="G1173" s="157">
        <f t="shared" si="5"/>
        <v>0</v>
      </c>
      <c r="O1173" s="151"/>
      <c r="CA1173" s="158"/>
      <c r="CB1173" s="158"/>
    </row>
    <row r="1174" spans="1:80" ht="12.75">
      <c r="A1174" s="152">
        <v>400</v>
      </c>
      <c r="B1174" s="153" t="s">
        <v>1463</v>
      </c>
      <c r="C1174" s="154" t="s">
        <v>1416</v>
      </c>
      <c r="D1174" s="155" t="s">
        <v>77</v>
      </c>
      <c r="E1174" s="156">
        <v>1</v>
      </c>
      <c r="F1174" s="702"/>
      <c r="G1174" s="157">
        <f t="shared" si="5"/>
        <v>0</v>
      </c>
      <c r="O1174" s="151"/>
      <c r="CA1174" s="158"/>
      <c r="CB1174" s="158"/>
    </row>
    <row r="1175" spans="1:80" ht="12.75">
      <c r="A1175" s="152">
        <v>401</v>
      </c>
      <c r="B1175" s="153" t="s">
        <v>1464</v>
      </c>
      <c r="C1175" s="154" t="s">
        <v>1416</v>
      </c>
      <c r="D1175" s="155" t="s">
        <v>77</v>
      </c>
      <c r="E1175" s="156">
        <v>1</v>
      </c>
      <c r="F1175" s="702"/>
      <c r="G1175" s="157">
        <f t="shared" si="5"/>
        <v>0</v>
      </c>
      <c r="O1175" s="151"/>
      <c r="CA1175" s="158"/>
      <c r="CB1175" s="158"/>
    </row>
    <row r="1176" spans="1:80" ht="12.75">
      <c r="A1176" s="152">
        <v>402</v>
      </c>
      <c r="B1176" s="153" t="s">
        <v>1465</v>
      </c>
      <c r="C1176" s="154" t="s">
        <v>1416</v>
      </c>
      <c r="D1176" s="155" t="s">
        <v>77</v>
      </c>
      <c r="E1176" s="156">
        <v>1</v>
      </c>
      <c r="F1176" s="702"/>
      <c r="G1176" s="157">
        <f t="shared" si="5"/>
        <v>0</v>
      </c>
      <c r="O1176" s="151"/>
      <c r="CA1176" s="158"/>
      <c r="CB1176" s="158"/>
    </row>
    <row r="1177" spans="1:80" ht="12.75">
      <c r="A1177" s="152">
        <v>403</v>
      </c>
      <c r="B1177" s="153" t="s">
        <v>1466</v>
      </c>
      <c r="C1177" s="154" t="s">
        <v>1416</v>
      </c>
      <c r="D1177" s="155" t="s">
        <v>77</v>
      </c>
      <c r="E1177" s="156">
        <v>1</v>
      </c>
      <c r="F1177" s="702"/>
      <c r="G1177" s="157">
        <f t="shared" si="5"/>
        <v>0</v>
      </c>
      <c r="O1177" s="151"/>
      <c r="CA1177" s="158"/>
      <c r="CB1177" s="158"/>
    </row>
    <row r="1178" spans="1:80" ht="12.75">
      <c r="A1178" s="152">
        <v>404</v>
      </c>
      <c r="B1178" s="153" t="s">
        <v>1467</v>
      </c>
      <c r="C1178" s="154" t="s">
        <v>1445</v>
      </c>
      <c r="D1178" s="155" t="s">
        <v>77</v>
      </c>
      <c r="E1178" s="156">
        <v>1</v>
      </c>
      <c r="F1178" s="702"/>
      <c r="G1178" s="157">
        <f t="shared" si="5"/>
        <v>0</v>
      </c>
      <c r="O1178" s="151"/>
      <c r="CA1178" s="158"/>
      <c r="CB1178" s="158"/>
    </row>
    <row r="1179" spans="1:80" ht="12.75">
      <c r="A1179" s="152">
        <v>405</v>
      </c>
      <c r="B1179" s="153" t="s">
        <v>1468</v>
      </c>
      <c r="C1179" s="154" t="s">
        <v>1416</v>
      </c>
      <c r="D1179" s="155" t="s">
        <v>77</v>
      </c>
      <c r="E1179" s="156">
        <v>1</v>
      </c>
      <c r="F1179" s="702"/>
      <c r="G1179" s="157">
        <f t="shared" si="5"/>
        <v>0</v>
      </c>
      <c r="O1179" s="151"/>
      <c r="CA1179" s="158"/>
      <c r="CB1179" s="158"/>
    </row>
    <row r="1180" spans="1:80" ht="12.75">
      <c r="A1180" s="152">
        <v>406</v>
      </c>
      <c r="B1180" s="153" t="s">
        <v>1469</v>
      </c>
      <c r="C1180" s="154" t="s">
        <v>1416</v>
      </c>
      <c r="D1180" s="155" t="s">
        <v>77</v>
      </c>
      <c r="E1180" s="156">
        <v>1</v>
      </c>
      <c r="F1180" s="702"/>
      <c r="G1180" s="157">
        <f t="shared" si="5"/>
        <v>0</v>
      </c>
      <c r="O1180" s="151"/>
      <c r="CA1180" s="158"/>
      <c r="CB1180" s="158"/>
    </row>
    <row r="1181" spans="1:80" ht="12.75">
      <c r="A1181" s="152">
        <v>407</v>
      </c>
      <c r="B1181" s="153" t="s">
        <v>1470</v>
      </c>
      <c r="C1181" s="154" t="s">
        <v>1416</v>
      </c>
      <c r="D1181" s="155" t="s">
        <v>77</v>
      </c>
      <c r="E1181" s="156">
        <v>1</v>
      </c>
      <c r="F1181" s="702"/>
      <c r="G1181" s="157">
        <f t="shared" si="5"/>
        <v>0</v>
      </c>
      <c r="O1181" s="151"/>
      <c r="CA1181" s="158"/>
      <c r="CB1181" s="158"/>
    </row>
    <row r="1182" spans="1:80" ht="12.75">
      <c r="A1182" s="152">
        <v>408</v>
      </c>
      <c r="B1182" s="153" t="s">
        <v>1471</v>
      </c>
      <c r="C1182" s="154" t="s">
        <v>1416</v>
      </c>
      <c r="D1182" s="155" t="s">
        <v>77</v>
      </c>
      <c r="E1182" s="156">
        <v>1</v>
      </c>
      <c r="F1182" s="702"/>
      <c r="G1182" s="157">
        <f t="shared" si="5"/>
        <v>0</v>
      </c>
      <c r="O1182" s="151"/>
      <c r="CA1182" s="158"/>
      <c r="CB1182" s="158"/>
    </row>
    <row r="1183" spans="1:80" ht="12.75">
      <c r="A1183" s="152">
        <v>409</v>
      </c>
      <c r="B1183" s="153" t="s">
        <v>1472</v>
      </c>
      <c r="C1183" s="154" t="s">
        <v>1416</v>
      </c>
      <c r="D1183" s="155" t="s">
        <v>77</v>
      </c>
      <c r="E1183" s="156">
        <v>1</v>
      </c>
      <c r="F1183" s="702"/>
      <c r="G1183" s="157">
        <f t="shared" si="5"/>
        <v>0</v>
      </c>
      <c r="O1183" s="151"/>
      <c r="CA1183" s="158"/>
      <c r="CB1183" s="158"/>
    </row>
    <row r="1184" spans="1:80" ht="12.75">
      <c r="A1184" s="152">
        <v>410</v>
      </c>
      <c r="B1184" s="153" t="s">
        <v>1473</v>
      </c>
      <c r="C1184" s="154" t="s">
        <v>1416</v>
      </c>
      <c r="D1184" s="155" t="s">
        <v>77</v>
      </c>
      <c r="E1184" s="156">
        <v>1</v>
      </c>
      <c r="F1184" s="702"/>
      <c r="G1184" s="157">
        <f t="shared" si="5"/>
        <v>0</v>
      </c>
      <c r="O1184" s="151"/>
      <c r="CA1184" s="158"/>
      <c r="CB1184" s="158"/>
    </row>
    <row r="1185" spans="1:80" ht="12.75">
      <c r="A1185" s="152">
        <v>411</v>
      </c>
      <c r="B1185" s="153" t="s">
        <v>1474</v>
      </c>
      <c r="C1185" s="154" t="s">
        <v>1416</v>
      </c>
      <c r="D1185" s="155" t="s">
        <v>77</v>
      </c>
      <c r="E1185" s="156">
        <v>1</v>
      </c>
      <c r="F1185" s="702"/>
      <c r="G1185" s="157">
        <f t="shared" si="5"/>
        <v>0</v>
      </c>
      <c r="O1185" s="151"/>
      <c r="CA1185" s="158"/>
      <c r="CB1185" s="158"/>
    </row>
    <row r="1186" spans="1:80" ht="12.75">
      <c r="A1186" s="152">
        <v>412</v>
      </c>
      <c r="B1186" s="153" t="s">
        <v>1475</v>
      </c>
      <c r="C1186" s="154" t="s">
        <v>1416</v>
      </c>
      <c r="D1186" s="155" t="s">
        <v>77</v>
      </c>
      <c r="E1186" s="156">
        <v>1</v>
      </c>
      <c r="F1186" s="702"/>
      <c r="G1186" s="157">
        <f t="shared" si="5"/>
        <v>0</v>
      </c>
      <c r="O1186" s="151"/>
      <c r="CA1186" s="158"/>
      <c r="CB1186" s="158"/>
    </row>
    <row r="1187" spans="1:80" ht="12.75">
      <c r="A1187" s="152">
        <v>413</v>
      </c>
      <c r="B1187" s="153" t="s">
        <v>1476</v>
      </c>
      <c r="C1187" s="154" t="s">
        <v>1416</v>
      </c>
      <c r="D1187" s="155" t="s">
        <v>77</v>
      </c>
      <c r="E1187" s="156">
        <v>1</v>
      </c>
      <c r="F1187" s="702"/>
      <c r="G1187" s="157">
        <f t="shared" si="5"/>
        <v>0</v>
      </c>
      <c r="O1187" s="151"/>
      <c r="CA1187" s="158"/>
      <c r="CB1187" s="158"/>
    </row>
    <row r="1188" spans="1:80" ht="12.75">
      <c r="A1188" s="152">
        <v>414</v>
      </c>
      <c r="B1188" s="153" t="s">
        <v>1477</v>
      </c>
      <c r="C1188" s="154" t="s">
        <v>1416</v>
      </c>
      <c r="D1188" s="155" t="s">
        <v>77</v>
      </c>
      <c r="E1188" s="156">
        <v>1</v>
      </c>
      <c r="F1188" s="702"/>
      <c r="G1188" s="157">
        <f t="shared" si="5"/>
        <v>0</v>
      </c>
      <c r="O1188" s="151"/>
      <c r="CA1188" s="158"/>
      <c r="CB1188" s="158"/>
    </row>
    <row r="1189" spans="1:80" ht="12.75">
      <c r="A1189" s="152">
        <v>415</v>
      </c>
      <c r="B1189" s="153" t="s">
        <v>1478</v>
      </c>
      <c r="C1189" s="154" t="s">
        <v>1416</v>
      </c>
      <c r="D1189" s="155" t="s">
        <v>77</v>
      </c>
      <c r="E1189" s="156">
        <v>1</v>
      </c>
      <c r="F1189" s="702"/>
      <c r="G1189" s="157">
        <f t="shared" si="5"/>
        <v>0</v>
      </c>
      <c r="O1189" s="151"/>
      <c r="CA1189" s="158"/>
      <c r="CB1189" s="158"/>
    </row>
    <row r="1190" spans="1:80" ht="12.75">
      <c r="A1190" s="152">
        <v>416</v>
      </c>
      <c r="B1190" s="153" t="s">
        <v>1479</v>
      </c>
      <c r="C1190" s="154" t="s">
        <v>1416</v>
      </c>
      <c r="D1190" s="155" t="s">
        <v>77</v>
      </c>
      <c r="E1190" s="156">
        <v>1</v>
      </c>
      <c r="F1190" s="702"/>
      <c r="G1190" s="157">
        <f t="shared" si="5"/>
        <v>0</v>
      </c>
      <c r="O1190" s="151"/>
      <c r="CA1190" s="158"/>
      <c r="CB1190" s="158"/>
    </row>
    <row r="1191" spans="1:80" ht="12.75">
      <c r="A1191" s="152">
        <v>417</v>
      </c>
      <c r="B1191" s="153" t="s">
        <v>1480</v>
      </c>
      <c r="C1191" s="154" t="s">
        <v>1416</v>
      </c>
      <c r="D1191" s="155" t="s">
        <v>77</v>
      </c>
      <c r="E1191" s="156">
        <v>1</v>
      </c>
      <c r="F1191" s="702"/>
      <c r="G1191" s="157">
        <f t="shared" si="5"/>
        <v>0</v>
      </c>
      <c r="O1191" s="151"/>
      <c r="CA1191" s="158"/>
      <c r="CB1191" s="158"/>
    </row>
    <row r="1192" spans="1:80" ht="12.75">
      <c r="A1192" s="152">
        <v>418</v>
      </c>
      <c r="B1192" s="153" t="s">
        <v>1481</v>
      </c>
      <c r="C1192" s="154" t="s">
        <v>1416</v>
      </c>
      <c r="D1192" s="155" t="s">
        <v>77</v>
      </c>
      <c r="E1192" s="156">
        <v>1</v>
      </c>
      <c r="F1192" s="702"/>
      <c r="G1192" s="157">
        <f t="shared" si="5"/>
        <v>0</v>
      </c>
      <c r="O1192" s="151"/>
      <c r="CA1192" s="158"/>
      <c r="CB1192" s="158"/>
    </row>
    <row r="1193" spans="1:80" ht="12.75">
      <c r="A1193" s="152">
        <v>419</v>
      </c>
      <c r="B1193" s="153" t="s">
        <v>1482</v>
      </c>
      <c r="C1193" s="154" t="s">
        <v>1416</v>
      </c>
      <c r="D1193" s="155" t="s">
        <v>77</v>
      </c>
      <c r="E1193" s="156">
        <v>1</v>
      </c>
      <c r="F1193" s="702"/>
      <c r="G1193" s="157">
        <f t="shared" si="5"/>
        <v>0</v>
      </c>
      <c r="O1193" s="151"/>
      <c r="CA1193" s="158"/>
      <c r="CB1193" s="158"/>
    </row>
    <row r="1194" spans="1:80" ht="12.75">
      <c r="A1194" s="152">
        <v>420</v>
      </c>
      <c r="B1194" s="153" t="s">
        <v>1483</v>
      </c>
      <c r="C1194" s="154" t="s">
        <v>1416</v>
      </c>
      <c r="D1194" s="155" t="s">
        <v>77</v>
      </c>
      <c r="E1194" s="156">
        <v>1</v>
      </c>
      <c r="F1194" s="702"/>
      <c r="G1194" s="157">
        <f t="shared" si="5"/>
        <v>0</v>
      </c>
      <c r="O1194" s="151"/>
      <c r="CA1194" s="158"/>
      <c r="CB1194" s="158"/>
    </row>
    <row r="1195" spans="1:80" ht="12.75">
      <c r="A1195" s="152">
        <v>421</v>
      </c>
      <c r="B1195" s="153" t="s">
        <v>1484</v>
      </c>
      <c r="C1195" s="154" t="s">
        <v>1416</v>
      </c>
      <c r="D1195" s="155" t="s">
        <v>77</v>
      </c>
      <c r="E1195" s="156">
        <v>1</v>
      </c>
      <c r="F1195" s="702"/>
      <c r="G1195" s="157">
        <f t="shared" si="5"/>
        <v>0</v>
      </c>
      <c r="O1195" s="151"/>
      <c r="CA1195" s="158"/>
      <c r="CB1195" s="158"/>
    </row>
    <row r="1196" spans="1:80" ht="12.75">
      <c r="A1196" s="152">
        <v>422</v>
      </c>
      <c r="B1196" s="153" t="s">
        <v>1485</v>
      </c>
      <c r="C1196" s="154" t="s">
        <v>1449</v>
      </c>
      <c r="D1196" s="155" t="s">
        <v>77</v>
      </c>
      <c r="E1196" s="156">
        <v>1</v>
      </c>
      <c r="F1196" s="702"/>
      <c r="G1196" s="157">
        <f t="shared" si="5"/>
        <v>0</v>
      </c>
      <c r="O1196" s="151"/>
      <c r="CA1196" s="158"/>
      <c r="CB1196" s="158"/>
    </row>
    <row r="1197" spans="1:80" ht="12.75">
      <c r="A1197" s="152">
        <v>423</v>
      </c>
      <c r="B1197" s="153" t="s">
        <v>1486</v>
      </c>
      <c r="C1197" s="154" t="s">
        <v>1449</v>
      </c>
      <c r="D1197" s="155" t="s">
        <v>77</v>
      </c>
      <c r="E1197" s="156">
        <v>1</v>
      </c>
      <c r="F1197" s="702"/>
      <c r="G1197" s="157">
        <f aca="true" t="shared" si="6" ref="G1197:G1209">E1197*F1197</f>
        <v>0</v>
      </c>
      <c r="O1197" s="151"/>
      <c r="CA1197" s="158"/>
      <c r="CB1197" s="158"/>
    </row>
    <row r="1198" spans="1:80" ht="12.75">
      <c r="A1198" s="152">
        <v>424</v>
      </c>
      <c r="B1198" s="153" t="s">
        <v>1487</v>
      </c>
      <c r="C1198" s="154" t="s">
        <v>1449</v>
      </c>
      <c r="D1198" s="155" t="s">
        <v>77</v>
      </c>
      <c r="E1198" s="156">
        <v>1</v>
      </c>
      <c r="F1198" s="702"/>
      <c r="G1198" s="157">
        <f t="shared" si="6"/>
        <v>0</v>
      </c>
      <c r="O1198" s="151"/>
      <c r="CA1198" s="158"/>
      <c r="CB1198" s="158"/>
    </row>
    <row r="1199" spans="1:80" ht="12.75">
      <c r="A1199" s="152">
        <v>425</v>
      </c>
      <c r="B1199" s="153" t="s">
        <v>1488</v>
      </c>
      <c r="C1199" s="154" t="s">
        <v>1449</v>
      </c>
      <c r="D1199" s="155" t="s">
        <v>77</v>
      </c>
      <c r="E1199" s="156">
        <v>1</v>
      </c>
      <c r="F1199" s="702"/>
      <c r="G1199" s="157">
        <f t="shared" si="6"/>
        <v>0</v>
      </c>
      <c r="O1199" s="151"/>
      <c r="CA1199" s="158"/>
      <c r="CB1199" s="158"/>
    </row>
    <row r="1200" spans="1:80" ht="12.75">
      <c r="A1200" s="152">
        <v>426</v>
      </c>
      <c r="B1200" s="153" t="s">
        <v>1489</v>
      </c>
      <c r="C1200" s="154" t="s">
        <v>1449</v>
      </c>
      <c r="D1200" s="155" t="s">
        <v>77</v>
      </c>
      <c r="E1200" s="156">
        <v>1</v>
      </c>
      <c r="F1200" s="702"/>
      <c r="G1200" s="157">
        <f t="shared" si="6"/>
        <v>0</v>
      </c>
      <c r="O1200" s="151"/>
      <c r="CA1200" s="158"/>
      <c r="CB1200" s="158"/>
    </row>
    <row r="1201" spans="1:80" ht="12.75">
      <c r="A1201" s="152">
        <v>427</v>
      </c>
      <c r="B1201" s="153" t="s">
        <v>1490</v>
      </c>
      <c r="C1201" s="154" t="s">
        <v>1449</v>
      </c>
      <c r="D1201" s="155" t="s">
        <v>77</v>
      </c>
      <c r="E1201" s="156">
        <v>1</v>
      </c>
      <c r="F1201" s="702"/>
      <c r="G1201" s="157">
        <f t="shared" si="6"/>
        <v>0</v>
      </c>
      <c r="O1201" s="151"/>
      <c r="CA1201" s="158"/>
      <c r="CB1201" s="158"/>
    </row>
    <row r="1202" spans="1:80" ht="12.75">
      <c r="A1202" s="152">
        <v>428</v>
      </c>
      <c r="B1202" s="153" t="s">
        <v>1491</v>
      </c>
      <c r="C1202" s="154" t="s">
        <v>1492</v>
      </c>
      <c r="D1202" s="155" t="s">
        <v>77</v>
      </c>
      <c r="E1202" s="156">
        <v>1</v>
      </c>
      <c r="F1202" s="702"/>
      <c r="G1202" s="157">
        <f t="shared" si="6"/>
        <v>0</v>
      </c>
      <c r="O1202" s="151"/>
      <c r="CA1202" s="158"/>
      <c r="CB1202" s="158"/>
    </row>
    <row r="1203" spans="1:80" ht="12.75">
      <c r="A1203" s="152">
        <v>429</v>
      </c>
      <c r="B1203" s="153" t="s">
        <v>1493</v>
      </c>
      <c r="C1203" s="154" t="s">
        <v>1449</v>
      </c>
      <c r="D1203" s="155" t="s">
        <v>77</v>
      </c>
      <c r="E1203" s="156">
        <v>1</v>
      </c>
      <c r="F1203" s="702"/>
      <c r="G1203" s="157">
        <f t="shared" si="6"/>
        <v>0</v>
      </c>
      <c r="O1203" s="151"/>
      <c r="CA1203" s="158"/>
      <c r="CB1203" s="158"/>
    </row>
    <row r="1204" spans="1:80" ht="12.75">
      <c r="A1204" s="152">
        <v>430</v>
      </c>
      <c r="B1204" s="153" t="s">
        <v>1494</v>
      </c>
      <c r="C1204" s="154" t="s">
        <v>1449</v>
      </c>
      <c r="D1204" s="155" t="s">
        <v>77</v>
      </c>
      <c r="E1204" s="156">
        <v>1</v>
      </c>
      <c r="F1204" s="702"/>
      <c r="G1204" s="157">
        <f t="shared" si="6"/>
        <v>0</v>
      </c>
      <c r="O1204" s="151"/>
      <c r="CA1204" s="158"/>
      <c r="CB1204" s="158"/>
    </row>
    <row r="1205" spans="1:80" ht="12.75">
      <c r="A1205" s="152">
        <v>431</v>
      </c>
      <c r="B1205" s="153" t="s">
        <v>1495</v>
      </c>
      <c r="C1205" s="154" t="s">
        <v>1449</v>
      </c>
      <c r="D1205" s="155" t="s">
        <v>77</v>
      </c>
      <c r="E1205" s="156">
        <v>1</v>
      </c>
      <c r="F1205" s="702"/>
      <c r="G1205" s="157">
        <f t="shared" si="6"/>
        <v>0</v>
      </c>
      <c r="O1205" s="151"/>
      <c r="CA1205" s="158"/>
      <c r="CB1205" s="158"/>
    </row>
    <row r="1206" spans="1:80" ht="12.75">
      <c r="A1206" s="152">
        <v>432</v>
      </c>
      <c r="B1206" s="153" t="s">
        <v>1496</v>
      </c>
      <c r="C1206" s="154" t="s">
        <v>1449</v>
      </c>
      <c r="D1206" s="155" t="s">
        <v>77</v>
      </c>
      <c r="E1206" s="156">
        <v>1</v>
      </c>
      <c r="F1206" s="702"/>
      <c r="G1206" s="157">
        <f t="shared" si="6"/>
        <v>0</v>
      </c>
      <c r="O1206" s="151"/>
      <c r="CA1206" s="158"/>
      <c r="CB1206" s="158"/>
    </row>
    <row r="1207" spans="1:80" ht="12.75">
      <c r="A1207" s="152">
        <v>433</v>
      </c>
      <c r="B1207" s="153" t="s">
        <v>1497</v>
      </c>
      <c r="C1207" s="154" t="s">
        <v>1449</v>
      </c>
      <c r="D1207" s="155" t="s">
        <v>77</v>
      </c>
      <c r="E1207" s="156">
        <v>1</v>
      </c>
      <c r="F1207" s="702"/>
      <c r="G1207" s="157">
        <f t="shared" si="6"/>
        <v>0</v>
      </c>
      <c r="O1207" s="151"/>
      <c r="CA1207" s="158"/>
      <c r="CB1207" s="158"/>
    </row>
    <row r="1208" spans="1:80" ht="12.75">
      <c r="A1208" s="152">
        <v>434</v>
      </c>
      <c r="B1208" s="153" t="s">
        <v>1498</v>
      </c>
      <c r="C1208" s="154" t="s">
        <v>1449</v>
      </c>
      <c r="D1208" s="155" t="s">
        <v>77</v>
      </c>
      <c r="E1208" s="156">
        <v>1</v>
      </c>
      <c r="F1208" s="702"/>
      <c r="G1208" s="157">
        <f t="shared" si="6"/>
        <v>0</v>
      </c>
      <c r="O1208" s="151"/>
      <c r="CA1208" s="158"/>
      <c r="CB1208" s="158"/>
    </row>
    <row r="1209" spans="1:80" ht="12.75">
      <c r="A1209" s="152">
        <v>435</v>
      </c>
      <c r="B1209" s="153" t="s">
        <v>1824</v>
      </c>
      <c r="C1209" s="154" t="s">
        <v>1825</v>
      </c>
      <c r="D1209" s="155" t="s">
        <v>77</v>
      </c>
      <c r="E1209" s="156">
        <v>1</v>
      </c>
      <c r="F1209" s="702"/>
      <c r="G1209" s="157">
        <f t="shared" si="6"/>
        <v>0</v>
      </c>
      <c r="O1209" s="151"/>
      <c r="CA1209" s="158"/>
      <c r="CB1209" s="158"/>
    </row>
    <row r="1210" spans="1:104" ht="12.75">
      <c r="A1210" s="152">
        <v>436</v>
      </c>
      <c r="B1210" s="153" t="s">
        <v>881</v>
      </c>
      <c r="C1210" s="154" t="s">
        <v>882</v>
      </c>
      <c r="D1210" s="155" t="s">
        <v>62</v>
      </c>
      <c r="E1210" s="156">
        <f>SUM(G894:G1209)/100</f>
        <v>0</v>
      </c>
      <c r="F1210" s="702"/>
      <c r="G1210" s="157">
        <f>E1210*F1210</f>
        <v>0</v>
      </c>
      <c r="O1210" s="151">
        <v>2</v>
      </c>
      <c r="AA1210" s="129">
        <v>1</v>
      </c>
      <c r="AB1210" s="129">
        <v>5</v>
      </c>
      <c r="AC1210" s="129">
        <v>5</v>
      </c>
      <c r="AZ1210" s="129">
        <v>2</v>
      </c>
      <c r="BA1210" s="129">
        <f>IF(AZ1210=1,G1210,0)</f>
        <v>0</v>
      </c>
      <c r="BB1210" s="129">
        <f>IF(AZ1210=2,G1210,0)</f>
        <v>0</v>
      </c>
      <c r="BC1210" s="129">
        <f>IF(AZ1210=3,G1210,0)</f>
        <v>0</v>
      </c>
      <c r="BD1210" s="129">
        <f>IF(AZ1210=4,G1210,0)</f>
        <v>0</v>
      </c>
      <c r="BE1210" s="129">
        <f>IF(AZ1210=5,G1210,0)</f>
        <v>0</v>
      </c>
      <c r="CA1210" s="158">
        <v>1</v>
      </c>
      <c r="CB1210" s="158">
        <v>5</v>
      </c>
      <c r="CZ1210" s="129">
        <v>0</v>
      </c>
    </row>
    <row r="1211" spans="1:57" ht="12.75">
      <c r="A1211" s="165"/>
      <c r="B1211" s="166" t="s">
        <v>78</v>
      </c>
      <c r="C1211" s="167" t="str">
        <f>CONCATENATE(B893," ",C893)</f>
        <v>766 Konstrukce truhlářské</v>
      </c>
      <c r="D1211" s="168"/>
      <c r="E1211" s="169"/>
      <c r="F1211" s="704"/>
      <c r="G1211" s="170">
        <f>SUM(G893:G1210)</f>
        <v>0</v>
      </c>
      <c r="O1211" s="151">
        <v>4</v>
      </c>
      <c r="BA1211" s="171">
        <f>SUM(BA893:BA933)</f>
        <v>0</v>
      </c>
      <c r="BB1211" s="171">
        <f>SUM(BB893:BB933)</f>
        <v>0</v>
      </c>
      <c r="BC1211" s="171">
        <f>SUM(BC893:BC933)</f>
        <v>0</v>
      </c>
      <c r="BD1211" s="171">
        <f>SUM(BD893:BD933)</f>
        <v>0</v>
      </c>
      <c r="BE1211" s="171">
        <f>SUM(BE893:BE933)</f>
        <v>0</v>
      </c>
    </row>
    <row r="1212" spans="1:15" ht="12.75">
      <c r="A1212" s="144" t="s">
        <v>74</v>
      </c>
      <c r="B1212" s="145" t="s">
        <v>887</v>
      </c>
      <c r="C1212" s="146" t="s">
        <v>888</v>
      </c>
      <c r="D1212" s="147"/>
      <c r="E1212" s="148"/>
      <c r="F1212" s="705"/>
      <c r="G1212" s="149"/>
      <c r="H1212" s="150"/>
      <c r="I1212" s="150"/>
      <c r="O1212" s="151">
        <v>1</v>
      </c>
    </row>
    <row r="1213" spans="1:104" ht="22.5">
      <c r="A1213" s="152">
        <v>437</v>
      </c>
      <c r="B1213" s="153" t="s">
        <v>889</v>
      </c>
      <c r="C1213" s="154" t="s">
        <v>1823</v>
      </c>
      <c r="D1213" s="155" t="s">
        <v>890</v>
      </c>
      <c r="E1213" s="156">
        <v>3742.2</v>
      </c>
      <c r="F1213" s="702"/>
      <c r="G1213" s="157">
        <f>E1213*F1213</f>
        <v>0</v>
      </c>
      <c r="O1213" s="151">
        <v>2</v>
      </c>
      <c r="AA1213" s="129">
        <v>1</v>
      </c>
      <c r="AB1213" s="129">
        <v>7</v>
      </c>
      <c r="AC1213" s="129">
        <v>7</v>
      </c>
      <c r="AZ1213" s="129">
        <v>2</v>
      </c>
      <c r="BA1213" s="129">
        <f>IF(AZ1213=1,G1213,0)</f>
        <v>0</v>
      </c>
      <c r="BB1213" s="129">
        <f>IF(AZ1213=2,G1213,0)</f>
        <v>0</v>
      </c>
      <c r="BC1213" s="129">
        <f>IF(AZ1213=3,G1213,0)</f>
        <v>0</v>
      </c>
      <c r="BD1213" s="129">
        <f>IF(AZ1213=4,G1213,0)</f>
        <v>0</v>
      </c>
      <c r="BE1213" s="129">
        <f>IF(AZ1213=5,G1213,0)</f>
        <v>0</v>
      </c>
      <c r="CA1213" s="158">
        <v>1</v>
      </c>
      <c r="CB1213" s="158">
        <v>7</v>
      </c>
      <c r="CZ1213" s="129">
        <v>0</v>
      </c>
    </row>
    <row r="1214" spans="1:15" ht="12.75">
      <c r="A1214" s="159"/>
      <c r="B1214" s="161"/>
      <c r="C1214" s="749" t="s">
        <v>891</v>
      </c>
      <c r="D1214" s="750"/>
      <c r="E1214" s="162">
        <v>3742.2</v>
      </c>
      <c r="F1214" s="706"/>
      <c r="G1214" s="164"/>
      <c r="M1214" s="160" t="s">
        <v>891</v>
      </c>
      <c r="O1214" s="151"/>
    </row>
    <row r="1215" spans="1:104" ht="12.75">
      <c r="A1215" s="152">
        <v>438</v>
      </c>
      <c r="B1215" s="153" t="s">
        <v>892</v>
      </c>
      <c r="C1215" s="154" t="s">
        <v>893</v>
      </c>
      <c r="D1215" s="155" t="s">
        <v>890</v>
      </c>
      <c r="E1215" s="156">
        <v>3465</v>
      </c>
      <c r="F1215" s="702"/>
      <c r="G1215" s="157">
        <f>E1215*F1215</f>
        <v>0</v>
      </c>
      <c r="O1215" s="151">
        <v>2</v>
      </c>
      <c r="AA1215" s="129">
        <v>1</v>
      </c>
      <c r="AB1215" s="129">
        <v>7</v>
      </c>
      <c r="AC1215" s="129">
        <v>7</v>
      </c>
      <c r="AZ1215" s="129">
        <v>2</v>
      </c>
      <c r="BA1215" s="129">
        <f>IF(AZ1215=1,G1215,0)</f>
        <v>0</v>
      </c>
      <c r="BB1215" s="129">
        <f>IF(AZ1215=2,G1215,0)</f>
        <v>0</v>
      </c>
      <c r="BC1215" s="129">
        <f>IF(AZ1215=3,G1215,0)</f>
        <v>0</v>
      </c>
      <c r="BD1215" s="129">
        <f>IF(AZ1215=4,G1215,0)</f>
        <v>0</v>
      </c>
      <c r="BE1215" s="129">
        <f>IF(AZ1215=5,G1215,0)</f>
        <v>0</v>
      </c>
      <c r="CA1215" s="158">
        <v>1</v>
      </c>
      <c r="CB1215" s="158">
        <v>7</v>
      </c>
      <c r="CZ1215" s="129">
        <v>5E-05</v>
      </c>
    </row>
    <row r="1216" spans="1:15" ht="12.75">
      <c r="A1216" s="159"/>
      <c r="B1216" s="161"/>
      <c r="C1216" s="749" t="s">
        <v>894</v>
      </c>
      <c r="D1216" s="750"/>
      <c r="E1216" s="162">
        <v>2303</v>
      </c>
      <c r="F1216" s="706"/>
      <c r="G1216" s="164"/>
      <c r="M1216" s="160" t="s">
        <v>894</v>
      </c>
      <c r="O1216" s="151"/>
    </row>
    <row r="1217" spans="1:15" ht="12.75">
      <c r="A1217" s="159"/>
      <c r="B1217" s="161"/>
      <c r="C1217" s="749" t="s">
        <v>895</v>
      </c>
      <c r="D1217" s="750"/>
      <c r="E1217" s="162">
        <v>737</v>
      </c>
      <c r="F1217" s="706"/>
      <c r="G1217" s="164"/>
      <c r="M1217" s="160" t="s">
        <v>895</v>
      </c>
      <c r="O1217" s="151"/>
    </row>
    <row r="1218" spans="1:15" ht="12.75">
      <c r="A1218" s="159"/>
      <c r="B1218" s="161"/>
      <c r="C1218" s="749" t="s">
        <v>896</v>
      </c>
      <c r="D1218" s="750"/>
      <c r="E1218" s="162">
        <v>425</v>
      </c>
      <c r="F1218" s="706"/>
      <c r="G1218" s="164"/>
      <c r="M1218" s="160" t="s">
        <v>896</v>
      </c>
      <c r="O1218" s="151"/>
    </row>
    <row r="1219" spans="1:80" ht="12.75">
      <c r="A1219" s="152">
        <v>439</v>
      </c>
      <c r="B1219" s="153" t="s">
        <v>1499</v>
      </c>
      <c r="C1219" s="154" t="s">
        <v>1500</v>
      </c>
      <c r="D1219" s="155" t="s">
        <v>77</v>
      </c>
      <c r="E1219" s="156">
        <v>1</v>
      </c>
      <c r="F1219" s="702"/>
      <c r="G1219" s="157">
        <f>E1219*F1219</f>
        <v>0</v>
      </c>
      <c r="O1219" s="151"/>
      <c r="CA1219" s="158"/>
      <c r="CB1219" s="158"/>
    </row>
    <row r="1220" spans="1:80" ht="12.75">
      <c r="A1220" s="152">
        <v>440</v>
      </c>
      <c r="B1220" s="153" t="s">
        <v>1501</v>
      </c>
      <c r="C1220" s="154" t="s">
        <v>1502</v>
      </c>
      <c r="D1220" s="155" t="s">
        <v>77</v>
      </c>
      <c r="E1220" s="156">
        <v>1</v>
      </c>
      <c r="F1220" s="702"/>
      <c r="G1220" s="157">
        <f aca="true" t="shared" si="7" ref="G1220:G1224">E1220*F1220</f>
        <v>0</v>
      </c>
      <c r="O1220" s="151"/>
      <c r="CA1220" s="158"/>
      <c r="CB1220" s="158"/>
    </row>
    <row r="1221" spans="1:80" ht="12.75">
      <c r="A1221" s="152">
        <v>441</v>
      </c>
      <c r="B1221" s="153" t="s">
        <v>1503</v>
      </c>
      <c r="C1221" s="154" t="s">
        <v>1504</v>
      </c>
      <c r="D1221" s="155" t="s">
        <v>77</v>
      </c>
      <c r="E1221" s="156">
        <v>1</v>
      </c>
      <c r="F1221" s="702"/>
      <c r="G1221" s="157">
        <f t="shared" si="7"/>
        <v>0</v>
      </c>
      <c r="O1221" s="151"/>
      <c r="CA1221" s="158"/>
      <c r="CB1221" s="158"/>
    </row>
    <row r="1222" spans="1:80" ht="12.75">
      <c r="A1222" s="152">
        <v>442</v>
      </c>
      <c r="B1222" s="153" t="s">
        <v>1505</v>
      </c>
      <c r="C1222" s="154" t="s">
        <v>1506</v>
      </c>
      <c r="D1222" s="155" t="s">
        <v>77</v>
      </c>
      <c r="E1222" s="156">
        <v>1</v>
      </c>
      <c r="F1222" s="702"/>
      <c r="G1222" s="157">
        <f t="shared" si="7"/>
        <v>0</v>
      </c>
      <c r="O1222" s="151"/>
      <c r="CA1222" s="158"/>
      <c r="CB1222" s="158"/>
    </row>
    <row r="1223" spans="1:80" ht="12.75">
      <c r="A1223" s="152">
        <v>443</v>
      </c>
      <c r="B1223" s="153" t="s">
        <v>1507</v>
      </c>
      <c r="C1223" s="154" t="s">
        <v>1508</v>
      </c>
      <c r="D1223" s="155" t="s">
        <v>77</v>
      </c>
      <c r="E1223" s="156">
        <v>1</v>
      </c>
      <c r="F1223" s="702"/>
      <c r="G1223" s="157">
        <f t="shared" si="7"/>
        <v>0</v>
      </c>
      <c r="O1223" s="151"/>
      <c r="CA1223" s="158"/>
      <c r="CB1223" s="158"/>
    </row>
    <row r="1224" spans="1:80" ht="12.75">
      <c r="A1224" s="152">
        <v>444</v>
      </c>
      <c r="B1224" s="153" t="s">
        <v>1509</v>
      </c>
      <c r="C1224" s="154" t="s">
        <v>1510</v>
      </c>
      <c r="D1224" s="155" t="s">
        <v>77</v>
      </c>
      <c r="E1224" s="156">
        <v>1</v>
      </c>
      <c r="F1224" s="702"/>
      <c r="G1224" s="157">
        <f t="shared" si="7"/>
        <v>0</v>
      </c>
      <c r="O1224" s="151"/>
      <c r="CA1224" s="158"/>
      <c r="CB1224" s="158"/>
    </row>
    <row r="1225" spans="1:104" ht="12.75">
      <c r="A1225" s="152">
        <v>445</v>
      </c>
      <c r="B1225" s="153" t="s">
        <v>897</v>
      </c>
      <c r="C1225" s="154" t="s">
        <v>898</v>
      </c>
      <c r="D1225" s="155" t="s">
        <v>62</v>
      </c>
      <c r="E1225" s="156">
        <f>SUM(G1213:G1224)/100</f>
        <v>0</v>
      </c>
      <c r="F1225" s="702"/>
      <c r="G1225" s="157">
        <f>E1225*F1225</f>
        <v>0</v>
      </c>
      <c r="O1225" s="151">
        <v>2</v>
      </c>
      <c r="AA1225" s="129">
        <v>1</v>
      </c>
      <c r="AB1225" s="129">
        <v>5</v>
      </c>
      <c r="AC1225" s="129">
        <v>5</v>
      </c>
      <c r="AZ1225" s="129">
        <v>2</v>
      </c>
      <c r="BA1225" s="129">
        <f>IF(AZ1225=1,G1225,0)</f>
        <v>0</v>
      </c>
      <c r="BB1225" s="129">
        <f>IF(AZ1225=2,G1225,0)</f>
        <v>0</v>
      </c>
      <c r="BC1225" s="129">
        <f>IF(AZ1225=3,G1225,0)</f>
        <v>0</v>
      </c>
      <c r="BD1225" s="129">
        <f>IF(AZ1225=4,G1225,0)</f>
        <v>0</v>
      </c>
      <c r="BE1225" s="129">
        <f>IF(AZ1225=5,G1225,0)</f>
        <v>0</v>
      </c>
      <c r="CA1225" s="158">
        <v>1</v>
      </c>
      <c r="CB1225" s="158">
        <v>5</v>
      </c>
      <c r="CZ1225" s="129">
        <v>0</v>
      </c>
    </row>
    <row r="1226" spans="1:57" ht="12.75">
      <c r="A1226" s="165"/>
      <c r="B1226" s="166" t="s">
        <v>78</v>
      </c>
      <c r="C1226" s="167" t="str">
        <f>CONCATENATE(B1212," ",C1212)</f>
        <v>767 Konstrukce zámečnické</v>
      </c>
      <c r="D1226" s="168"/>
      <c r="E1226" s="169"/>
      <c r="F1226" s="704"/>
      <c r="G1226" s="170">
        <f>SUM(G1212:G1225)</f>
        <v>0</v>
      </c>
      <c r="O1226" s="151">
        <v>4</v>
      </c>
      <c r="BA1226" s="171">
        <f>SUM(BA1212:BA1225)</f>
        <v>0</v>
      </c>
      <c r="BB1226" s="171">
        <f>SUM(BB1212:BB1225)</f>
        <v>0</v>
      </c>
      <c r="BC1226" s="171">
        <f>SUM(BC1212:BC1225)</f>
        <v>0</v>
      </c>
      <c r="BD1226" s="171">
        <f>SUM(BD1212:BD1225)</f>
        <v>0</v>
      </c>
      <c r="BE1226" s="171">
        <f>SUM(BE1212:BE1225)</f>
        <v>0</v>
      </c>
    </row>
    <row r="1227" spans="1:15" ht="12.75">
      <c r="A1227" s="144" t="s">
        <v>74</v>
      </c>
      <c r="B1227" s="145" t="s">
        <v>899</v>
      </c>
      <c r="C1227" s="146" t="s">
        <v>900</v>
      </c>
      <c r="D1227" s="147"/>
      <c r="E1227" s="148"/>
      <c r="F1227" s="705"/>
      <c r="G1227" s="149"/>
      <c r="H1227" s="150"/>
      <c r="I1227" s="150"/>
      <c r="O1227" s="151">
        <v>1</v>
      </c>
    </row>
    <row r="1228" spans="1:104" ht="22.5">
      <c r="A1228" s="152">
        <v>446</v>
      </c>
      <c r="B1228" s="153" t="s">
        <v>901</v>
      </c>
      <c r="C1228" s="154" t="s">
        <v>902</v>
      </c>
      <c r="D1228" s="155" t="s">
        <v>158</v>
      </c>
      <c r="E1228" s="156">
        <v>50.5</v>
      </c>
      <c r="F1228" s="702"/>
      <c r="G1228" s="157">
        <f>E1228*F1228</f>
        <v>0</v>
      </c>
      <c r="O1228" s="151">
        <v>2</v>
      </c>
      <c r="AA1228" s="129">
        <v>1</v>
      </c>
      <c r="AB1228" s="129">
        <v>0</v>
      </c>
      <c r="AC1228" s="129">
        <v>0</v>
      </c>
      <c r="AZ1228" s="129">
        <v>2</v>
      </c>
      <c r="BA1228" s="129">
        <f>IF(AZ1228=1,G1228,0)</f>
        <v>0</v>
      </c>
      <c r="BB1228" s="129">
        <f>IF(AZ1228=2,G1228,0)</f>
        <v>0</v>
      </c>
      <c r="BC1228" s="129">
        <f>IF(AZ1228=3,G1228,0)</f>
        <v>0</v>
      </c>
      <c r="BD1228" s="129">
        <f>IF(AZ1228=4,G1228,0)</f>
        <v>0</v>
      </c>
      <c r="BE1228" s="129">
        <f>IF(AZ1228=5,G1228,0)</f>
        <v>0</v>
      </c>
      <c r="CA1228" s="158">
        <v>1</v>
      </c>
      <c r="CB1228" s="158">
        <v>0</v>
      </c>
      <c r="CZ1228" s="129">
        <v>0</v>
      </c>
    </row>
    <row r="1229" spans="1:15" ht="12.75">
      <c r="A1229" s="159"/>
      <c r="B1229" s="161"/>
      <c r="C1229" s="749" t="s">
        <v>150</v>
      </c>
      <c r="D1229" s="750"/>
      <c r="E1229" s="162">
        <v>0</v>
      </c>
      <c r="F1229" s="706"/>
      <c r="G1229" s="164"/>
      <c r="M1229" s="160" t="s">
        <v>150</v>
      </c>
      <c r="O1229" s="151"/>
    </row>
    <row r="1230" spans="1:15" ht="12.75">
      <c r="A1230" s="159"/>
      <c r="B1230" s="161"/>
      <c r="C1230" s="749" t="s">
        <v>903</v>
      </c>
      <c r="D1230" s="750"/>
      <c r="E1230" s="162">
        <v>27.3</v>
      </c>
      <c r="F1230" s="706"/>
      <c r="G1230" s="164"/>
      <c r="M1230" s="160" t="s">
        <v>903</v>
      </c>
      <c r="O1230" s="151"/>
    </row>
    <row r="1231" spans="1:15" ht="12.75">
      <c r="A1231" s="159"/>
      <c r="B1231" s="161"/>
      <c r="C1231" s="749" t="s">
        <v>904</v>
      </c>
      <c r="D1231" s="750"/>
      <c r="E1231" s="162">
        <v>1.1</v>
      </c>
      <c r="F1231" s="706"/>
      <c r="G1231" s="164"/>
      <c r="M1231" s="160" t="s">
        <v>904</v>
      </c>
      <c r="O1231" s="151"/>
    </row>
    <row r="1232" spans="1:15" ht="12.75">
      <c r="A1232" s="159"/>
      <c r="B1232" s="161"/>
      <c r="C1232" s="749" t="s">
        <v>905</v>
      </c>
      <c r="D1232" s="750"/>
      <c r="E1232" s="162">
        <v>22.1</v>
      </c>
      <c r="F1232" s="706"/>
      <c r="G1232" s="164"/>
      <c r="M1232" s="160" t="s">
        <v>905</v>
      </c>
      <c r="O1232" s="151"/>
    </row>
    <row r="1233" spans="1:104" ht="12.75">
      <c r="A1233" s="152">
        <v>447</v>
      </c>
      <c r="B1233" s="153" t="s">
        <v>906</v>
      </c>
      <c r="C1233" s="154" t="s">
        <v>907</v>
      </c>
      <c r="D1233" s="155" t="s">
        <v>158</v>
      </c>
      <c r="E1233" s="156">
        <v>16.74</v>
      </c>
      <c r="F1233" s="702"/>
      <c r="G1233" s="157">
        <f>E1233*F1233</f>
        <v>0</v>
      </c>
      <c r="O1233" s="151">
        <v>2</v>
      </c>
      <c r="AA1233" s="129">
        <v>1</v>
      </c>
      <c r="AB1233" s="129">
        <v>0</v>
      </c>
      <c r="AC1233" s="129">
        <v>0</v>
      </c>
      <c r="AZ1233" s="129">
        <v>2</v>
      </c>
      <c r="BA1233" s="129">
        <f>IF(AZ1233=1,G1233,0)</f>
        <v>0</v>
      </c>
      <c r="BB1233" s="129">
        <f>IF(AZ1233=2,G1233,0)</f>
        <v>0</v>
      </c>
      <c r="BC1233" s="129">
        <f>IF(AZ1233=3,G1233,0)</f>
        <v>0</v>
      </c>
      <c r="BD1233" s="129">
        <f>IF(AZ1233=4,G1233,0)</f>
        <v>0</v>
      </c>
      <c r="BE1233" s="129">
        <f>IF(AZ1233=5,G1233,0)</f>
        <v>0</v>
      </c>
      <c r="CA1233" s="158">
        <v>1</v>
      </c>
      <c r="CB1233" s="158">
        <v>0</v>
      </c>
      <c r="CZ1233" s="129">
        <v>0.0028</v>
      </c>
    </row>
    <row r="1234" spans="1:15" ht="12.75">
      <c r="A1234" s="159"/>
      <c r="B1234" s="161"/>
      <c r="C1234" s="749" t="s">
        <v>150</v>
      </c>
      <c r="D1234" s="750"/>
      <c r="E1234" s="162">
        <v>0</v>
      </c>
      <c r="F1234" s="706"/>
      <c r="G1234" s="164"/>
      <c r="M1234" s="160" t="s">
        <v>150</v>
      </c>
      <c r="O1234" s="151"/>
    </row>
    <row r="1235" spans="1:15" ht="12.75">
      <c r="A1235" s="159"/>
      <c r="B1235" s="161"/>
      <c r="C1235" s="749" t="s">
        <v>908</v>
      </c>
      <c r="D1235" s="750"/>
      <c r="E1235" s="162">
        <v>8.1</v>
      </c>
      <c r="F1235" s="706"/>
      <c r="G1235" s="164"/>
      <c r="M1235" s="160" t="s">
        <v>908</v>
      </c>
      <c r="O1235" s="151"/>
    </row>
    <row r="1236" spans="1:15" ht="12.75">
      <c r="A1236" s="159"/>
      <c r="B1236" s="161"/>
      <c r="C1236" s="749" t="s">
        <v>909</v>
      </c>
      <c r="D1236" s="750"/>
      <c r="E1236" s="162">
        <v>8.64</v>
      </c>
      <c r="F1236" s="706"/>
      <c r="G1236" s="164"/>
      <c r="M1236" s="160" t="s">
        <v>909</v>
      </c>
      <c r="O1236" s="151"/>
    </row>
    <row r="1237" spans="1:104" ht="12.75">
      <c r="A1237" s="152">
        <v>448</v>
      </c>
      <c r="B1237" s="153" t="s">
        <v>910</v>
      </c>
      <c r="C1237" s="154" t="s">
        <v>911</v>
      </c>
      <c r="D1237" s="155" t="s">
        <v>187</v>
      </c>
      <c r="E1237" s="156">
        <v>96</v>
      </c>
      <c r="F1237" s="702"/>
      <c r="G1237" s="157">
        <f>E1237*F1237</f>
        <v>0</v>
      </c>
      <c r="O1237" s="151">
        <v>2</v>
      </c>
      <c r="AA1237" s="129">
        <v>1</v>
      </c>
      <c r="AB1237" s="129">
        <v>7</v>
      </c>
      <c r="AC1237" s="129">
        <v>7</v>
      </c>
      <c r="AZ1237" s="129">
        <v>2</v>
      </c>
      <c r="BA1237" s="129">
        <f>IF(AZ1237=1,G1237,0)</f>
        <v>0</v>
      </c>
      <c r="BB1237" s="129">
        <f>IF(AZ1237=2,G1237,0)</f>
        <v>0</v>
      </c>
      <c r="BC1237" s="129">
        <f>IF(AZ1237=3,G1237,0)</f>
        <v>0</v>
      </c>
      <c r="BD1237" s="129">
        <f>IF(AZ1237=4,G1237,0)</f>
        <v>0</v>
      </c>
      <c r="BE1237" s="129">
        <f>IF(AZ1237=5,G1237,0)</f>
        <v>0</v>
      </c>
      <c r="CA1237" s="158">
        <v>1</v>
      </c>
      <c r="CB1237" s="158">
        <v>7</v>
      </c>
      <c r="CZ1237" s="129">
        <v>0.00046</v>
      </c>
    </row>
    <row r="1238" spans="1:15" ht="12.75">
      <c r="A1238" s="159"/>
      <c r="B1238" s="161"/>
      <c r="C1238" s="749" t="s">
        <v>150</v>
      </c>
      <c r="D1238" s="750"/>
      <c r="E1238" s="162">
        <v>0</v>
      </c>
      <c r="F1238" s="706"/>
      <c r="G1238" s="164"/>
      <c r="M1238" s="160" t="s">
        <v>150</v>
      </c>
      <c r="O1238" s="151"/>
    </row>
    <row r="1239" spans="1:15" ht="12.75">
      <c r="A1239" s="159"/>
      <c r="B1239" s="161"/>
      <c r="C1239" s="749" t="s">
        <v>912</v>
      </c>
      <c r="D1239" s="750"/>
      <c r="E1239" s="162">
        <v>21.95</v>
      </c>
      <c r="F1239" s="706"/>
      <c r="G1239" s="164"/>
      <c r="M1239" s="160" t="s">
        <v>912</v>
      </c>
      <c r="O1239" s="151"/>
    </row>
    <row r="1240" spans="1:15" ht="12.75">
      <c r="A1240" s="159"/>
      <c r="B1240" s="161"/>
      <c r="C1240" s="749" t="s">
        <v>913</v>
      </c>
      <c r="D1240" s="750"/>
      <c r="E1240" s="162">
        <v>8.02</v>
      </c>
      <c r="F1240" s="706"/>
      <c r="G1240" s="164"/>
      <c r="M1240" s="160" t="s">
        <v>913</v>
      </c>
      <c r="O1240" s="151"/>
    </row>
    <row r="1241" spans="1:15" ht="12.75">
      <c r="A1241" s="159"/>
      <c r="B1241" s="161"/>
      <c r="C1241" s="749" t="s">
        <v>914</v>
      </c>
      <c r="D1241" s="750"/>
      <c r="E1241" s="162">
        <v>13.88</v>
      </c>
      <c r="F1241" s="706"/>
      <c r="G1241" s="164"/>
      <c r="M1241" s="160" t="s">
        <v>914</v>
      </c>
      <c r="O1241" s="151"/>
    </row>
    <row r="1242" spans="1:15" ht="12.75">
      <c r="A1242" s="159"/>
      <c r="B1242" s="161"/>
      <c r="C1242" s="749" t="s">
        <v>915</v>
      </c>
      <c r="D1242" s="750"/>
      <c r="E1242" s="162">
        <v>9.1</v>
      </c>
      <c r="F1242" s="706"/>
      <c r="G1242" s="164"/>
      <c r="M1242" s="160" t="s">
        <v>915</v>
      </c>
      <c r="O1242" s="151"/>
    </row>
    <row r="1243" spans="1:15" ht="12.75">
      <c r="A1243" s="159"/>
      <c r="B1243" s="161"/>
      <c r="C1243" s="749" t="s">
        <v>916</v>
      </c>
      <c r="D1243" s="750"/>
      <c r="E1243" s="162">
        <v>8.55</v>
      </c>
      <c r="F1243" s="706"/>
      <c r="G1243" s="164"/>
      <c r="M1243" s="160" t="s">
        <v>916</v>
      </c>
      <c r="O1243" s="151"/>
    </row>
    <row r="1244" spans="1:15" ht="12.75">
      <c r="A1244" s="159"/>
      <c r="B1244" s="161"/>
      <c r="C1244" s="749" t="s">
        <v>917</v>
      </c>
      <c r="D1244" s="750"/>
      <c r="E1244" s="162">
        <v>16.2</v>
      </c>
      <c r="F1244" s="706"/>
      <c r="G1244" s="164"/>
      <c r="M1244" s="160" t="s">
        <v>917</v>
      </c>
      <c r="O1244" s="151"/>
    </row>
    <row r="1245" spans="1:15" ht="12.75">
      <c r="A1245" s="159"/>
      <c r="B1245" s="161"/>
      <c r="C1245" s="749" t="s">
        <v>918</v>
      </c>
      <c r="D1245" s="750"/>
      <c r="E1245" s="162">
        <v>3.9</v>
      </c>
      <c r="F1245" s="706"/>
      <c r="G1245" s="164"/>
      <c r="M1245" s="160" t="s">
        <v>918</v>
      </c>
      <c r="O1245" s="151"/>
    </row>
    <row r="1246" spans="1:15" ht="12.75">
      <c r="A1246" s="159"/>
      <c r="B1246" s="161"/>
      <c r="C1246" s="749" t="s">
        <v>919</v>
      </c>
      <c r="D1246" s="750"/>
      <c r="E1246" s="162">
        <v>14.4</v>
      </c>
      <c r="F1246" s="706"/>
      <c r="G1246" s="164"/>
      <c r="M1246" s="160" t="s">
        <v>919</v>
      </c>
      <c r="O1246" s="151"/>
    </row>
    <row r="1247" spans="1:104" ht="12.75">
      <c r="A1247" s="152">
        <v>449</v>
      </c>
      <c r="B1247" s="153" t="s">
        <v>920</v>
      </c>
      <c r="C1247" s="154" t="s">
        <v>921</v>
      </c>
      <c r="D1247" s="155" t="s">
        <v>158</v>
      </c>
      <c r="E1247" s="156">
        <v>205.3</v>
      </c>
      <c r="F1247" s="702"/>
      <c r="G1247" s="157">
        <f>E1247*F1247</f>
        <v>0</v>
      </c>
      <c r="O1247" s="151">
        <v>2</v>
      </c>
      <c r="AA1247" s="129">
        <v>1</v>
      </c>
      <c r="AB1247" s="129">
        <v>7</v>
      </c>
      <c r="AC1247" s="129">
        <v>7</v>
      </c>
      <c r="AZ1247" s="129">
        <v>2</v>
      </c>
      <c r="BA1247" s="129">
        <f>IF(AZ1247=1,G1247,0)</f>
        <v>0</v>
      </c>
      <c r="BB1247" s="129">
        <f>IF(AZ1247=2,G1247,0)</f>
        <v>0</v>
      </c>
      <c r="BC1247" s="129">
        <f>IF(AZ1247=3,G1247,0)</f>
        <v>0</v>
      </c>
      <c r="BD1247" s="129">
        <f>IF(AZ1247=4,G1247,0)</f>
        <v>0</v>
      </c>
      <c r="BE1247" s="129">
        <f>IF(AZ1247=5,G1247,0)</f>
        <v>0</v>
      </c>
      <c r="CA1247" s="158">
        <v>1</v>
      </c>
      <c r="CB1247" s="158">
        <v>7</v>
      </c>
      <c r="CZ1247" s="129">
        <v>0.00475</v>
      </c>
    </row>
    <row r="1248" spans="1:15" ht="12.75">
      <c r="A1248" s="159"/>
      <c r="B1248" s="161"/>
      <c r="C1248" s="749" t="s">
        <v>150</v>
      </c>
      <c r="D1248" s="750"/>
      <c r="E1248" s="162">
        <v>0</v>
      </c>
      <c r="F1248" s="706"/>
      <c r="G1248" s="164"/>
      <c r="M1248" s="160" t="s">
        <v>150</v>
      </c>
      <c r="O1248" s="151"/>
    </row>
    <row r="1249" spans="1:15" ht="12.75">
      <c r="A1249" s="159"/>
      <c r="B1249" s="161"/>
      <c r="C1249" s="749" t="s">
        <v>922</v>
      </c>
      <c r="D1249" s="750"/>
      <c r="E1249" s="162">
        <v>91.4</v>
      </c>
      <c r="F1249" s="706"/>
      <c r="G1249" s="164"/>
      <c r="M1249" s="160" t="s">
        <v>922</v>
      </c>
      <c r="O1249" s="151"/>
    </row>
    <row r="1250" spans="1:15" ht="12.75">
      <c r="A1250" s="159"/>
      <c r="B1250" s="161"/>
      <c r="C1250" s="749" t="s">
        <v>132</v>
      </c>
      <c r="D1250" s="750"/>
      <c r="E1250" s="162">
        <v>0</v>
      </c>
      <c r="F1250" s="706"/>
      <c r="G1250" s="164"/>
      <c r="M1250" s="160" t="s">
        <v>132</v>
      </c>
      <c r="O1250" s="151"/>
    </row>
    <row r="1251" spans="1:15" ht="12.75">
      <c r="A1251" s="159"/>
      <c r="B1251" s="161"/>
      <c r="C1251" s="749" t="s">
        <v>923</v>
      </c>
      <c r="D1251" s="750"/>
      <c r="E1251" s="162">
        <v>113.9</v>
      </c>
      <c r="F1251" s="706"/>
      <c r="G1251" s="164"/>
      <c r="M1251" s="160" t="s">
        <v>923</v>
      </c>
      <c r="O1251" s="151"/>
    </row>
    <row r="1252" spans="1:104" ht="12.75">
      <c r="A1252" s="152">
        <v>450</v>
      </c>
      <c r="B1252" s="153" t="s">
        <v>926</v>
      </c>
      <c r="C1252" s="154" t="s">
        <v>927</v>
      </c>
      <c r="D1252" s="155" t="s">
        <v>158</v>
      </c>
      <c r="E1252" s="156">
        <v>266.386</v>
      </c>
      <c r="F1252" s="702"/>
      <c r="G1252" s="157">
        <f>E1252*F1252</f>
        <v>0</v>
      </c>
      <c r="O1252" s="151">
        <v>2</v>
      </c>
      <c r="AA1252" s="129">
        <v>3</v>
      </c>
      <c r="AB1252" s="129">
        <v>7</v>
      </c>
      <c r="AC1252" s="129">
        <v>59764203</v>
      </c>
      <c r="AZ1252" s="129">
        <v>2</v>
      </c>
      <c r="BA1252" s="129">
        <f>IF(AZ1252=1,G1252,0)</f>
        <v>0</v>
      </c>
      <c r="BB1252" s="129">
        <f>IF(AZ1252=2,G1252,0)</f>
        <v>0</v>
      </c>
      <c r="BC1252" s="129">
        <f>IF(AZ1252=3,G1252,0)</f>
        <v>0</v>
      </c>
      <c r="BD1252" s="129">
        <f>IF(AZ1252=4,G1252,0)</f>
        <v>0</v>
      </c>
      <c r="BE1252" s="129">
        <f>IF(AZ1252=5,G1252,0)</f>
        <v>0</v>
      </c>
      <c r="CA1252" s="158">
        <v>3</v>
      </c>
      <c r="CB1252" s="158">
        <v>7</v>
      </c>
      <c r="CZ1252" s="129">
        <v>0.0192</v>
      </c>
    </row>
    <row r="1253" spans="1:15" ht="12.75">
      <c r="A1253" s="159"/>
      <c r="B1253" s="161"/>
      <c r="C1253" s="749" t="s">
        <v>928</v>
      </c>
      <c r="D1253" s="750"/>
      <c r="E1253" s="162">
        <v>236.095</v>
      </c>
      <c r="F1253" s="706"/>
      <c r="G1253" s="164"/>
      <c r="M1253" s="160" t="s">
        <v>928</v>
      </c>
      <c r="O1253" s="151"/>
    </row>
    <row r="1254" spans="1:15" ht="12.75">
      <c r="A1254" s="159"/>
      <c r="B1254" s="161"/>
      <c r="C1254" s="749" t="s">
        <v>929</v>
      </c>
      <c r="D1254" s="750"/>
      <c r="E1254" s="162">
        <v>11.04</v>
      </c>
      <c r="F1254" s="706"/>
      <c r="G1254" s="164"/>
      <c r="M1254" s="160" t="s">
        <v>929</v>
      </c>
      <c r="O1254" s="151"/>
    </row>
    <row r="1255" spans="1:15" ht="12.75">
      <c r="A1255" s="159"/>
      <c r="B1255" s="161"/>
      <c r="C1255" s="749" t="s">
        <v>930</v>
      </c>
      <c r="D1255" s="750"/>
      <c r="E1255" s="162">
        <v>19.251</v>
      </c>
      <c r="F1255" s="706"/>
      <c r="G1255" s="164"/>
      <c r="M1255" s="160" t="s">
        <v>930</v>
      </c>
      <c r="O1255" s="151"/>
    </row>
    <row r="1256" spans="1:104" ht="12.75">
      <c r="A1256" s="152">
        <v>451</v>
      </c>
      <c r="B1256" s="153" t="s">
        <v>924</v>
      </c>
      <c r="C1256" s="154" t="s">
        <v>925</v>
      </c>
      <c r="D1256" s="155" t="s">
        <v>62</v>
      </c>
      <c r="E1256" s="156">
        <f>SUM(G1228:G1252)/100</f>
        <v>0</v>
      </c>
      <c r="F1256" s="702"/>
      <c r="G1256" s="157">
        <f>E1256*F1256</f>
        <v>0</v>
      </c>
      <c r="O1256" s="151">
        <v>2</v>
      </c>
      <c r="AA1256" s="129">
        <v>1</v>
      </c>
      <c r="AB1256" s="129">
        <v>5</v>
      </c>
      <c r="AC1256" s="129">
        <v>5</v>
      </c>
      <c r="AZ1256" s="129">
        <v>2</v>
      </c>
      <c r="BA1256" s="129">
        <f>IF(AZ1256=1,G1256,0)</f>
        <v>0</v>
      </c>
      <c r="BB1256" s="129">
        <f>IF(AZ1256=2,G1256,0)</f>
        <v>0</v>
      </c>
      <c r="BC1256" s="129">
        <f>IF(AZ1256=3,G1256,0)</f>
        <v>0</v>
      </c>
      <c r="BD1256" s="129">
        <f>IF(AZ1256=4,G1256,0)</f>
        <v>0</v>
      </c>
      <c r="BE1256" s="129">
        <f>IF(AZ1256=5,G1256,0)</f>
        <v>0</v>
      </c>
      <c r="CA1256" s="158">
        <v>1</v>
      </c>
      <c r="CB1256" s="158">
        <v>5</v>
      </c>
      <c r="CZ1256" s="129">
        <v>0</v>
      </c>
    </row>
    <row r="1257" spans="1:57" ht="12.75">
      <c r="A1257" s="165"/>
      <c r="B1257" s="166" t="s">
        <v>78</v>
      </c>
      <c r="C1257" s="167" t="str">
        <f>CONCATENATE(B1227," ",C1227)</f>
        <v>771 Podlahy z dlaždic a obklady</v>
      </c>
      <c r="D1257" s="168"/>
      <c r="E1257" s="169"/>
      <c r="F1257" s="704"/>
      <c r="G1257" s="170">
        <f>SUM(G1227:G1256)</f>
        <v>0</v>
      </c>
      <c r="O1257" s="151">
        <v>4</v>
      </c>
      <c r="BA1257" s="171">
        <f>SUM(BA1227:BA1255)</f>
        <v>0</v>
      </c>
      <c r="BB1257" s="171">
        <f>SUM(BB1227:BB1255)</f>
        <v>0</v>
      </c>
      <c r="BC1257" s="171">
        <f>SUM(BC1227:BC1255)</f>
        <v>0</v>
      </c>
      <c r="BD1257" s="171">
        <f>SUM(BD1227:BD1255)</f>
        <v>0</v>
      </c>
      <c r="BE1257" s="171">
        <f>SUM(BE1227:BE1255)</f>
        <v>0</v>
      </c>
    </row>
    <row r="1258" spans="1:15" ht="12.75">
      <c r="A1258" s="144" t="s">
        <v>74</v>
      </c>
      <c r="B1258" s="145" t="s">
        <v>931</v>
      </c>
      <c r="C1258" s="146" t="s">
        <v>932</v>
      </c>
      <c r="D1258" s="147"/>
      <c r="E1258" s="148"/>
      <c r="F1258" s="705"/>
      <c r="G1258" s="149"/>
      <c r="H1258" s="150"/>
      <c r="I1258" s="150"/>
      <c r="O1258" s="151">
        <v>1</v>
      </c>
    </row>
    <row r="1259" spans="1:104" ht="12.75">
      <c r="A1259" s="152">
        <v>452</v>
      </c>
      <c r="B1259" s="153" t="s">
        <v>933</v>
      </c>
      <c r="C1259" s="154" t="s">
        <v>2086</v>
      </c>
      <c r="D1259" s="155" t="s">
        <v>158</v>
      </c>
      <c r="E1259" s="156">
        <v>87.4</v>
      </c>
      <c r="F1259" s="702"/>
      <c r="G1259" s="157">
        <f>E1259*F1259</f>
        <v>0</v>
      </c>
      <c r="O1259" s="151">
        <v>2</v>
      </c>
      <c r="AA1259" s="129">
        <v>1</v>
      </c>
      <c r="AB1259" s="129">
        <v>7</v>
      </c>
      <c r="AC1259" s="129">
        <v>7</v>
      </c>
      <c r="AZ1259" s="129">
        <v>2</v>
      </c>
      <c r="BA1259" s="129">
        <f>IF(AZ1259=1,G1259,0)</f>
        <v>0</v>
      </c>
      <c r="BB1259" s="129">
        <f>IF(AZ1259=2,G1259,0)</f>
        <v>0</v>
      </c>
      <c r="BC1259" s="129">
        <f>IF(AZ1259=3,G1259,0)</f>
        <v>0</v>
      </c>
      <c r="BD1259" s="129">
        <f>IF(AZ1259=4,G1259,0)</f>
        <v>0</v>
      </c>
      <c r="BE1259" s="129">
        <f>IF(AZ1259=5,G1259,0)</f>
        <v>0</v>
      </c>
      <c r="CA1259" s="158">
        <v>1</v>
      </c>
      <c r="CB1259" s="158">
        <v>7</v>
      </c>
      <c r="CZ1259" s="129">
        <v>5E-05</v>
      </c>
    </row>
    <row r="1260" spans="1:15" ht="12.75">
      <c r="A1260" s="159"/>
      <c r="B1260" s="161"/>
      <c r="C1260" s="749" t="s">
        <v>934</v>
      </c>
      <c r="D1260" s="750"/>
      <c r="E1260" s="162">
        <v>87.4</v>
      </c>
      <c r="F1260" s="706"/>
      <c r="G1260" s="164"/>
      <c r="M1260" s="160" t="s">
        <v>934</v>
      </c>
      <c r="O1260" s="151"/>
    </row>
    <row r="1261" spans="1:104" ht="12.75">
      <c r="A1261" s="152">
        <v>453</v>
      </c>
      <c r="B1261" s="153" t="s">
        <v>937</v>
      </c>
      <c r="C1261" s="154" t="s">
        <v>2087</v>
      </c>
      <c r="D1261" s="155" t="s">
        <v>158</v>
      </c>
      <c r="E1261" s="156">
        <v>100.51</v>
      </c>
      <c r="F1261" s="702"/>
      <c r="G1261" s="157">
        <f>E1261*F1261</f>
        <v>0</v>
      </c>
      <c r="O1261" s="151">
        <v>2</v>
      </c>
      <c r="AA1261" s="129">
        <v>3</v>
      </c>
      <c r="AB1261" s="129">
        <v>7</v>
      </c>
      <c r="AC1261" s="129">
        <v>61192001</v>
      </c>
      <c r="AZ1261" s="129">
        <v>2</v>
      </c>
      <c r="BA1261" s="129">
        <f>IF(AZ1261=1,G1261,0)</f>
        <v>0</v>
      </c>
      <c r="BB1261" s="129">
        <f>IF(AZ1261=2,G1261,0)</f>
        <v>0</v>
      </c>
      <c r="BC1261" s="129">
        <f>IF(AZ1261=3,G1261,0)</f>
        <v>0</v>
      </c>
      <c r="BD1261" s="129">
        <f>IF(AZ1261=4,G1261,0)</f>
        <v>0</v>
      </c>
      <c r="BE1261" s="129">
        <f>IF(AZ1261=5,G1261,0)</f>
        <v>0</v>
      </c>
      <c r="CA1261" s="158">
        <v>3</v>
      </c>
      <c r="CB1261" s="158">
        <v>7</v>
      </c>
      <c r="CZ1261" s="129">
        <v>0.0105</v>
      </c>
    </row>
    <row r="1262" spans="1:15" ht="12.75">
      <c r="A1262" s="159"/>
      <c r="B1262" s="161"/>
      <c r="C1262" s="749" t="s">
        <v>938</v>
      </c>
      <c r="D1262" s="750"/>
      <c r="E1262" s="162">
        <v>100.51</v>
      </c>
      <c r="F1262" s="706"/>
      <c r="G1262" s="164"/>
      <c r="M1262" s="160" t="s">
        <v>938</v>
      </c>
      <c r="O1262" s="151"/>
    </row>
    <row r="1263" spans="1:104" ht="12.75">
      <c r="A1263" s="152">
        <v>454</v>
      </c>
      <c r="B1263" s="153" t="s">
        <v>935</v>
      </c>
      <c r="C1263" s="154" t="s">
        <v>936</v>
      </c>
      <c r="D1263" s="155" t="s">
        <v>62</v>
      </c>
      <c r="E1263" s="156">
        <f>SUM(G1259:G1261)/100</f>
        <v>0</v>
      </c>
      <c r="F1263" s="702"/>
      <c r="G1263" s="157">
        <f>E1263*F1263</f>
        <v>0</v>
      </c>
      <c r="O1263" s="151">
        <v>2</v>
      </c>
      <c r="AA1263" s="129">
        <v>1</v>
      </c>
      <c r="AB1263" s="129">
        <v>5</v>
      </c>
      <c r="AC1263" s="129">
        <v>5</v>
      </c>
      <c r="AZ1263" s="129">
        <v>2</v>
      </c>
      <c r="BA1263" s="129">
        <f>IF(AZ1263=1,G1263,0)</f>
        <v>0</v>
      </c>
      <c r="BB1263" s="129">
        <f>IF(AZ1263=2,G1263,0)</f>
        <v>0</v>
      </c>
      <c r="BC1263" s="129">
        <f>IF(AZ1263=3,G1263,0)</f>
        <v>0</v>
      </c>
      <c r="BD1263" s="129">
        <f>IF(AZ1263=4,G1263,0)</f>
        <v>0</v>
      </c>
      <c r="BE1263" s="129">
        <f>IF(AZ1263=5,G1263,0)</f>
        <v>0</v>
      </c>
      <c r="CA1263" s="158">
        <v>1</v>
      </c>
      <c r="CB1263" s="158">
        <v>5</v>
      </c>
      <c r="CZ1263" s="129">
        <v>0</v>
      </c>
    </row>
    <row r="1264" spans="1:57" ht="12.75">
      <c r="A1264" s="165"/>
      <c r="B1264" s="166" t="s">
        <v>78</v>
      </c>
      <c r="C1264" s="167" t="str">
        <f>CONCATENATE(B1258," ",C1258)</f>
        <v>775 Podlahy vlysové a parketové</v>
      </c>
      <c r="D1264" s="168"/>
      <c r="E1264" s="169"/>
      <c r="F1264" s="704"/>
      <c r="G1264" s="170">
        <f>SUM(G1258:G1263)</f>
        <v>0</v>
      </c>
      <c r="O1264" s="151">
        <v>4</v>
      </c>
      <c r="BA1264" s="171">
        <f>SUM(BA1258:BA1262)</f>
        <v>0</v>
      </c>
      <c r="BB1264" s="171">
        <f>SUM(BB1258:BB1262)</f>
        <v>0</v>
      </c>
      <c r="BC1264" s="171">
        <f>SUM(BC1258:BC1262)</f>
        <v>0</v>
      </c>
      <c r="BD1264" s="171">
        <f>SUM(BD1258:BD1262)</f>
        <v>0</v>
      </c>
      <c r="BE1264" s="171">
        <f>SUM(BE1258:BE1262)</f>
        <v>0</v>
      </c>
    </row>
    <row r="1265" spans="1:15" ht="12.75">
      <c r="A1265" s="144" t="s">
        <v>74</v>
      </c>
      <c r="B1265" s="145" t="s">
        <v>939</v>
      </c>
      <c r="C1265" s="146" t="s">
        <v>940</v>
      </c>
      <c r="D1265" s="147"/>
      <c r="E1265" s="148"/>
      <c r="F1265" s="705"/>
      <c r="G1265" s="149"/>
      <c r="H1265" s="150"/>
      <c r="I1265" s="150"/>
      <c r="O1265" s="151">
        <v>1</v>
      </c>
    </row>
    <row r="1266" spans="1:104" ht="22.5">
      <c r="A1266" s="152">
        <v>455</v>
      </c>
      <c r="B1266" s="153" t="s">
        <v>941</v>
      </c>
      <c r="C1266" s="154" t="s">
        <v>942</v>
      </c>
      <c r="D1266" s="155" t="s">
        <v>187</v>
      </c>
      <c r="E1266" s="156">
        <v>48</v>
      </c>
      <c r="F1266" s="702"/>
      <c r="G1266" s="157">
        <f>E1266*F1266</f>
        <v>0</v>
      </c>
      <c r="O1266" s="151">
        <v>2</v>
      </c>
      <c r="AA1266" s="129">
        <v>1</v>
      </c>
      <c r="AB1266" s="129">
        <v>7</v>
      </c>
      <c r="AC1266" s="129">
        <v>7</v>
      </c>
      <c r="AZ1266" s="129">
        <v>2</v>
      </c>
      <c r="BA1266" s="129">
        <f>IF(AZ1266=1,G1266,0)</f>
        <v>0</v>
      </c>
      <c r="BB1266" s="129">
        <f>IF(AZ1266=2,G1266,0)</f>
        <v>0</v>
      </c>
      <c r="BC1266" s="129">
        <f>IF(AZ1266=3,G1266,0)</f>
        <v>0</v>
      </c>
      <c r="BD1266" s="129">
        <f>IF(AZ1266=4,G1266,0)</f>
        <v>0</v>
      </c>
      <c r="BE1266" s="129">
        <f>IF(AZ1266=5,G1266,0)</f>
        <v>0</v>
      </c>
      <c r="CA1266" s="158">
        <v>1</v>
      </c>
      <c r="CB1266" s="158">
        <v>7</v>
      </c>
      <c r="CZ1266" s="129">
        <v>0</v>
      </c>
    </row>
    <row r="1267" spans="1:15" ht="12.75">
      <c r="A1267" s="159"/>
      <c r="B1267" s="161"/>
      <c r="C1267" s="749" t="s">
        <v>150</v>
      </c>
      <c r="D1267" s="750"/>
      <c r="E1267" s="162">
        <v>0</v>
      </c>
      <c r="F1267" s="706"/>
      <c r="G1267" s="164"/>
      <c r="M1267" s="160" t="s">
        <v>150</v>
      </c>
      <c r="O1267" s="151"/>
    </row>
    <row r="1268" spans="1:15" ht="12.75">
      <c r="A1268" s="159"/>
      <c r="B1268" s="161"/>
      <c r="C1268" s="749" t="s">
        <v>943</v>
      </c>
      <c r="D1268" s="750"/>
      <c r="E1268" s="162">
        <v>48</v>
      </c>
      <c r="F1268" s="706"/>
      <c r="G1268" s="164"/>
      <c r="M1268" s="160" t="s">
        <v>943</v>
      </c>
      <c r="O1268" s="151"/>
    </row>
    <row r="1269" spans="1:104" ht="12.75">
      <c r="A1269" s="152">
        <v>456</v>
      </c>
      <c r="B1269" s="153" t="s">
        <v>944</v>
      </c>
      <c r="C1269" s="154" t="s">
        <v>1831</v>
      </c>
      <c r="D1269" s="155" t="s">
        <v>187</v>
      </c>
      <c r="E1269" s="156">
        <v>86.056</v>
      </c>
      <c r="F1269" s="702"/>
      <c r="G1269" s="157">
        <f>E1269*F1269</f>
        <v>0</v>
      </c>
      <c r="O1269" s="151">
        <v>2</v>
      </c>
      <c r="AA1269" s="129">
        <v>1</v>
      </c>
      <c r="AB1269" s="129">
        <v>7</v>
      </c>
      <c r="AC1269" s="129">
        <v>7</v>
      </c>
      <c r="AZ1269" s="129">
        <v>2</v>
      </c>
      <c r="BA1269" s="129">
        <f>IF(AZ1269=1,G1269,0)</f>
        <v>0</v>
      </c>
      <c r="BB1269" s="129">
        <f>IF(AZ1269=2,G1269,0)</f>
        <v>0</v>
      </c>
      <c r="BC1269" s="129">
        <f>IF(AZ1269=3,G1269,0)</f>
        <v>0</v>
      </c>
      <c r="BD1269" s="129">
        <f>IF(AZ1269=4,G1269,0)</f>
        <v>0</v>
      </c>
      <c r="BE1269" s="129">
        <f>IF(AZ1269=5,G1269,0)</f>
        <v>0</v>
      </c>
      <c r="CA1269" s="158">
        <v>1</v>
      </c>
      <c r="CB1269" s="158">
        <v>7</v>
      </c>
      <c r="CZ1269" s="129">
        <v>2E-05</v>
      </c>
    </row>
    <row r="1270" spans="1:15" ht="12.75">
      <c r="A1270" s="159"/>
      <c r="B1270" s="161"/>
      <c r="C1270" s="749" t="s">
        <v>446</v>
      </c>
      <c r="D1270" s="750"/>
      <c r="E1270" s="162">
        <v>0</v>
      </c>
      <c r="F1270" s="706"/>
      <c r="G1270" s="164"/>
      <c r="M1270" s="160" t="s">
        <v>446</v>
      </c>
      <c r="O1270" s="151"/>
    </row>
    <row r="1271" spans="1:15" ht="12.75">
      <c r="A1271" s="159"/>
      <c r="B1271" s="161"/>
      <c r="C1271" s="749" t="s">
        <v>945</v>
      </c>
      <c r="D1271" s="750"/>
      <c r="E1271" s="162">
        <v>10.4</v>
      </c>
      <c r="F1271" s="706"/>
      <c r="G1271" s="164"/>
      <c r="M1271" s="160" t="s">
        <v>945</v>
      </c>
      <c r="O1271" s="151"/>
    </row>
    <row r="1272" spans="1:15" ht="12.75">
      <c r="A1272" s="159"/>
      <c r="B1272" s="161"/>
      <c r="C1272" s="749" t="s">
        <v>946</v>
      </c>
      <c r="D1272" s="750"/>
      <c r="E1272" s="162">
        <v>-0.7</v>
      </c>
      <c r="F1272" s="706"/>
      <c r="G1272" s="164"/>
      <c r="M1272" s="160" t="s">
        <v>946</v>
      </c>
      <c r="O1272" s="151"/>
    </row>
    <row r="1273" spans="1:15" ht="12.75">
      <c r="A1273" s="159"/>
      <c r="B1273" s="161"/>
      <c r="C1273" s="749" t="s">
        <v>947</v>
      </c>
      <c r="D1273" s="750"/>
      <c r="E1273" s="162">
        <v>11.85</v>
      </c>
      <c r="F1273" s="706"/>
      <c r="G1273" s="164"/>
      <c r="M1273" s="160" t="s">
        <v>947</v>
      </c>
      <c r="O1273" s="151"/>
    </row>
    <row r="1274" spans="1:15" ht="12.75">
      <c r="A1274" s="159"/>
      <c r="B1274" s="161"/>
      <c r="C1274" s="749" t="s">
        <v>948</v>
      </c>
      <c r="D1274" s="750"/>
      <c r="E1274" s="162">
        <v>-8</v>
      </c>
      <c r="F1274" s="706"/>
      <c r="G1274" s="164"/>
      <c r="M1274" s="160">
        <v>-8</v>
      </c>
      <c r="O1274" s="151"/>
    </row>
    <row r="1275" spans="1:15" ht="12.75">
      <c r="A1275" s="159"/>
      <c r="B1275" s="161"/>
      <c r="C1275" s="749" t="s">
        <v>949</v>
      </c>
      <c r="D1275" s="750"/>
      <c r="E1275" s="162">
        <v>6.55</v>
      </c>
      <c r="F1275" s="706"/>
      <c r="G1275" s="164"/>
      <c r="M1275" s="160" t="s">
        <v>949</v>
      </c>
      <c r="O1275" s="151"/>
    </row>
    <row r="1276" spans="1:15" ht="12.75">
      <c r="A1276" s="159"/>
      <c r="B1276" s="161"/>
      <c r="C1276" s="749" t="s">
        <v>946</v>
      </c>
      <c r="D1276" s="750"/>
      <c r="E1276" s="162">
        <v>-0.7</v>
      </c>
      <c r="F1276" s="706"/>
      <c r="G1276" s="164"/>
      <c r="M1276" s="160" t="s">
        <v>946</v>
      </c>
      <c r="O1276" s="151"/>
    </row>
    <row r="1277" spans="1:15" ht="12.75">
      <c r="A1277" s="159"/>
      <c r="B1277" s="161"/>
      <c r="C1277" s="749" t="s">
        <v>950</v>
      </c>
      <c r="D1277" s="750"/>
      <c r="E1277" s="162">
        <v>6.7</v>
      </c>
      <c r="F1277" s="706"/>
      <c r="G1277" s="164"/>
      <c r="M1277" s="160" t="s">
        <v>950</v>
      </c>
      <c r="O1277" s="151"/>
    </row>
    <row r="1278" spans="1:15" ht="12.75">
      <c r="A1278" s="159"/>
      <c r="B1278" s="161"/>
      <c r="C1278" s="749" t="s">
        <v>946</v>
      </c>
      <c r="D1278" s="750"/>
      <c r="E1278" s="162">
        <v>-0.7</v>
      </c>
      <c r="F1278" s="706"/>
      <c r="G1278" s="164"/>
      <c r="M1278" s="160" t="s">
        <v>946</v>
      </c>
      <c r="O1278" s="151"/>
    </row>
    <row r="1279" spans="1:15" ht="12.75">
      <c r="A1279" s="159"/>
      <c r="B1279" s="161"/>
      <c r="C1279" s="749" t="s">
        <v>951</v>
      </c>
      <c r="D1279" s="750"/>
      <c r="E1279" s="162">
        <v>5.456</v>
      </c>
      <c r="F1279" s="706"/>
      <c r="G1279" s="164"/>
      <c r="M1279" s="160" t="s">
        <v>951</v>
      </c>
      <c r="O1279" s="151"/>
    </row>
    <row r="1280" spans="1:15" ht="12.75">
      <c r="A1280" s="159"/>
      <c r="B1280" s="161"/>
      <c r="C1280" s="749" t="s">
        <v>952</v>
      </c>
      <c r="D1280" s="750"/>
      <c r="E1280" s="162">
        <v>-0.8</v>
      </c>
      <c r="F1280" s="706"/>
      <c r="G1280" s="164"/>
      <c r="M1280" s="160" t="s">
        <v>952</v>
      </c>
      <c r="O1280" s="151"/>
    </row>
    <row r="1281" spans="1:15" ht="12.75">
      <c r="A1281" s="159"/>
      <c r="B1281" s="161"/>
      <c r="C1281" s="749" t="s">
        <v>953</v>
      </c>
      <c r="D1281" s="750"/>
      <c r="E1281" s="162">
        <v>9.3</v>
      </c>
      <c r="F1281" s="706"/>
      <c r="G1281" s="164"/>
      <c r="M1281" s="160" t="s">
        <v>953</v>
      </c>
      <c r="O1281" s="151"/>
    </row>
    <row r="1282" spans="1:15" ht="12.75">
      <c r="A1282" s="159"/>
      <c r="B1282" s="161"/>
      <c r="C1282" s="749" t="s">
        <v>946</v>
      </c>
      <c r="D1282" s="750"/>
      <c r="E1282" s="162">
        <v>-0.7</v>
      </c>
      <c r="F1282" s="706"/>
      <c r="G1282" s="164"/>
      <c r="M1282" s="160" t="s">
        <v>946</v>
      </c>
      <c r="O1282" s="151"/>
    </row>
    <row r="1283" spans="1:15" ht="12.75">
      <c r="A1283" s="159"/>
      <c r="B1283" s="161"/>
      <c r="C1283" s="749" t="s">
        <v>954</v>
      </c>
      <c r="D1283" s="750"/>
      <c r="E1283" s="162">
        <v>10.45</v>
      </c>
      <c r="F1283" s="706"/>
      <c r="G1283" s="164"/>
      <c r="M1283" s="160" t="s">
        <v>954</v>
      </c>
      <c r="O1283" s="151"/>
    </row>
    <row r="1284" spans="1:15" ht="12.75">
      <c r="A1284" s="159"/>
      <c r="B1284" s="161"/>
      <c r="C1284" s="749" t="s">
        <v>946</v>
      </c>
      <c r="D1284" s="750"/>
      <c r="E1284" s="162">
        <v>-0.7</v>
      </c>
      <c r="F1284" s="706"/>
      <c r="G1284" s="164"/>
      <c r="M1284" s="160" t="s">
        <v>946</v>
      </c>
      <c r="O1284" s="151"/>
    </row>
    <row r="1285" spans="1:15" ht="12.75">
      <c r="A1285" s="159"/>
      <c r="B1285" s="161"/>
      <c r="C1285" s="749" t="s">
        <v>955</v>
      </c>
      <c r="D1285" s="750"/>
      <c r="E1285" s="162">
        <v>10.7</v>
      </c>
      <c r="F1285" s="706"/>
      <c r="G1285" s="164"/>
      <c r="M1285" s="160" t="s">
        <v>955</v>
      </c>
      <c r="O1285" s="151"/>
    </row>
    <row r="1286" spans="1:15" ht="12.75">
      <c r="A1286" s="159"/>
      <c r="B1286" s="161"/>
      <c r="C1286" s="749" t="s">
        <v>956</v>
      </c>
      <c r="D1286" s="750"/>
      <c r="E1286" s="162">
        <v>0.8</v>
      </c>
      <c r="F1286" s="706"/>
      <c r="G1286" s="164"/>
      <c r="M1286" s="160" t="s">
        <v>956</v>
      </c>
      <c r="O1286" s="151"/>
    </row>
    <row r="1287" spans="1:15" ht="12.75">
      <c r="A1287" s="159"/>
      <c r="B1287" s="161"/>
      <c r="C1287" s="749" t="s">
        <v>957</v>
      </c>
      <c r="D1287" s="750"/>
      <c r="E1287" s="162">
        <v>6.9</v>
      </c>
      <c r="F1287" s="706"/>
      <c r="G1287" s="164"/>
      <c r="M1287" s="160" t="s">
        <v>957</v>
      </c>
      <c r="O1287" s="151"/>
    </row>
    <row r="1288" spans="1:15" ht="12.75">
      <c r="A1288" s="159"/>
      <c r="B1288" s="161"/>
      <c r="C1288" s="749" t="s">
        <v>946</v>
      </c>
      <c r="D1288" s="750"/>
      <c r="E1288" s="162">
        <v>-0.7</v>
      </c>
      <c r="F1288" s="706"/>
      <c r="G1288" s="164"/>
      <c r="M1288" s="160" t="s">
        <v>946</v>
      </c>
      <c r="O1288" s="151"/>
    </row>
    <row r="1289" spans="1:15" ht="12.75">
      <c r="A1289" s="159"/>
      <c r="B1289" s="161"/>
      <c r="C1289" s="749" t="s">
        <v>958</v>
      </c>
      <c r="D1289" s="750"/>
      <c r="E1289" s="162">
        <v>6.85</v>
      </c>
      <c r="F1289" s="706"/>
      <c r="G1289" s="164"/>
      <c r="M1289" s="160" t="s">
        <v>958</v>
      </c>
      <c r="O1289" s="151"/>
    </row>
    <row r="1290" spans="1:15" ht="12.75">
      <c r="A1290" s="159"/>
      <c r="B1290" s="161"/>
      <c r="C1290" s="749" t="s">
        <v>946</v>
      </c>
      <c r="D1290" s="750"/>
      <c r="E1290" s="162">
        <v>-0.7</v>
      </c>
      <c r="F1290" s="706"/>
      <c r="G1290" s="164"/>
      <c r="M1290" s="160" t="s">
        <v>946</v>
      </c>
      <c r="O1290" s="151"/>
    </row>
    <row r="1291" spans="1:15" ht="12.75">
      <c r="A1291" s="159"/>
      <c r="B1291" s="161"/>
      <c r="C1291" s="749" t="s">
        <v>959</v>
      </c>
      <c r="D1291" s="750"/>
      <c r="E1291" s="162">
        <v>5.8</v>
      </c>
      <c r="F1291" s="706"/>
      <c r="G1291" s="164"/>
      <c r="M1291" s="160" t="s">
        <v>959</v>
      </c>
      <c r="O1291" s="151"/>
    </row>
    <row r="1292" spans="1:15" ht="12.75">
      <c r="A1292" s="159"/>
      <c r="B1292" s="161"/>
      <c r="C1292" s="749" t="s">
        <v>946</v>
      </c>
      <c r="D1292" s="750"/>
      <c r="E1292" s="162">
        <v>-0.7</v>
      </c>
      <c r="F1292" s="706"/>
      <c r="G1292" s="164"/>
      <c r="M1292" s="160" t="s">
        <v>946</v>
      </c>
      <c r="O1292" s="151"/>
    </row>
    <row r="1293" spans="1:15" ht="12.75">
      <c r="A1293" s="159"/>
      <c r="B1293" s="161"/>
      <c r="C1293" s="749" t="s">
        <v>960</v>
      </c>
      <c r="D1293" s="750"/>
      <c r="E1293" s="162">
        <v>9.4</v>
      </c>
      <c r="F1293" s="706"/>
      <c r="G1293" s="164"/>
      <c r="M1293" s="160" t="s">
        <v>960</v>
      </c>
      <c r="O1293" s="151"/>
    </row>
    <row r="1294" spans="1:15" ht="12.75">
      <c r="A1294" s="159"/>
      <c r="B1294" s="161"/>
      <c r="C1294" s="749" t="s">
        <v>946</v>
      </c>
      <c r="D1294" s="750"/>
      <c r="E1294" s="162">
        <v>-0.7</v>
      </c>
      <c r="F1294" s="706"/>
      <c r="G1294" s="164"/>
      <c r="M1294" s="160" t="s">
        <v>946</v>
      </c>
      <c r="O1294" s="151"/>
    </row>
    <row r="1295" spans="1:104" ht="12.75">
      <c r="A1295" s="152">
        <v>457</v>
      </c>
      <c r="B1295" s="153" t="s">
        <v>961</v>
      </c>
      <c r="C1295" s="154" t="s">
        <v>962</v>
      </c>
      <c r="D1295" s="155" t="s">
        <v>187</v>
      </c>
      <c r="E1295" s="156">
        <v>311.414</v>
      </c>
      <c r="F1295" s="702"/>
      <c r="G1295" s="157">
        <f>E1295*F1295</f>
        <v>0</v>
      </c>
      <c r="O1295" s="151">
        <v>2</v>
      </c>
      <c r="AA1295" s="129">
        <v>1</v>
      </c>
      <c r="AB1295" s="129">
        <v>7</v>
      </c>
      <c r="AC1295" s="129">
        <v>7</v>
      </c>
      <c r="AZ1295" s="129">
        <v>2</v>
      </c>
      <c r="BA1295" s="129">
        <f>IF(AZ1295=1,G1295,0)</f>
        <v>0</v>
      </c>
      <c r="BB1295" s="129">
        <f>IF(AZ1295=2,G1295,0)</f>
        <v>0</v>
      </c>
      <c r="BC1295" s="129">
        <f>IF(AZ1295=3,G1295,0)</f>
        <v>0</v>
      </c>
      <c r="BD1295" s="129">
        <f>IF(AZ1295=4,G1295,0)</f>
        <v>0</v>
      </c>
      <c r="BE1295" s="129">
        <f>IF(AZ1295=5,G1295,0)</f>
        <v>0</v>
      </c>
      <c r="CA1295" s="158">
        <v>1</v>
      </c>
      <c r="CB1295" s="158">
        <v>7</v>
      </c>
      <c r="CZ1295" s="129">
        <v>0.00019</v>
      </c>
    </row>
    <row r="1296" spans="1:15" ht="12.75">
      <c r="A1296" s="159"/>
      <c r="B1296" s="161"/>
      <c r="C1296" s="749" t="s">
        <v>963</v>
      </c>
      <c r="D1296" s="750"/>
      <c r="E1296" s="162">
        <v>24.3</v>
      </c>
      <c r="F1296" s="706"/>
      <c r="G1296" s="164"/>
      <c r="M1296" s="160" t="s">
        <v>963</v>
      </c>
      <c r="O1296" s="151"/>
    </row>
    <row r="1297" spans="1:15" ht="12.75">
      <c r="A1297" s="159"/>
      <c r="B1297" s="161"/>
      <c r="C1297" s="749" t="s">
        <v>964</v>
      </c>
      <c r="D1297" s="750"/>
      <c r="E1297" s="162">
        <v>-48.4</v>
      </c>
      <c r="F1297" s="706"/>
      <c r="G1297" s="164"/>
      <c r="M1297" s="160" t="s">
        <v>964</v>
      </c>
      <c r="O1297" s="151"/>
    </row>
    <row r="1298" spans="1:15" ht="12.75">
      <c r="A1298" s="159"/>
      <c r="B1298" s="161"/>
      <c r="C1298" s="749" t="s">
        <v>965</v>
      </c>
      <c r="D1298" s="750"/>
      <c r="E1298" s="162">
        <v>15.994</v>
      </c>
      <c r="F1298" s="706"/>
      <c r="G1298" s="164"/>
      <c r="M1298" s="160" t="s">
        <v>965</v>
      </c>
      <c r="O1298" s="151"/>
    </row>
    <row r="1299" spans="1:15" ht="12.75">
      <c r="A1299" s="159"/>
      <c r="B1299" s="161"/>
      <c r="C1299" s="749" t="s">
        <v>966</v>
      </c>
      <c r="D1299" s="750"/>
      <c r="E1299" s="162">
        <v>5.9</v>
      </c>
      <c r="F1299" s="706"/>
      <c r="G1299" s="164"/>
      <c r="M1299" s="160" t="s">
        <v>966</v>
      </c>
      <c r="O1299" s="151"/>
    </row>
    <row r="1300" spans="1:15" ht="12.75">
      <c r="A1300" s="159"/>
      <c r="B1300" s="161"/>
      <c r="C1300" s="749" t="s">
        <v>967</v>
      </c>
      <c r="D1300" s="750"/>
      <c r="E1300" s="162">
        <v>-8.55</v>
      </c>
      <c r="F1300" s="706"/>
      <c r="G1300" s="164"/>
      <c r="M1300" s="160" t="s">
        <v>967</v>
      </c>
      <c r="O1300" s="151"/>
    </row>
    <row r="1301" spans="1:15" ht="12.75">
      <c r="A1301" s="159"/>
      <c r="B1301" s="161"/>
      <c r="C1301" s="749" t="s">
        <v>968</v>
      </c>
      <c r="D1301" s="750"/>
      <c r="E1301" s="162">
        <v>11.95</v>
      </c>
      <c r="F1301" s="706"/>
      <c r="G1301" s="164"/>
      <c r="M1301" s="160" t="s">
        <v>968</v>
      </c>
      <c r="O1301" s="151"/>
    </row>
    <row r="1302" spans="1:15" ht="12.75">
      <c r="A1302" s="159"/>
      <c r="B1302" s="161"/>
      <c r="C1302" s="749" t="s">
        <v>391</v>
      </c>
      <c r="D1302" s="750"/>
      <c r="E1302" s="162">
        <v>-1.6</v>
      </c>
      <c r="F1302" s="706"/>
      <c r="G1302" s="164"/>
      <c r="M1302" s="160" t="s">
        <v>391</v>
      </c>
      <c r="O1302" s="151"/>
    </row>
    <row r="1303" spans="1:15" ht="12.75">
      <c r="A1303" s="159"/>
      <c r="B1303" s="161"/>
      <c r="C1303" s="749" t="s">
        <v>969</v>
      </c>
      <c r="D1303" s="750"/>
      <c r="E1303" s="162">
        <v>18.5</v>
      </c>
      <c r="F1303" s="706"/>
      <c r="G1303" s="164"/>
      <c r="M1303" s="160" t="s">
        <v>969</v>
      </c>
      <c r="O1303" s="151"/>
    </row>
    <row r="1304" spans="1:15" ht="12.75">
      <c r="A1304" s="159"/>
      <c r="B1304" s="161"/>
      <c r="C1304" s="749" t="s">
        <v>970</v>
      </c>
      <c r="D1304" s="750"/>
      <c r="E1304" s="162">
        <v>-2.4</v>
      </c>
      <c r="F1304" s="706"/>
      <c r="G1304" s="164"/>
      <c r="M1304" s="160" t="s">
        <v>970</v>
      </c>
      <c r="O1304" s="151"/>
    </row>
    <row r="1305" spans="1:15" ht="12.75">
      <c r="A1305" s="159"/>
      <c r="B1305" s="161"/>
      <c r="C1305" s="749" t="s">
        <v>971</v>
      </c>
      <c r="D1305" s="750"/>
      <c r="E1305" s="162">
        <v>15.9</v>
      </c>
      <c r="F1305" s="706"/>
      <c r="G1305" s="164"/>
      <c r="M1305" s="160" t="s">
        <v>971</v>
      </c>
      <c r="O1305" s="151"/>
    </row>
    <row r="1306" spans="1:15" ht="12.75">
      <c r="A1306" s="159"/>
      <c r="B1306" s="161"/>
      <c r="C1306" s="749" t="s">
        <v>952</v>
      </c>
      <c r="D1306" s="750"/>
      <c r="E1306" s="162">
        <v>-0.8</v>
      </c>
      <c r="F1306" s="706"/>
      <c r="G1306" s="164"/>
      <c r="M1306" s="160" t="s">
        <v>952</v>
      </c>
      <c r="O1306" s="151"/>
    </row>
    <row r="1307" spans="1:15" ht="12.75">
      <c r="A1307" s="159"/>
      <c r="B1307" s="161"/>
      <c r="C1307" s="749" t="s">
        <v>972</v>
      </c>
      <c r="D1307" s="750"/>
      <c r="E1307" s="162">
        <v>22.85</v>
      </c>
      <c r="F1307" s="706"/>
      <c r="G1307" s="164"/>
      <c r="M1307" s="160" t="s">
        <v>972</v>
      </c>
      <c r="O1307" s="151"/>
    </row>
    <row r="1308" spans="1:15" ht="12.75">
      <c r="A1308" s="159"/>
      <c r="B1308" s="161"/>
      <c r="C1308" s="749" t="s">
        <v>391</v>
      </c>
      <c r="D1308" s="750"/>
      <c r="E1308" s="162">
        <v>-1.6</v>
      </c>
      <c r="F1308" s="706"/>
      <c r="G1308" s="164"/>
      <c r="M1308" s="160" t="s">
        <v>391</v>
      </c>
      <c r="O1308" s="151"/>
    </row>
    <row r="1309" spans="1:15" ht="12.75">
      <c r="A1309" s="159"/>
      <c r="B1309" s="161"/>
      <c r="C1309" s="749" t="s">
        <v>973</v>
      </c>
      <c r="D1309" s="750"/>
      <c r="E1309" s="162">
        <v>13.88</v>
      </c>
      <c r="F1309" s="706"/>
      <c r="G1309" s="164"/>
      <c r="M1309" s="160" t="s">
        <v>973</v>
      </c>
      <c r="O1309" s="151"/>
    </row>
    <row r="1310" spans="1:15" ht="12.75">
      <c r="A1310" s="159"/>
      <c r="B1310" s="161"/>
      <c r="C1310" s="749" t="s">
        <v>952</v>
      </c>
      <c r="D1310" s="750"/>
      <c r="E1310" s="162">
        <v>-0.8</v>
      </c>
      <c r="F1310" s="706"/>
      <c r="G1310" s="164"/>
      <c r="M1310" s="160" t="s">
        <v>952</v>
      </c>
      <c r="O1310" s="151"/>
    </row>
    <row r="1311" spans="1:15" ht="12.75">
      <c r="A1311" s="159"/>
      <c r="B1311" s="161"/>
      <c r="C1311" s="749" t="s">
        <v>974</v>
      </c>
      <c r="D1311" s="750"/>
      <c r="E1311" s="162">
        <v>17.9</v>
      </c>
      <c r="F1311" s="706"/>
      <c r="G1311" s="164"/>
      <c r="M1311" s="160" t="s">
        <v>974</v>
      </c>
      <c r="O1311" s="151"/>
    </row>
    <row r="1312" spans="1:15" ht="12.75">
      <c r="A1312" s="159"/>
      <c r="B1312" s="161"/>
      <c r="C1312" s="749" t="s">
        <v>975</v>
      </c>
      <c r="D1312" s="750"/>
      <c r="E1312" s="162">
        <v>-1.5</v>
      </c>
      <c r="F1312" s="706"/>
      <c r="G1312" s="164"/>
      <c r="M1312" s="160" t="s">
        <v>975</v>
      </c>
      <c r="O1312" s="151"/>
    </row>
    <row r="1313" spans="1:15" ht="12.75">
      <c r="A1313" s="159"/>
      <c r="B1313" s="161"/>
      <c r="C1313" s="749" t="s">
        <v>976</v>
      </c>
      <c r="D1313" s="750"/>
      <c r="E1313" s="162">
        <v>20.15</v>
      </c>
      <c r="F1313" s="706"/>
      <c r="G1313" s="164"/>
      <c r="M1313" s="160" t="s">
        <v>976</v>
      </c>
      <c r="O1313" s="151"/>
    </row>
    <row r="1314" spans="1:15" ht="12.75">
      <c r="A1314" s="159"/>
      <c r="B1314" s="161"/>
      <c r="C1314" s="749" t="s">
        <v>977</v>
      </c>
      <c r="D1314" s="750"/>
      <c r="E1314" s="162">
        <v>-8.825</v>
      </c>
      <c r="F1314" s="706"/>
      <c r="G1314" s="164"/>
      <c r="M1314" s="160" t="s">
        <v>977</v>
      </c>
      <c r="O1314" s="151"/>
    </row>
    <row r="1315" spans="1:15" ht="12.75">
      <c r="A1315" s="159"/>
      <c r="B1315" s="161"/>
      <c r="C1315" s="749" t="s">
        <v>978</v>
      </c>
      <c r="D1315" s="750"/>
      <c r="E1315" s="162">
        <v>11.25</v>
      </c>
      <c r="F1315" s="706"/>
      <c r="G1315" s="164"/>
      <c r="M1315" s="160" t="s">
        <v>978</v>
      </c>
      <c r="O1315" s="151"/>
    </row>
    <row r="1316" spans="1:15" ht="12.75">
      <c r="A1316" s="159"/>
      <c r="B1316" s="161"/>
      <c r="C1316" s="749" t="s">
        <v>979</v>
      </c>
      <c r="D1316" s="750"/>
      <c r="E1316" s="162">
        <v>-2.3</v>
      </c>
      <c r="F1316" s="706"/>
      <c r="G1316" s="164"/>
      <c r="M1316" s="160" t="s">
        <v>979</v>
      </c>
      <c r="O1316" s="151"/>
    </row>
    <row r="1317" spans="1:15" ht="12.75">
      <c r="A1317" s="159"/>
      <c r="B1317" s="161"/>
      <c r="C1317" s="749" t="s">
        <v>980</v>
      </c>
      <c r="D1317" s="750"/>
      <c r="E1317" s="162">
        <v>16.7</v>
      </c>
      <c r="F1317" s="706"/>
      <c r="G1317" s="164"/>
      <c r="M1317" s="160" t="s">
        <v>980</v>
      </c>
      <c r="O1317" s="151"/>
    </row>
    <row r="1318" spans="1:15" ht="12.75">
      <c r="A1318" s="159"/>
      <c r="B1318" s="161"/>
      <c r="C1318" s="749" t="s">
        <v>952</v>
      </c>
      <c r="D1318" s="750"/>
      <c r="E1318" s="162">
        <v>-0.8</v>
      </c>
      <c r="F1318" s="706"/>
      <c r="G1318" s="164"/>
      <c r="M1318" s="160" t="s">
        <v>952</v>
      </c>
      <c r="O1318" s="151"/>
    </row>
    <row r="1319" spans="1:15" ht="12.75">
      <c r="A1319" s="159"/>
      <c r="B1319" s="161"/>
      <c r="C1319" s="749" t="s">
        <v>981</v>
      </c>
      <c r="D1319" s="750"/>
      <c r="E1319" s="162">
        <v>24.75</v>
      </c>
      <c r="F1319" s="706"/>
      <c r="G1319" s="164"/>
      <c r="M1319" s="160" t="s">
        <v>981</v>
      </c>
      <c r="O1319" s="151"/>
    </row>
    <row r="1320" spans="1:15" ht="12.75">
      <c r="A1320" s="159"/>
      <c r="B1320" s="161"/>
      <c r="C1320" s="749" t="s">
        <v>982</v>
      </c>
      <c r="D1320" s="750"/>
      <c r="E1320" s="162">
        <v>-6.4</v>
      </c>
      <c r="F1320" s="706"/>
      <c r="G1320" s="164"/>
      <c r="M1320" s="160" t="s">
        <v>982</v>
      </c>
      <c r="O1320" s="151"/>
    </row>
    <row r="1321" spans="1:15" ht="12.75">
      <c r="A1321" s="159"/>
      <c r="B1321" s="161"/>
      <c r="C1321" s="749" t="s">
        <v>983</v>
      </c>
      <c r="D1321" s="750"/>
      <c r="E1321" s="162">
        <v>16.05</v>
      </c>
      <c r="F1321" s="706"/>
      <c r="G1321" s="164"/>
      <c r="M1321" s="160" t="s">
        <v>983</v>
      </c>
      <c r="O1321" s="151"/>
    </row>
    <row r="1322" spans="1:15" ht="12.75">
      <c r="A1322" s="159"/>
      <c r="B1322" s="161"/>
      <c r="C1322" s="749" t="s">
        <v>979</v>
      </c>
      <c r="D1322" s="750"/>
      <c r="E1322" s="162">
        <v>-2.3</v>
      </c>
      <c r="F1322" s="706"/>
      <c r="G1322" s="164"/>
      <c r="M1322" s="160" t="s">
        <v>979</v>
      </c>
      <c r="O1322" s="151"/>
    </row>
    <row r="1323" spans="1:15" ht="12.75">
      <c r="A1323" s="159"/>
      <c r="B1323" s="161"/>
      <c r="C1323" s="749" t="s">
        <v>984</v>
      </c>
      <c r="D1323" s="750"/>
      <c r="E1323" s="162">
        <v>11.94</v>
      </c>
      <c r="F1323" s="706"/>
      <c r="G1323" s="164"/>
      <c r="M1323" s="160" t="s">
        <v>984</v>
      </c>
      <c r="O1323" s="151"/>
    </row>
    <row r="1324" spans="1:15" ht="12.75">
      <c r="A1324" s="159"/>
      <c r="B1324" s="161"/>
      <c r="C1324" s="749" t="s">
        <v>952</v>
      </c>
      <c r="D1324" s="750"/>
      <c r="E1324" s="162">
        <v>-0.8</v>
      </c>
      <c r="F1324" s="706"/>
      <c r="G1324" s="164"/>
      <c r="M1324" s="160" t="s">
        <v>952</v>
      </c>
      <c r="O1324" s="151"/>
    </row>
    <row r="1325" spans="1:15" ht="12.75">
      <c r="A1325" s="159"/>
      <c r="B1325" s="161"/>
      <c r="C1325" s="749" t="s">
        <v>985</v>
      </c>
      <c r="D1325" s="750"/>
      <c r="E1325" s="162">
        <v>13.15</v>
      </c>
      <c r="F1325" s="706"/>
      <c r="G1325" s="164"/>
      <c r="M1325" s="160" t="s">
        <v>985</v>
      </c>
      <c r="O1325" s="151"/>
    </row>
    <row r="1326" spans="1:15" ht="12.75">
      <c r="A1326" s="159"/>
      <c r="B1326" s="161"/>
      <c r="C1326" s="749" t="s">
        <v>986</v>
      </c>
      <c r="D1326" s="750"/>
      <c r="E1326" s="162">
        <v>-3.3</v>
      </c>
      <c r="F1326" s="706"/>
      <c r="G1326" s="164"/>
      <c r="M1326" s="160" t="s">
        <v>986</v>
      </c>
      <c r="O1326" s="151"/>
    </row>
    <row r="1327" spans="1:15" ht="12.75">
      <c r="A1327" s="159"/>
      <c r="B1327" s="161"/>
      <c r="C1327" s="749" t="s">
        <v>987</v>
      </c>
      <c r="D1327" s="750"/>
      <c r="E1327" s="162">
        <v>16.1</v>
      </c>
      <c r="F1327" s="706"/>
      <c r="G1327" s="164"/>
      <c r="M1327" s="160" t="s">
        <v>987</v>
      </c>
      <c r="O1327" s="151"/>
    </row>
    <row r="1328" spans="1:15" ht="12.75">
      <c r="A1328" s="159"/>
      <c r="B1328" s="161"/>
      <c r="C1328" s="749" t="s">
        <v>952</v>
      </c>
      <c r="D1328" s="750"/>
      <c r="E1328" s="162">
        <v>-0.8</v>
      </c>
      <c r="F1328" s="706"/>
      <c r="G1328" s="164"/>
      <c r="M1328" s="160" t="s">
        <v>952</v>
      </c>
      <c r="O1328" s="151"/>
    </row>
    <row r="1329" spans="1:15" ht="12.75">
      <c r="A1329" s="159"/>
      <c r="B1329" s="161"/>
      <c r="C1329" s="749" t="s">
        <v>988</v>
      </c>
      <c r="D1329" s="750"/>
      <c r="E1329" s="162">
        <v>14.5</v>
      </c>
      <c r="F1329" s="706"/>
      <c r="G1329" s="164"/>
      <c r="M1329" s="160" t="s">
        <v>988</v>
      </c>
      <c r="O1329" s="151"/>
    </row>
    <row r="1330" spans="1:15" ht="12.75">
      <c r="A1330" s="159"/>
      <c r="B1330" s="161"/>
      <c r="C1330" s="749" t="s">
        <v>952</v>
      </c>
      <c r="D1330" s="750"/>
      <c r="E1330" s="162">
        <v>-0.8</v>
      </c>
      <c r="F1330" s="706"/>
      <c r="G1330" s="164"/>
      <c r="M1330" s="160" t="s">
        <v>952</v>
      </c>
      <c r="O1330" s="151"/>
    </row>
    <row r="1331" spans="1:15" ht="12.75">
      <c r="A1331" s="159"/>
      <c r="B1331" s="161"/>
      <c r="C1331" s="749" t="s">
        <v>989</v>
      </c>
      <c r="D1331" s="750"/>
      <c r="E1331" s="162">
        <v>9.2</v>
      </c>
      <c r="F1331" s="706"/>
      <c r="G1331" s="164"/>
      <c r="M1331" s="160" t="s">
        <v>989</v>
      </c>
      <c r="O1331" s="151"/>
    </row>
    <row r="1332" spans="1:15" ht="12.75">
      <c r="A1332" s="159"/>
      <c r="B1332" s="161"/>
      <c r="C1332" s="749" t="s">
        <v>990</v>
      </c>
      <c r="D1332" s="750"/>
      <c r="E1332" s="162">
        <v>-2.6</v>
      </c>
      <c r="F1332" s="706"/>
      <c r="G1332" s="164"/>
      <c r="M1332" s="160" t="s">
        <v>990</v>
      </c>
      <c r="O1332" s="151"/>
    </row>
    <row r="1333" spans="1:15" ht="12.75">
      <c r="A1333" s="159"/>
      <c r="B1333" s="161"/>
      <c r="C1333" s="749" t="s">
        <v>991</v>
      </c>
      <c r="D1333" s="750"/>
      <c r="E1333" s="162">
        <v>13.9</v>
      </c>
      <c r="F1333" s="706"/>
      <c r="G1333" s="164"/>
      <c r="M1333" s="160" t="s">
        <v>991</v>
      </c>
      <c r="O1333" s="151"/>
    </row>
    <row r="1334" spans="1:15" ht="12.75">
      <c r="A1334" s="159"/>
      <c r="B1334" s="161"/>
      <c r="C1334" s="749" t="s">
        <v>391</v>
      </c>
      <c r="D1334" s="750"/>
      <c r="E1334" s="162">
        <v>-1.6</v>
      </c>
      <c r="F1334" s="706"/>
      <c r="G1334" s="164"/>
      <c r="M1334" s="160" t="s">
        <v>391</v>
      </c>
      <c r="O1334" s="151"/>
    </row>
    <row r="1335" spans="1:15" ht="12.75">
      <c r="A1335" s="159"/>
      <c r="B1335" s="161"/>
      <c r="C1335" s="749" t="s">
        <v>992</v>
      </c>
      <c r="D1335" s="750"/>
      <c r="E1335" s="162">
        <v>18.6</v>
      </c>
      <c r="F1335" s="706"/>
      <c r="G1335" s="164"/>
      <c r="M1335" s="160" t="s">
        <v>992</v>
      </c>
      <c r="O1335" s="151"/>
    </row>
    <row r="1336" spans="1:15" ht="12.75">
      <c r="A1336" s="159"/>
      <c r="B1336" s="161"/>
      <c r="C1336" s="749" t="s">
        <v>993</v>
      </c>
      <c r="D1336" s="750"/>
      <c r="E1336" s="162">
        <v>-1.7</v>
      </c>
      <c r="F1336" s="706"/>
      <c r="G1336" s="164"/>
      <c r="M1336" s="160" t="s">
        <v>993</v>
      </c>
      <c r="O1336" s="151"/>
    </row>
    <row r="1337" spans="1:15" ht="12.75">
      <c r="A1337" s="159"/>
      <c r="B1337" s="161"/>
      <c r="C1337" s="749" t="s">
        <v>994</v>
      </c>
      <c r="D1337" s="750"/>
      <c r="E1337" s="162">
        <v>10</v>
      </c>
      <c r="F1337" s="706"/>
      <c r="G1337" s="164"/>
      <c r="M1337" s="160" t="s">
        <v>994</v>
      </c>
      <c r="O1337" s="151"/>
    </row>
    <row r="1338" spans="1:15" ht="12.75">
      <c r="A1338" s="159"/>
      <c r="B1338" s="161"/>
      <c r="C1338" s="749" t="s">
        <v>995</v>
      </c>
      <c r="D1338" s="750"/>
      <c r="E1338" s="162">
        <v>-0.9</v>
      </c>
      <c r="F1338" s="706"/>
      <c r="G1338" s="164"/>
      <c r="M1338" s="160" t="s">
        <v>995</v>
      </c>
      <c r="O1338" s="151"/>
    </row>
    <row r="1339" spans="1:15" ht="12.75">
      <c r="A1339" s="159"/>
      <c r="B1339" s="161"/>
      <c r="C1339" s="749" t="s">
        <v>996</v>
      </c>
      <c r="D1339" s="750"/>
      <c r="E1339" s="162">
        <v>17.4</v>
      </c>
      <c r="F1339" s="706"/>
      <c r="G1339" s="164"/>
      <c r="M1339" s="160" t="s">
        <v>996</v>
      </c>
      <c r="O1339" s="151"/>
    </row>
    <row r="1340" spans="1:15" ht="12.75">
      <c r="A1340" s="159"/>
      <c r="B1340" s="161"/>
      <c r="C1340" s="749" t="s">
        <v>997</v>
      </c>
      <c r="D1340" s="750"/>
      <c r="E1340" s="162">
        <v>-1.4</v>
      </c>
      <c r="F1340" s="706"/>
      <c r="G1340" s="164"/>
      <c r="M1340" s="160" t="s">
        <v>997</v>
      </c>
      <c r="O1340" s="151"/>
    </row>
    <row r="1341" spans="1:15" ht="12.75">
      <c r="A1341" s="159"/>
      <c r="B1341" s="161"/>
      <c r="C1341" s="749" t="s">
        <v>998</v>
      </c>
      <c r="D1341" s="750"/>
      <c r="E1341" s="162">
        <v>20.85</v>
      </c>
      <c r="F1341" s="706"/>
      <c r="G1341" s="164"/>
      <c r="M1341" s="160" t="s">
        <v>998</v>
      </c>
      <c r="O1341" s="151"/>
    </row>
    <row r="1342" spans="1:15" ht="12.75">
      <c r="A1342" s="159"/>
      <c r="B1342" s="161"/>
      <c r="C1342" s="749" t="s">
        <v>999</v>
      </c>
      <c r="D1342" s="750"/>
      <c r="E1342" s="162">
        <v>-2.325</v>
      </c>
      <c r="F1342" s="706"/>
      <c r="G1342" s="164"/>
      <c r="M1342" s="160" t="s">
        <v>999</v>
      </c>
      <c r="O1342" s="151"/>
    </row>
    <row r="1343" spans="1:15" ht="12.75">
      <c r="A1343" s="159"/>
      <c r="B1343" s="161"/>
      <c r="C1343" s="749" t="s">
        <v>1000</v>
      </c>
      <c r="D1343" s="750"/>
      <c r="E1343" s="162">
        <v>7.8</v>
      </c>
      <c r="F1343" s="706"/>
      <c r="G1343" s="164"/>
      <c r="M1343" s="160" t="s">
        <v>1000</v>
      </c>
      <c r="O1343" s="151"/>
    </row>
    <row r="1344" spans="1:15" ht="12.75">
      <c r="A1344" s="159"/>
      <c r="B1344" s="161"/>
      <c r="C1344" s="749" t="s">
        <v>1001</v>
      </c>
      <c r="D1344" s="750"/>
      <c r="E1344" s="162">
        <v>-0.85</v>
      </c>
      <c r="F1344" s="706"/>
      <c r="G1344" s="164"/>
      <c r="M1344" s="160" t="s">
        <v>1001</v>
      </c>
      <c r="O1344" s="151"/>
    </row>
    <row r="1345" spans="1:15" ht="12.75">
      <c r="A1345" s="159"/>
      <c r="B1345" s="161"/>
      <c r="C1345" s="749" t="s">
        <v>1002</v>
      </c>
      <c r="D1345" s="750"/>
      <c r="E1345" s="162">
        <v>11.55</v>
      </c>
      <c r="F1345" s="706"/>
      <c r="G1345" s="164"/>
      <c r="M1345" s="160" t="s">
        <v>1002</v>
      </c>
      <c r="O1345" s="151"/>
    </row>
    <row r="1346" spans="1:15" ht="12.75">
      <c r="A1346" s="159"/>
      <c r="B1346" s="161"/>
      <c r="C1346" s="749" t="s">
        <v>979</v>
      </c>
      <c r="D1346" s="750"/>
      <c r="E1346" s="162">
        <v>-2.3</v>
      </c>
      <c r="F1346" s="706"/>
      <c r="G1346" s="164"/>
      <c r="M1346" s="160" t="s">
        <v>979</v>
      </c>
      <c r="O1346" s="151"/>
    </row>
    <row r="1347" spans="1:15" ht="12.75">
      <c r="A1347" s="159"/>
      <c r="B1347" s="161"/>
      <c r="C1347" s="749" t="s">
        <v>1003</v>
      </c>
      <c r="D1347" s="750"/>
      <c r="E1347" s="162">
        <v>16.8</v>
      </c>
      <c r="F1347" s="706"/>
      <c r="G1347" s="164"/>
      <c r="M1347" s="160" t="s">
        <v>1003</v>
      </c>
      <c r="O1347" s="151"/>
    </row>
    <row r="1348" spans="1:15" ht="12.75">
      <c r="A1348" s="159"/>
      <c r="B1348" s="161"/>
      <c r="C1348" s="749" t="s">
        <v>952</v>
      </c>
      <c r="D1348" s="750"/>
      <c r="E1348" s="162">
        <v>-0.8</v>
      </c>
      <c r="F1348" s="706"/>
      <c r="G1348" s="164"/>
      <c r="M1348" s="160" t="s">
        <v>952</v>
      </c>
      <c r="O1348" s="151"/>
    </row>
    <row r="1349" spans="1:104" ht="12.75">
      <c r="A1349" s="152">
        <v>458</v>
      </c>
      <c r="B1349" s="153" t="s">
        <v>1004</v>
      </c>
      <c r="C1349" s="154" t="s">
        <v>1005</v>
      </c>
      <c r="D1349" s="155" t="s">
        <v>158</v>
      </c>
      <c r="E1349" s="156">
        <v>46.3</v>
      </c>
      <c r="F1349" s="702"/>
      <c r="G1349" s="157">
        <f>E1349*F1349</f>
        <v>0</v>
      </c>
      <c r="O1349" s="151">
        <v>2</v>
      </c>
      <c r="AA1349" s="129">
        <v>1</v>
      </c>
      <c r="AB1349" s="129">
        <v>7</v>
      </c>
      <c r="AC1349" s="129">
        <v>7</v>
      </c>
      <c r="AZ1349" s="129">
        <v>2</v>
      </c>
      <c r="BA1349" s="129">
        <f>IF(AZ1349=1,G1349,0)</f>
        <v>0</v>
      </c>
      <c r="BB1349" s="129">
        <f>IF(AZ1349=2,G1349,0)</f>
        <v>0</v>
      </c>
      <c r="BC1349" s="129">
        <f>IF(AZ1349=3,G1349,0)</f>
        <v>0</v>
      </c>
      <c r="BD1349" s="129">
        <f>IF(AZ1349=4,G1349,0)</f>
        <v>0</v>
      </c>
      <c r="BE1349" s="129">
        <f>IF(AZ1349=5,G1349,0)</f>
        <v>0</v>
      </c>
      <c r="CA1349" s="158">
        <v>1</v>
      </c>
      <c r="CB1349" s="158">
        <v>7</v>
      </c>
      <c r="CZ1349" s="129">
        <v>0</v>
      </c>
    </row>
    <row r="1350" spans="1:15" ht="12.75">
      <c r="A1350" s="159"/>
      <c r="B1350" s="161"/>
      <c r="C1350" s="749" t="s">
        <v>132</v>
      </c>
      <c r="D1350" s="750"/>
      <c r="E1350" s="162">
        <v>0</v>
      </c>
      <c r="F1350" s="706"/>
      <c r="G1350" s="164"/>
      <c r="M1350" s="160" t="s">
        <v>132</v>
      </c>
      <c r="O1350" s="151"/>
    </row>
    <row r="1351" spans="1:15" ht="12.75">
      <c r="A1351" s="159"/>
      <c r="B1351" s="161"/>
      <c r="C1351" s="749" t="s">
        <v>454</v>
      </c>
      <c r="D1351" s="750"/>
      <c r="E1351" s="162">
        <v>16.4</v>
      </c>
      <c r="F1351" s="706"/>
      <c r="G1351" s="164"/>
      <c r="M1351" s="160" t="s">
        <v>454</v>
      </c>
      <c r="O1351" s="151"/>
    </row>
    <row r="1352" spans="1:15" ht="12.75">
      <c r="A1352" s="159"/>
      <c r="B1352" s="161"/>
      <c r="C1352" s="749" t="s">
        <v>870</v>
      </c>
      <c r="D1352" s="750"/>
      <c r="E1352" s="162">
        <v>8.1</v>
      </c>
      <c r="F1352" s="706"/>
      <c r="G1352" s="164"/>
      <c r="M1352" s="160" t="s">
        <v>870</v>
      </c>
      <c r="O1352" s="151"/>
    </row>
    <row r="1353" spans="1:15" ht="12.75">
      <c r="A1353" s="159"/>
      <c r="B1353" s="161"/>
      <c r="C1353" s="749" t="s">
        <v>872</v>
      </c>
      <c r="D1353" s="750"/>
      <c r="E1353" s="162">
        <v>9.4</v>
      </c>
      <c r="F1353" s="706"/>
      <c r="G1353" s="164"/>
      <c r="M1353" s="160" t="s">
        <v>872</v>
      </c>
      <c r="O1353" s="151"/>
    </row>
    <row r="1354" spans="1:15" ht="12.75">
      <c r="A1354" s="159"/>
      <c r="B1354" s="161"/>
      <c r="C1354" s="749" t="s">
        <v>873</v>
      </c>
      <c r="D1354" s="750"/>
      <c r="E1354" s="162">
        <v>12.4</v>
      </c>
      <c r="F1354" s="706"/>
      <c r="G1354" s="164"/>
      <c r="M1354" s="160" t="s">
        <v>873</v>
      </c>
      <c r="O1354" s="151"/>
    </row>
    <row r="1355" spans="1:104" ht="12.75">
      <c r="A1355" s="152">
        <v>459</v>
      </c>
      <c r="B1355" s="153" t="s">
        <v>1006</v>
      </c>
      <c r="C1355" s="154" t="s">
        <v>1007</v>
      </c>
      <c r="D1355" s="155" t="s">
        <v>158</v>
      </c>
      <c r="E1355" s="156">
        <v>579.2</v>
      </c>
      <c r="F1355" s="702"/>
      <c r="G1355" s="157">
        <f>E1355*F1355</f>
        <v>0</v>
      </c>
      <c r="O1355" s="151">
        <v>2</v>
      </c>
      <c r="AA1355" s="129">
        <v>1</v>
      </c>
      <c r="AB1355" s="129">
        <v>7</v>
      </c>
      <c r="AC1355" s="129">
        <v>7</v>
      </c>
      <c r="AZ1355" s="129">
        <v>2</v>
      </c>
      <c r="BA1355" s="129">
        <f>IF(AZ1355=1,G1355,0)</f>
        <v>0</v>
      </c>
      <c r="BB1355" s="129">
        <f>IF(AZ1355=2,G1355,0)</f>
        <v>0</v>
      </c>
      <c r="BC1355" s="129">
        <f>IF(AZ1355=3,G1355,0)</f>
        <v>0</v>
      </c>
      <c r="BD1355" s="129">
        <f>IF(AZ1355=4,G1355,0)</f>
        <v>0</v>
      </c>
      <c r="BE1355" s="129">
        <f>IF(AZ1355=5,G1355,0)</f>
        <v>0</v>
      </c>
      <c r="CA1355" s="158">
        <v>1</v>
      </c>
      <c r="CB1355" s="158">
        <v>7</v>
      </c>
      <c r="CZ1355" s="129">
        <v>0</v>
      </c>
    </row>
    <row r="1356" spans="1:15" ht="12.75">
      <c r="A1356" s="159"/>
      <c r="B1356" s="161"/>
      <c r="C1356" s="749" t="s">
        <v>150</v>
      </c>
      <c r="D1356" s="750"/>
      <c r="E1356" s="162">
        <v>0</v>
      </c>
      <c r="F1356" s="706"/>
      <c r="G1356" s="164"/>
      <c r="M1356" s="160" t="s">
        <v>150</v>
      </c>
      <c r="O1356" s="151"/>
    </row>
    <row r="1357" spans="1:15" ht="12.75">
      <c r="A1357" s="159"/>
      <c r="B1357" s="161"/>
      <c r="C1357" s="749" t="s">
        <v>1008</v>
      </c>
      <c r="D1357" s="750"/>
      <c r="E1357" s="162">
        <v>3</v>
      </c>
      <c r="F1357" s="706"/>
      <c r="G1357" s="164"/>
      <c r="M1357" s="160" t="s">
        <v>1008</v>
      </c>
      <c r="O1357" s="151"/>
    </row>
    <row r="1358" spans="1:15" ht="12.75">
      <c r="A1358" s="159"/>
      <c r="B1358" s="161"/>
      <c r="C1358" s="749" t="s">
        <v>864</v>
      </c>
      <c r="D1358" s="750"/>
      <c r="E1358" s="162">
        <v>24.9</v>
      </c>
      <c r="F1358" s="706"/>
      <c r="G1358" s="164"/>
      <c r="M1358" s="160" t="s">
        <v>864</v>
      </c>
      <c r="O1358" s="151"/>
    </row>
    <row r="1359" spans="1:15" ht="12.75">
      <c r="A1359" s="159"/>
      <c r="B1359" s="161"/>
      <c r="C1359" s="749" t="s">
        <v>865</v>
      </c>
      <c r="D1359" s="750"/>
      <c r="E1359" s="162">
        <v>13.3</v>
      </c>
      <c r="F1359" s="706"/>
      <c r="G1359" s="164"/>
      <c r="M1359" s="160" t="s">
        <v>865</v>
      </c>
      <c r="O1359" s="151"/>
    </row>
    <row r="1360" spans="1:15" ht="12.75">
      <c r="A1360" s="159"/>
      <c r="B1360" s="161"/>
      <c r="C1360" s="749" t="s">
        <v>866</v>
      </c>
      <c r="D1360" s="750"/>
      <c r="E1360" s="162">
        <v>30.6</v>
      </c>
      <c r="F1360" s="706"/>
      <c r="G1360" s="164"/>
      <c r="M1360" s="160" t="s">
        <v>866</v>
      </c>
      <c r="O1360" s="151"/>
    </row>
    <row r="1361" spans="1:15" ht="12.75">
      <c r="A1361" s="159"/>
      <c r="B1361" s="161"/>
      <c r="C1361" s="749" t="s">
        <v>867</v>
      </c>
      <c r="D1361" s="750"/>
      <c r="E1361" s="162">
        <v>9.8</v>
      </c>
      <c r="F1361" s="706"/>
      <c r="G1361" s="164"/>
      <c r="M1361" s="160" t="s">
        <v>867</v>
      </c>
      <c r="O1361" s="151"/>
    </row>
    <row r="1362" spans="1:15" ht="12.75">
      <c r="A1362" s="159"/>
      <c r="B1362" s="161"/>
      <c r="C1362" s="749" t="s">
        <v>868</v>
      </c>
      <c r="D1362" s="750"/>
      <c r="E1362" s="162">
        <v>78</v>
      </c>
      <c r="F1362" s="706"/>
      <c r="G1362" s="164"/>
      <c r="M1362" s="160">
        <v>78</v>
      </c>
      <c r="O1362" s="151"/>
    </row>
    <row r="1363" spans="1:15" ht="12.75">
      <c r="A1363" s="159"/>
      <c r="B1363" s="161"/>
      <c r="C1363" s="749" t="s">
        <v>869</v>
      </c>
      <c r="D1363" s="750"/>
      <c r="E1363" s="162">
        <v>16.9</v>
      </c>
      <c r="F1363" s="706"/>
      <c r="G1363" s="164"/>
      <c r="M1363" s="160" t="s">
        <v>869</v>
      </c>
      <c r="O1363" s="151"/>
    </row>
    <row r="1364" spans="1:15" ht="12.75">
      <c r="A1364" s="159"/>
      <c r="B1364" s="161"/>
      <c r="C1364" s="749" t="s">
        <v>870</v>
      </c>
      <c r="D1364" s="750"/>
      <c r="E1364" s="162">
        <v>8.1</v>
      </c>
      <c r="F1364" s="706"/>
      <c r="G1364" s="164"/>
      <c r="M1364" s="160" t="s">
        <v>870</v>
      </c>
      <c r="O1364" s="151"/>
    </row>
    <row r="1365" spans="1:15" ht="12.75">
      <c r="A1365" s="159"/>
      <c r="B1365" s="161"/>
      <c r="C1365" s="749" t="s">
        <v>871</v>
      </c>
      <c r="D1365" s="750"/>
      <c r="E1365" s="162">
        <v>17.8</v>
      </c>
      <c r="F1365" s="706"/>
      <c r="G1365" s="164"/>
      <c r="M1365" s="160" t="s">
        <v>871</v>
      </c>
      <c r="O1365" s="151"/>
    </row>
    <row r="1366" spans="1:15" ht="12.75">
      <c r="A1366" s="159"/>
      <c r="B1366" s="161"/>
      <c r="C1366" s="749" t="s">
        <v>874</v>
      </c>
      <c r="D1366" s="750"/>
      <c r="E1366" s="162">
        <v>7.5</v>
      </c>
      <c r="F1366" s="706"/>
      <c r="G1366" s="164"/>
      <c r="M1366" s="160" t="s">
        <v>874</v>
      </c>
      <c r="O1366" s="151"/>
    </row>
    <row r="1367" spans="1:15" ht="12.75">
      <c r="A1367" s="159"/>
      <c r="B1367" s="161"/>
      <c r="C1367" s="749" t="s">
        <v>446</v>
      </c>
      <c r="D1367" s="750"/>
      <c r="E1367" s="162">
        <v>0</v>
      </c>
      <c r="F1367" s="706"/>
      <c r="G1367" s="164"/>
      <c r="M1367" s="160" t="s">
        <v>446</v>
      </c>
      <c r="O1367" s="151"/>
    </row>
    <row r="1368" spans="1:15" ht="12.75">
      <c r="A1368" s="159"/>
      <c r="B1368" s="161"/>
      <c r="C1368" s="749" t="s">
        <v>1009</v>
      </c>
      <c r="D1368" s="750"/>
      <c r="E1368" s="162">
        <v>176.4</v>
      </c>
      <c r="F1368" s="706"/>
      <c r="G1368" s="164"/>
      <c r="M1368" s="160" t="s">
        <v>1009</v>
      </c>
      <c r="O1368" s="151"/>
    </row>
    <row r="1369" spans="1:15" ht="22.5">
      <c r="A1369" s="159"/>
      <c r="B1369" s="161"/>
      <c r="C1369" s="749" t="s">
        <v>1010</v>
      </c>
      <c r="D1369" s="750"/>
      <c r="E1369" s="162">
        <v>192.9</v>
      </c>
      <c r="F1369" s="706"/>
      <c r="G1369" s="164"/>
      <c r="M1369" s="160" t="s">
        <v>1010</v>
      </c>
      <c r="O1369" s="151"/>
    </row>
    <row r="1370" spans="1:104" ht="12.75">
      <c r="A1370" s="152">
        <v>460</v>
      </c>
      <c r="B1370" s="153" t="s">
        <v>1011</v>
      </c>
      <c r="C1370" s="652" t="s">
        <v>2438</v>
      </c>
      <c r="D1370" s="155" t="s">
        <v>158</v>
      </c>
      <c r="E1370" s="156">
        <v>67.6</v>
      </c>
      <c r="F1370" s="702"/>
      <c r="G1370" s="157">
        <f>E1370*F1370</f>
        <v>0</v>
      </c>
      <c r="O1370" s="151">
        <v>2</v>
      </c>
      <c r="AA1370" s="129">
        <v>1</v>
      </c>
      <c r="AB1370" s="129">
        <v>7</v>
      </c>
      <c r="AC1370" s="129">
        <v>7</v>
      </c>
      <c r="AZ1370" s="129">
        <v>2</v>
      </c>
      <c r="BA1370" s="129">
        <f>IF(AZ1370=1,G1370,0)</f>
        <v>0</v>
      </c>
      <c r="BB1370" s="129">
        <f>IF(AZ1370=2,G1370,0)</f>
        <v>0</v>
      </c>
      <c r="BC1370" s="129">
        <f>IF(AZ1370=3,G1370,0)</f>
        <v>0</v>
      </c>
      <c r="BD1370" s="129">
        <f>IF(AZ1370=4,G1370,0)</f>
        <v>0</v>
      </c>
      <c r="BE1370" s="129">
        <f>IF(AZ1370=5,G1370,0)</f>
        <v>0</v>
      </c>
      <c r="CA1370" s="158">
        <v>1</v>
      </c>
      <c r="CB1370" s="158">
        <v>7</v>
      </c>
      <c r="CZ1370" s="129">
        <v>0.00036</v>
      </c>
    </row>
    <row r="1371" spans="1:15" ht="12.75">
      <c r="A1371" s="159"/>
      <c r="B1371" s="161"/>
      <c r="C1371" s="749" t="s">
        <v>1012</v>
      </c>
      <c r="D1371" s="750"/>
      <c r="E1371" s="162">
        <v>17.5</v>
      </c>
      <c r="F1371" s="706"/>
      <c r="G1371" s="164"/>
      <c r="M1371" s="160" t="s">
        <v>1012</v>
      </c>
      <c r="O1371" s="151"/>
    </row>
    <row r="1372" spans="1:15" ht="12.75">
      <c r="A1372" s="159"/>
      <c r="B1372" s="161"/>
      <c r="C1372" s="749" t="s">
        <v>293</v>
      </c>
      <c r="D1372" s="750"/>
      <c r="E1372" s="162">
        <v>25.4</v>
      </c>
      <c r="F1372" s="706"/>
      <c r="G1372" s="164"/>
      <c r="M1372" s="160" t="s">
        <v>293</v>
      </c>
      <c r="O1372" s="151"/>
    </row>
    <row r="1373" spans="1:15" ht="12.75">
      <c r="A1373" s="159"/>
      <c r="B1373" s="161"/>
      <c r="C1373" s="749" t="s">
        <v>294</v>
      </c>
      <c r="D1373" s="750"/>
      <c r="E1373" s="162">
        <v>24.7</v>
      </c>
      <c r="F1373" s="706"/>
      <c r="G1373" s="164"/>
      <c r="M1373" s="160" t="s">
        <v>294</v>
      </c>
      <c r="O1373" s="151"/>
    </row>
    <row r="1374" spans="1:104" ht="12.75">
      <c r="A1374" s="152">
        <v>461</v>
      </c>
      <c r="B1374" s="153" t="s">
        <v>1013</v>
      </c>
      <c r="C1374" s="154" t="s">
        <v>1014</v>
      </c>
      <c r="D1374" s="155" t="s">
        <v>158</v>
      </c>
      <c r="E1374" s="156">
        <v>458.4</v>
      </c>
      <c r="F1374" s="702"/>
      <c r="G1374" s="157">
        <f>E1374*F1374</f>
        <v>0</v>
      </c>
      <c r="O1374" s="151">
        <v>2</v>
      </c>
      <c r="AA1374" s="129">
        <v>1</v>
      </c>
      <c r="AB1374" s="129">
        <v>7</v>
      </c>
      <c r="AC1374" s="129">
        <v>7</v>
      </c>
      <c r="AZ1374" s="129">
        <v>2</v>
      </c>
      <c r="BA1374" s="129">
        <f>IF(AZ1374=1,G1374,0)</f>
        <v>0</v>
      </c>
      <c r="BB1374" s="129">
        <f>IF(AZ1374=2,G1374,0)</f>
        <v>0</v>
      </c>
      <c r="BC1374" s="129">
        <f>IF(AZ1374=3,G1374,0)</f>
        <v>0</v>
      </c>
      <c r="BD1374" s="129">
        <f>IF(AZ1374=4,G1374,0)</f>
        <v>0</v>
      </c>
      <c r="BE1374" s="129">
        <f>IF(AZ1374=5,G1374,0)</f>
        <v>0</v>
      </c>
      <c r="CA1374" s="158">
        <v>1</v>
      </c>
      <c r="CB1374" s="158">
        <v>7</v>
      </c>
      <c r="CZ1374" s="129">
        <v>0.00036</v>
      </c>
    </row>
    <row r="1375" spans="1:15" ht="12.75">
      <c r="A1375" s="159"/>
      <c r="B1375" s="161"/>
      <c r="C1375" s="749" t="s">
        <v>1015</v>
      </c>
      <c r="D1375" s="750"/>
      <c r="E1375" s="162">
        <v>97.7</v>
      </c>
      <c r="F1375" s="706"/>
      <c r="G1375" s="164"/>
      <c r="M1375" s="160" t="s">
        <v>1015</v>
      </c>
      <c r="O1375" s="151"/>
    </row>
    <row r="1376" spans="1:15" ht="12.75">
      <c r="A1376" s="159"/>
      <c r="B1376" s="161"/>
      <c r="C1376" s="749" t="s">
        <v>299</v>
      </c>
      <c r="D1376" s="750"/>
      <c r="E1376" s="162">
        <v>179</v>
      </c>
      <c r="F1376" s="706"/>
      <c r="G1376" s="164"/>
      <c r="M1376" s="160" t="s">
        <v>299</v>
      </c>
      <c r="O1376" s="151"/>
    </row>
    <row r="1377" spans="1:15" ht="22.5">
      <c r="A1377" s="159"/>
      <c r="B1377" s="161"/>
      <c r="C1377" s="749" t="s">
        <v>300</v>
      </c>
      <c r="D1377" s="750"/>
      <c r="E1377" s="162">
        <v>181.7</v>
      </c>
      <c r="F1377" s="706"/>
      <c r="G1377" s="164"/>
      <c r="M1377" s="160" t="s">
        <v>300</v>
      </c>
      <c r="O1377" s="151"/>
    </row>
    <row r="1378" spans="1:104" ht="12.75">
      <c r="A1378" s="152">
        <v>462</v>
      </c>
      <c r="B1378" s="153" t="s">
        <v>1016</v>
      </c>
      <c r="C1378" s="154" t="s">
        <v>1017</v>
      </c>
      <c r="D1378" s="155" t="s">
        <v>158</v>
      </c>
      <c r="E1378" s="156">
        <v>50.1</v>
      </c>
      <c r="F1378" s="702"/>
      <c r="G1378" s="157">
        <f>E1378*F1378</f>
        <v>0</v>
      </c>
      <c r="O1378" s="151">
        <v>2</v>
      </c>
      <c r="AA1378" s="129">
        <v>1</v>
      </c>
      <c r="AB1378" s="129">
        <v>7</v>
      </c>
      <c r="AC1378" s="129">
        <v>7</v>
      </c>
      <c r="AZ1378" s="129">
        <v>2</v>
      </c>
      <c r="BA1378" s="129">
        <f>IF(AZ1378=1,G1378,0)</f>
        <v>0</v>
      </c>
      <c r="BB1378" s="129">
        <f>IF(AZ1378=2,G1378,0)</f>
        <v>0</v>
      </c>
      <c r="BC1378" s="129">
        <f>IF(AZ1378=3,G1378,0)</f>
        <v>0</v>
      </c>
      <c r="BD1378" s="129">
        <f>IF(AZ1378=4,G1378,0)</f>
        <v>0</v>
      </c>
      <c r="BE1378" s="129">
        <f>IF(AZ1378=5,G1378,0)</f>
        <v>0</v>
      </c>
      <c r="CA1378" s="158">
        <v>1</v>
      </c>
      <c r="CB1378" s="158">
        <v>7</v>
      </c>
      <c r="CZ1378" s="129">
        <v>0.00536</v>
      </c>
    </row>
    <row r="1379" spans="1:15" ht="12.75">
      <c r="A1379" s="159"/>
      <c r="B1379" s="161"/>
      <c r="C1379" s="749" t="s">
        <v>294</v>
      </c>
      <c r="D1379" s="750"/>
      <c r="E1379" s="162">
        <v>24.7</v>
      </c>
      <c r="F1379" s="706"/>
      <c r="G1379" s="164"/>
      <c r="M1379" s="160" t="s">
        <v>294</v>
      </c>
      <c r="O1379" s="151"/>
    </row>
    <row r="1380" spans="1:15" ht="12.75">
      <c r="A1380" s="159"/>
      <c r="B1380" s="161"/>
      <c r="C1380" s="749" t="s">
        <v>293</v>
      </c>
      <c r="D1380" s="750"/>
      <c r="E1380" s="162">
        <v>25.4</v>
      </c>
      <c r="F1380" s="706"/>
      <c r="G1380" s="164"/>
      <c r="M1380" s="160" t="s">
        <v>293</v>
      </c>
      <c r="O1380" s="151"/>
    </row>
    <row r="1381" spans="1:104" ht="12.75">
      <c r="A1381" s="152">
        <v>463</v>
      </c>
      <c r="B1381" s="153" t="s">
        <v>1020</v>
      </c>
      <c r="C1381" s="154" t="s">
        <v>1021</v>
      </c>
      <c r="D1381" s="155" t="s">
        <v>187</v>
      </c>
      <c r="E1381" s="156">
        <v>311.41</v>
      </c>
      <c r="F1381" s="702"/>
      <c r="G1381" s="157">
        <f>E1381*F1381</f>
        <v>0</v>
      </c>
      <c r="O1381" s="151">
        <v>2</v>
      </c>
      <c r="AA1381" s="129">
        <v>3</v>
      </c>
      <c r="AB1381" s="129">
        <v>7</v>
      </c>
      <c r="AC1381" s="129" t="s">
        <v>1020</v>
      </c>
      <c r="AZ1381" s="129">
        <v>2</v>
      </c>
      <c r="BA1381" s="129">
        <f>IF(AZ1381=1,G1381,0)</f>
        <v>0</v>
      </c>
      <c r="BB1381" s="129">
        <f>IF(AZ1381=2,G1381,0)</f>
        <v>0</v>
      </c>
      <c r="BC1381" s="129">
        <f>IF(AZ1381=3,G1381,0)</f>
        <v>0</v>
      </c>
      <c r="BD1381" s="129">
        <f>IF(AZ1381=4,G1381,0)</f>
        <v>0</v>
      </c>
      <c r="BE1381" s="129">
        <f>IF(AZ1381=5,G1381,0)</f>
        <v>0</v>
      </c>
      <c r="CA1381" s="158">
        <v>3</v>
      </c>
      <c r="CB1381" s="158">
        <v>7</v>
      </c>
      <c r="CZ1381" s="129">
        <v>0.00015</v>
      </c>
    </row>
    <row r="1382" spans="1:15" ht="12.75">
      <c r="A1382" s="159"/>
      <c r="B1382" s="161"/>
      <c r="C1382" s="749" t="s">
        <v>1022</v>
      </c>
      <c r="D1382" s="750"/>
      <c r="E1382" s="162">
        <v>311.41</v>
      </c>
      <c r="F1382" s="706"/>
      <c r="G1382" s="164"/>
      <c r="M1382" s="160" t="s">
        <v>1022</v>
      </c>
      <c r="O1382" s="151"/>
    </row>
    <row r="1383" spans="1:104" ht="12.75">
      <c r="A1383" s="152">
        <v>464</v>
      </c>
      <c r="B1383" s="153" t="s">
        <v>1023</v>
      </c>
      <c r="C1383" s="154" t="s">
        <v>1024</v>
      </c>
      <c r="D1383" s="155" t="s">
        <v>158</v>
      </c>
      <c r="E1383" s="156">
        <v>127.2245</v>
      </c>
      <c r="F1383" s="702"/>
      <c r="G1383" s="157">
        <f>E1383*F1383</f>
        <v>0</v>
      </c>
      <c r="O1383" s="151">
        <v>2</v>
      </c>
      <c r="AA1383" s="129">
        <v>3</v>
      </c>
      <c r="AB1383" s="129">
        <v>7</v>
      </c>
      <c r="AC1383" s="129">
        <v>28410101</v>
      </c>
      <c r="AZ1383" s="129">
        <v>2</v>
      </c>
      <c r="BA1383" s="129">
        <f>IF(AZ1383=1,G1383,0)</f>
        <v>0</v>
      </c>
      <c r="BB1383" s="129">
        <f>IF(AZ1383=2,G1383,0)</f>
        <v>0</v>
      </c>
      <c r="BC1383" s="129">
        <f>IF(AZ1383=3,G1383,0)</f>
        <v>0</v>
      </c>
      <c r="BD1383" s="129">
        <f>IF(AZ1383=4,G1383,0)</f>
        <v>0</v>
      </c>
      <c r="BE1383" s="129">
        <f>IF(AZ1383=5,G1383,0)</f>
        <v>0</v>
      </c>
      <c r="CA1383" s="158">
        <v>3</v>
      </c>
      <c r="CB1383" s="158">
        <v>7</v>
      </c>
      <c r="CZ1383" s="129">
        <v>0.00263</v>
      </c>
    </row>
    <row r="1384" spans="1:15" ht="12.75">
      <c r="A1384" s="159"/>
      <c r="B1384" s="161"/>
      <c r="C1384" s="749" t="s">
        <v>1025</v>
      </c>
      <c r="D1384" s="750"/>
      <c r="E1384" s="162">
        <v>77.74</v>
      </c>
      <c r="F1384" s="706"/>
      <c r="G1384" s="164"/>
      <c r="M1384" s="160" t="s">
        <v>1025</v>
      </c>
      <c r="O1384" s="151"/>
    </row>
    <row r="1385" spans="1:15" ht="12.75">
      <c r="A1385" s="159"/>
      <c r="B1385" s="161"/>
      <c r="C1385" s="749" t="s">
        <v>1026</v>
      </c>
      <c r="D1385" s="750"/>
      <c r="E1385" s="162">
        <v>49.4845</v>
      </c>
      <c r="F1385" s="706"/>
      <c r="G1385" s="164"/>
      <c r="M1385" s="160" t="s">
        <v>1026</v>
      </c>
      <c r="O1385" s="151"/>
    </row>
    <row r="1386" spans="1:104" ht="12.75">
      <c r="A1386" s="152">
        <v>465</v>
      </c>
      <c r="B1386" s="153" t="s">
        <v>1027</v>
      </c>
      <c r="C1386" s="154" t="s">
        <v>1028</v>
      </c>
      <c r="D1386" s="155" t="s">
        <v>158</v>
      </c>
      <c r="E1386" s="156">
        <v>527.16</v>
      </c>
      <c r="F1386" s="702"/>
      <c r="G1386" s="157">
        <f>E1386*F1386</f>
        <v>0</v>
      </c>
      <c r="O1386" s="151">
        <v>2</v>
      </c>
      <c r="AA1386" s="129">
        <v>3</v>
      </c>
      <c r="AB1386" s="129">
        <v>7</v>
      </c>
      <c r="AC1386" s="129" t="s">
        <v>1027</v>
      </c>
      <c r="AZ1386" s="129">
        <v>2</v>
      </c>
      <c r="BA1386" s="129">
        <f>IF(AZ1386=1,G1386,0)</f>
        <v>0</v>
      </c>
      <c r="BB1386" s="129">
        <f>IF(AZ1386=2,G1386,0)</f>
        <v>0</v>
      </c>
      <c r="BC1386" s="129">
        <f>IF(AZ1386=3,G1386,0)</f>
        <v>0</v>
      </c>
      <c r="BD1386" s="129">
        <f>IF(AZ1386=4,G1386,0)</f>
        <v>0</v>
      </c>
      <c r="BE1386" s="129">
        <f>IF(AZ1386=5,G1386,0)</f>
        <v>0</v>
      </c>
      <c r="CA1386" s="158">
        <v>3</v>
      </c>
      <c r="CB1386" s="158">
        <v>7</v>
      </c>
      <c r="CZ1386" s="129">
        <v>0.0018</v>
      </c>
    </row>
    <row r="1387" spans="1:15" ht="12.75">
      <c r="A1387" s="159"/>
      <c r="B1387" s="161"/>
      <c r="C1387" s="749" t="s">
        <v>1029</v>
      </c>
      <c r="D1387" s="750"/>
      <c r="E1387" s="162">
        <v>527.16</v>
      </c>
      <c r="F1387" s="706"/>
      <c r="G1387" s="164"/>
      <c r="M1387" s="160" t="s">
        <v>1029</v>
      </c>
      <c r="O1387" s="151"/>
    </row>
    <row r="1388" spans="1:104" ht="12.75">
      <c r="A1388" s="152">
        <v>466</v>
      </c>
      <c r="B1388" s="153" t="s">
        <v>1018</v>
      </c>
      <c r="C1388" s="154" t="s">
        <v>1019</v>
      </c>
      <c r="D1388" s="155" t="s">
        <v>62</v>
      </c>
      <c r="E1388" s="156">
        <f>SUM(G1266:G1386)/100</f>
        <v>0</v>
      </c>
      <c r="F1388" s="702"/>
      <c r="G1388" s="157">
        <f>E1388*F1388</f>
        <v>0</v>
      </c>
      <c r="O1388" s="151">
        <v>2</v>
      </c>
      <c r="AA1388" s="129">
        <v>1</v>
      </c>
      <c r="AB1388" s="129">
        <v>5</v>
      </c>
      <c r="AC1388" s="129">
        <v>5</v>
      </c>
      <c r="AZ1388" s="129">
        <v>2</v>
      </c>
      <c r="BA1388" s="129">
        <f>IF(AZ1388=1,G1388,0)</f>
        <v>0</v>
      </c>
      <c r="BB1388" s="129">
        <f>IF(AZ1388=2,G1388,0)</f>
        <v>0</v>
      </c>
      <c r="BC1388" s="129">
        <f>IF(AZ1388=3,G1388,0)</f>
        <v>0</v>
      </c>
      <c r="BD1388" s="129">
        <f>IF(AZ1388=4,G1388,0)</f>
        <v>0</v>
      </c>
      <c r="BE1388" s="129">
        <f>IF(AZ1388=5,G1388,0)</f>
        <v>0</v>
      </c>
      <c r="CA1388" s="158">
        <v>1</v>
      </c>
      <c r="CB1388" s="158">
        <v>5</v>
      </c>
      <c r="CZ1388" s="129">
        <v>0</v>
      </c>
    </row>
    <row r="1389" spans="1:57" ht="12.75">
      <c r="A1389" s="165"/>
      <c r="B1389" s="166" t="s">
        <v>78</v>
      </c>
      <c r="C1389" s="167" t="str">
        <f>CONCATENATE(B1265," ",C1265)</f>
        <v>776 Podlahy povlakové</v>
      </c>
      <c r="D1389" s="168"/>
      <c r="E1389" s="169"/>
      <c r="F1389" s="704"/>
      <c r="G1389" s="170">
        <f>SUM(G1265:G1388)</f>
        <v>0</v>
      </c>
      <c r="O1389" s="151">
        <v>4</v>
      </c>
      <c r="BA1389" s="171">
        <f>SUM(BA1265:BA1387)</f>
        <v>0</v>
      </c>
      <c r="BB1389" s="171">
        <f>SUM(BB1265:BB1387)</f>
        <v>0</v>
      </c>
      <c r="BC1389" s="171">
        <f>SUM(BC1265:BC1387)</f>
        <v>0</v>
      </c>
      <c r="BD1389" s="171">
        <f>SUM(BD1265:BD1387)</f>
        <v>0</v>
      </c>
      <c r="BE1389" s="171">
        <f>SUM(BE1265:BE1387)</f>
        <v>0</v>
      </c>
    </row>
    <row r="1390" spans="1:15" ht="12.75">
      <c r="A1390" s="144" t="s">
        <v>74</v>
      </c>
      <c r="B1390" s="145" t="s">
        <v>1030</v>
      </c>
      <c r="C1390" s="146" t="s">
        <v>1031</v>
      </c>
      <c r="D1390" s="147"/>
      <c r="E1390" s="148"/>
      <c r="F1390" s="705"/>
      <c r="G1390" s="149"/>
      <c r="H1390" s="150"/>
      <c r="I1390" s="150"/>
      <c r="O1390" s="151">
        <v>1</v>
      </c>
    </row>
    <row r="1391" spans="1:104" ht="12.75">
      <c r="A1391" s="152">
        <v>467</v>
      </c>
      <c r="B1391" s="153" t="s">
        <v>1032</v>
      </c>
      <c r="C1391" s="154" t="s">
        <v>1033</v>
      </c>
      <c r="D1391" s="155" t="s">
        <v>158</v>
      </c>
      <c r="E1391" s="156">
        <v>521.2</v>
      </c>
      <c r="F1391" s="702"/>
      <c r="G1391" s="157">
        <f>E1391*F1391</f>
        <v>0</v>
      </c>
      <c r="O1391" s="151">
        <v>2</v>
      </c>
      <c r="AA1391" s="129">
        <v>1</v>
      </c>
      <c r="AB1391" s="129">
        <v>7</v>
      </c>
      <c r="AC1391" s="129">
        <v>7</v>
      </c>
      <c r="AZ1391" s="129">
        <v>2</v>
      </c>
      <c r="BA1391" s="129">
        <f>IF(AZ1391=1,G1391,0)</f>
        <v>0</v>
      </c>
      <c r="BB1391" s="129">
        <f>IF(AZ1391=2,G1391,0)</f>
        <v>0</v>
      </c>
      <c r="BC1391" s="129">
        <f>IF(AZ1391=3,G1391,0)</f>
        <v>0</v>
      </c>
      <c r="BD1391" s="129">
        <f>IF(AZ1391=4,G1391,0)</f>
        <v>0</v>
      </c>
      <c r="BE1391" s="129">
        <f>IF(AZ1391=5,G1391,0)</f>
        <v>0</v>
      </c>
      <c r="CA1391" s="158">
        <v>1</v>
      </c>
      <c r="CB1391" s="158">
        <v>7</v>
      </c>
      <c r="CZ1391" s="129">
        <v>0.00021</v>
      </c>
    </row>
    <row r="1392" spans="1:15" ht="12.75">
      <c r="A1392" s="159"/>
      <c r="B1392" s="161"/>
      <c r="C1392" s="749" t="s">
        <v>1034</v>
      </c>
      <c r="D1392" s="750"/>
      <c r="E1392" s="162">
        <v>521.2</v>
      </c>
      <c r="F1392" s="706"/>
      <c r="G1392" s="164"/>
      <c r="M1392" s="160" t="s">
        <v>1034</v>
      </c>
      <c r="O1392" s="151"/>
    </row>
    <row r="1393" spans="1:104" ht="12.75">
      <c r="A1393" s="152">
        <v>468</v>
      </c>
      <c r="B1393" s="153" t="s">
        <v>1035</v>
      </c>
      <c r="C1393" s="154" t="s">
        <v>1036</v>
      </c>
      <c r="D1393" s="155" t="s">
        <v>158</v>
      </c>
      <c r="E1393" s="156">
        <v>521.1962</v>
      </c>
      <c r="F1393" s="702"/>
      <c r="G1393" s="157">
        <f>E1393*F1393</f>
        <v>0</v>
      </c>
      <c r="O1393" s="151">
        <v>2</v>
      </c>
      <c r="AA1393" s="129">
        <v>1</v>
      </c>
      <c r="AB1393" s="129">
        <v>0</v>
      </c>
      <c r="AC1393" s="129">
        <v>0</v>
      </c>
      <c r="AZ1393" s="129">
        <v>2</v>
      </c>
      <c r="BA1393" s="129">
        <f>IF(AZ1393=1,G1393,0)</f>
        <v>0</v>
      </c>
      <c r="BB1393" s="129">
        <f>IF(AZ1393=2,G1393,0)</f>
        <v>0</v>
      </c>
      <c r="BC1393" s="129">
        <f>IF(AZ1393=3,G1393,0)</f>
        <v>0</v>
      </c>
      <c r="BD1393" s="129">
        <f>IF(AZ1393=4,G1393,0)</f>
        <v>0</v>
      </c>
      <c r="BE1393" s="129">
        <f>IF(AZ1393=5,G1393,0)</f>
        <v>0</v>
      </c>
      <c r="CA1393" s="158">
        <v>1</v>
      </c>
      <c r="CB1393" s="158">
        <v>0</v>
      </c>
      <c r="CZ1393" s="129">
        <v>0</v>
      </c>
    </row>
    <row r="1394" spans="1:15" ht="12.75">
      <c r="A1394" s="159"/>
      <c r="B1394" s="161"/>
      <c r="C1394" s="749" t="s">
        <v>150</v>
      </c>
      <c r="D1394" s="750"/>
      <c r="E1394" s="162">
        <v>0</v>
      </c>
      <c r="F1394" s="706"/>
      <c r="G1394" s="164"/>
      <c r="M1394" s="160" t="s">
        <v>150</v>
      </c>
      <c r="O1394" s="151"/>
    </row>
    <row r="1395" spans="1:15" ht="12.75">
      <c r="A1395" s="159"/>
      <c r="B1395" s="161"/>
      <c r="C1395" s="749" t="s">
        <v>1037</v>
      </c>
      <c r="D1395" s="750"/>
      <c r="E1395" s="162">
        <v>19.9168</v>
      </c>
      <c r="F1395" s="706"/>
      <c r="G1395" s="164"/>
      <c r="M1395" s="160" t="s">
        <v>1037</v>
      </c>
      <c r="O1395" s="151"/>
    </row>
    <row r="1396" spans="1:15" ht="12.75">
      <c r="A1396" s="159"/>
      <c r="B1396" s="161"/>
      <c r="C1396" s="749" t="s">
        <v>269</v>
      </c>
      <c r="D1396" s="750"/>
      <c r="E1396" s="162">
        <v>-1.379</v>
      </c>
      <c r="F1396" s="706"/>
      <c r="G1396" s="164"/>
      <c r="M1396" s="160" t="s">
        <v>269</v>
      </c>
      <c r="O1396" s="151"/>
    </row>
    <row r="1397" spans="1:15" ht="12.75">
      <c r="A1397" s="159"/>
      <c r="B1397" s="161"/>
      <c r="C1397" s="749" t="s">
        <v>1038</v>
      </c>
      <c r="D1397" s="750"/>
      <c r="E1397" s="162">
        <v>53.12</v>
      </c>
      <c r="F1397" s="706"/>
      <c r="G1397" s="164"/>
      <c r="M1397" s="160" t="s">
        <v>1038</v>
      </c>
      <c r="O1397" s="151"/>
    </row>
    <row r="1398" spans="1:15" ht="12.75">
      <c r="A1398" s="159"/>
      <c r="B1398" s="161"/>
      <c r="C1398" s="749" t="s">
        <v>1039</v>
      </c>
      <c r="D1398" s="750"/>
      <c r="E1398" s="162">
        <v>-3.42</v>
      </c>
      <c r="F1398" s="706"/>
      <c r="G1398" s="164"/>
      <c r="M1398" s="160" t="s">
        <v>1039</v>
      </c>
      <c r="O1398" s="151"/>
    </row>
    <row r="1399" spans="1:15" ht="12.75">
      <c r="A1399" s="159"/>
      <c r="B1399" s="161"/>
      <c r="C1399" s="749" t="s">
        <v>1040</v>
      </c>
      <c r="D1399" s="750"/>
      <c r="E1399" s="162">
        <v>41.6</v>
      </c>
      <c r="F1399" s="706"/>
      <c r="G1399" s="164"/>
      <c r="M1399" s="160" t="s">
        <v>1040</v>
      </c>
      <c r="O1399" s="151"/>
    </row>
    <row r="1400" spans="1:15" ht="12.75">
      <c r="A1400" s="159"/>
      <c r="B1400" s="161"/>
      <c r="C1400" s="749" t="s">
        <v>1041</v>
      </c>
      <c r="D1400" s="750"/>
      <c r="E1400" s="162">
        <v>3.7</v>
      </c>
      <c r="F1400" s="706"/>
      <c r="G1400" s="164"/>
      <c r="M1400" s="160" t="s">
        <v>1041</v>
      </c>
      <c r="O1400" s="151"/>
    </row>
    <row r="1401" spans="1:15" ht="12.75">
      <c r="A1401" s="159"/>
      <c r="B1401" s="161"/>
      <c r="C1401" s="749" t="s">
        <v>242</v>
      </c>
      <c r="D1401" s="750"/>
      <c r="E1401" s="162">
        <v>-3.152</v>
      </c>
      <c r="F1401" s="706"/>
      <c r="G1401" s="164"/>
      <c r="M1401" s="160" t="s">
        <v>242</v>
      </c>
      <c r="O1401" s="151"/>
    </row>
    <row r="1402" spans="1:15" ht="12.75">
      <c r="A1402" s="159"/>
      <c r="B1402" s="161"/>
      <c r="C1402" s="749" t="s">
        <v>1042</v>
      </c>
      <c r="D1402" s="750"/>
      <c r="E1402" s="162">
        <v>36.8896</v>
      </c>
      <c r="F1402" s="706"/>
      <c r="G1402" s="164"/>
      <c r="M1402" s="160" t="s">
        <v>1042</v>
      </c>
      <c r="O1402" s="151"/>
    </row>
    <row r="1403" spans="1:15" ht="12.75">
      <c r="A1403" s="159"/>
      <c r="B1403" s="161"/>
      <c r="C1403" s="749" t="s">
        <v>1043</v>
      </c>
      <c r="D1403" s="750"/>
      <c r="E1403" s="162">
        <v>1.576</v>
      </c>
      <c r="F1403" s="706"/>
      <c r="G1403" s="164"/>
      <c r="M1403" s="160" t="s">
        <v>1043</v>
      </c>
      <c r="O1403" s="151"/>
    </row>
    <row r="1404" spans="1:15" ht="12.75">
      <c r="A1404" s="159"/>
      <c r="B1404" s="161"/>
      <c r="C1404" s="749" t="s">
        <v>132</v>
      </c>
      <c r="D1404" s="750"/>
      <c r="E1404" s="162">
        <v>0</v>
      </c>
      <c r="F1404" s="706"/>
      <c r="G1404" s="164"/>
      <c r="M1404" s="160" t="s">
        <v>132</v>
      </c>
      <c r="O1404" s="151"/>
    </row>
    <row r="1405" spans="1:15" ht="12.75">
      <c r="A1405" s="159"/>
      <c r="B1405" s="161"/>
      <c r="C1405" s="749" t="s">
        <v>1044</v>
      </c>
      <c r="D1405" s="750"/>
      <c r="E1405" s="162">
        <v>26.25</v>
      </c>
      <c r="F1405" s="706"/>
      <c r="G1405" s="164"/>
      <c r="M1405" s="160" t="s">
        <v>1044</v>
      </c>
      <c r="O1405" s="151"/>
    </row>
    <row r="1406" spans="1:15" ht="12.75">
      <c r="A1406" s="159"/>
      <c r="B1406" s="161"/>
      <c r="C1406" s="749" t="s">
        <v>1045</v>
      </c>
      <c r="D1406" s="750"/>
      <c r="E1406" s="162">
        <v>-2.02</v>
      </c>
      <c r="F1406" s="706"/>
      <c r="G1406" s="164"/>
      <c r="M1406" s="160" t="s">
        <v>1045</v>
      </c>
      <c r="O1406" s="151"/>
    </row>
    <row r="1407" spans="1:15" ht="12.75">
      <c r="A1407" s="159"/>
      <c r="B1407" s="161"/>
      <c r="C1407" s="749" t="s">
        <v>1046</v>
      </c>
      <c r="D1407" s="750"/>
      <c r="E1407" s="162">
        <v>-1.52</v>
      </c>
      <c r="F1407" s="706"/>
      <c r="G1407" s="164"/>
      <c r="M1407" s="160" t="s">
        <v>1046</v>
      </c>
      <c r="O1407" s="151"/>
    </row>
    <row r="1408" spans="1:15" ht="12.75">
      <c r="A1408" s="159"/>
      <c r="B1408" s="161"/>
      <c r="C1408" s="749" t="s">
        <v>1047</v>
      </c>
      <c r="D1408" s="750"/>
      <c r="E1408" s="162">
        <v>4.18</v>
      </c>
      <c r="F1408" s="706"/>
      <c r="G1408" s="164"/>
      <c r="M1408" s="160" t="s">
        <v>1047</v>
      </c>
      <c r="O1408" s="151"/>
    </row>
    <row r="1409" spans="1:15" ht="12.75">
      <c r="A1409" s="159"/>
      <c r="B1409" s="161"/>
      <c r="C1409" s="749" t="s">
        <v>1048</v>
      </c>
      <c r="D1409" s="750"/>
      <c r="E1409" s="162">
        <v>15.155</v>
      </c>
      <c r="F1409" s="706"/>
      <c r="G1409" s="164"/>
      <c r="M1409" s="160" t="s">
        <v>1048</v>
      </c>
      <c r="O1409" s="151"/>
    </row>
    <row r="1410" spans="1:15" ht="12.75">
      <c r="A1410" s="159"/>
      <c r="B1410" s="161"/>
      <c r="C1410" s="749" t="s">
        <v>1049</v>
      </c>
      <c r="D1410" s="750"/>
      <c r="E1410" s="162">
        <v>0.7792</v>
      </c>
      <c r="F1410" s="706"/>
      <c r="G1410" s="164"/>
      <c r="M1410" s="160" t="s">
        <v>1049</v>
      </c>
      <c r="O1410" s="151"/>
    </row>
    <row r="1411" spans="1:15" ht="12.75">
      <c r="A1411" s="159"/>
      <c r="B1411" s="161"/>
      <c r="C1411" s="749" t="s">
        <v>1050</v>
      </c>
      <c r="D1411" s="750"/>
      <c r="E1411" s="162">
        <v>71.17</v>
      </c>
      <c r="F1411" s="706"/>
      <c r="G1411" s="164"/>
      <c r="M1411" s="160" t="s">
        <v>1050</v>
      </c>
      <c r="O1411" s="151"/>
    </row>
    <row r="1412" spans="1:15" ht="12.75">
      <c r="A1412" s="159"/>
      <c r="B1412" s="161"/>
      <c r="C1412" s="749" t="s">
        <v>1051</v>
      </c>
      <c r="D1412" s="750"/>
      <c r="E1412" s="162">
        <v>8.602</v>
      </c>
      <c r="F1412" s="706"/>
      <c r="G1412" s="164"/>
      <c r="M1412" s="160" t="s">
        <v>1051</v>
      </c>
      <c r="O1412" s="151"/>
    </row>
    <row r="1413" spans="1:15" ht="12.75">
      <c r="A1413" s="159"/>
      <c r="B1413" s="161"/>
      <c r="C1413" s="749" t="s">
        <v>1045</v>
      </c>
      <c r="D1413" s="750"/>
      <c r="E1413" s="162">
        <v>-2.02</v>
      </c>
      <c r="F1413" s="706"/>
      <c r="G1413" s="164"/>
      <c r="M1413" s="160" t="s">
        <v>1045</v>
      </c>
      <c r="O1413" s="151"/>
    </row>
    <row r="1414" spans="1:15" ht="12.75">
      <c r="A1414" s="159"/>
      <c r="B1414" s="161"/>
      <c r="C1414" s="749" t="s">
        <v>1052</v>
      </c>
      <c r="D1414" s="750"/>
      <c r="E1414" s="162">
        <v>-7.272</v>
      </c>
      <c r="F1414" s="706"/>
      <c r="G1414" s="164"/>
      <c r="M1414" s="160" t="s">
        <v>1052</v>
      </c>
      <c r="O1414" s="151"/>
    </row>
    <row r="1415" spans="1:15" ht="12.75">
      <c r="A1415" s="159"/>
      <c r="B1415" s="161"/>
      <c r="C1415" s="749" t="s">
        <v>1053</v>
      </c>
      <c r="D1415" s="750"/>
      <c r="E1415" s="162">
        <v>12.5</v>
      </c>
      <c r="F1415" s="706"/>
      <c r="G1415" s="164"/>
      <c r="M1415" s="160" t="s">
        <v>1053</v>
      </c>
      <c r="O1415" s="151"/>
    </row>
    <row r="1416" spans="1:15" ht="12.75">
      <c r="A1416" s="159"/>
      <c r="B1416" s="161"/>
      <c r="C1416" s="749" t="s">
        <v>247</v>
      </c>
      <c r="D1416" s="750"/>
      <c r="E1416" s="162">
        <v>-1.414</v>
      </c>
      <c r="F1416" s="706"/>
      <c r="G1416" s="164"/>
      <c r="M1416" s="160" t="s">
        <v>247</v>
      </c>
      <c r="O1416" s="151"/>
    </row>
    <row r="1417" spans="1:15" ht="12.75">
      <c r="A1417" s="159"/>
      <c r="B1417" s="161"/>
      <c r="C1417" s="749" t="s">
        <v>1054</v>
      </c>
      <c r="D1417" s="750"/>
      <c r="E1417" s="162">
        <v>-0.44</v>
      </c>
      <c r="F1417" s="706"/>
      <c r="G1417" s="164"/>
      <c r="M1417" s="160" t="s">
        <v>1054</v>
      </c>
      <c r="O1417" s="151"/>
    </row>
    <row r="1418" spans="1:15" ht="12.75">
      <c r="A1418" s="159"/>
      <c r="B1418" s="161"/>
      <c r="C1418" s="749" t="s">
        <v>1055</v>
      </c>
      <c r="D1418" s="750"/>
      <c r="E1418" s="162">
        <v>14</v>
      </c>
      <c r="F1418" s="706"/>
      <c r="G1418" s="164"/>
      <c r="M1418" s="160" t="s">
        <v>1055</v>
      </c>
      <c r="O1418" s="151"/>
    </row>
    <row r="1419" spans="1:15" ht="12.75">
      <c r="A1419" s="159"/>
      <c r="B1419" s="161"/>
      <c r="C1419" s="749" t="s">
        <v>247</v>
      </c>
      <c r="D1419" s="750"/>
      <c r="E1419" s="162">
        <v>-1.414</v>
      </c>
      <c r="F1419" s="706"/>
      <c r="G1419" s="164"/>
      <c r="M1419" s="160" t="s">
        <v>247</v>
      </c>
      <c r="O1419" s="151"/>
    </row>
    <row r="1420" spans="1:15" ht="12.75">
      <c r="A1420" s="159"/>
      <c r="B1420" s="161"/>
      <c r="C1420" s="749" t="s">
        <v>1054</v>
      </c>
      <c r="D1420" s="750"/>
      <c r="E1420" s="162">
        <v>-0.44</v>
      </c>
      <c r="F1420" s="706"/>
      <c r="G1420" s="164"/>
      <c r="M1420" s="160" t="s">
        <v>1054</v>
      </c>
      <c r="O1420" s="151"/>
    </row>
    <row r="1421" spans="1:15" ht="12.75">
      <c r="A1421" s="159"/>
      <c r="B1421" s="161"/>
      <c r="C1421" s="749" t="s">
        <v>1056</v>
      </c>
      <c r="D1421" s="750"/>
      <c r="E1421" s="162">
        <v>12.75</v>
      </c>
      <c r="F1421" s="706"/>
      <c r="G1421" s="164"/>
      <c r="M1421" s="160" t="s">
        <v>1056</v>
      </c>
      <c r="O1421" s="151"/>
    </row>
    <row r="1422" spans="1:15" ht="12.75">
      <c r="A1422" s="159"/>
      <c r="B1422" s="161"/>
      <c r="C1422" s="749" t="s">
        <v>1057</v>
      </c>
      <c r="D1422" s="750"/>
      <c r="E1422" s="162">
        <v>12.875</v>
      </c>
      <c r="F1422" s="706"/>
      <c r="G1422" s="164"/>
      <c r="M1422" s="160" t="s">
        <v>1057</v>
      </c>
      <c r="O1422" s="151"/>
    </row>
    <row r="1423" spans="1:15" ht="12.75">
      <c r="A1423" s="159"/>
      <c r="B1423" s="161"/>
      <c r="C1423" s="749" t="s">
        <v>1058</v>
      </c>
      <c r="D1423" s="750"/>
      <c r="E1423" s="162">
        <v>13.875</v>
      </c>
      <c r="F1423" s="706"/>
      <c r="G1423" s="164"/>
      <c r="M1423" s="160" t="s">
        <v>1058</v>
      </c>
      <c r="O1423" s="151"/>
    </row>
    <row r="1424" spans="1:15" ht="12.75">
      <c r="A1424" s="159"/>
      <c r="B1424" s="161"/>
      <c r="C1424" s="749" t="s">
        <v>1059</v>
      </c>
      <c r="D1424" s="750"/>
      <c r="E1424" s="162">
        <v>-2.828</v>
      </c>
      <c r="F1424" s="706"/>
      <c r="G1424" s="164"/>
      <c r="M1424" s="160" t="s">
        <v>1059</v>
      </c>
      <c r="O1424" s="151"/>
    </row>
    <row r="1425" spans="1:15" ht="12.75">
      <c r="A1425" s="159"/>
      <c r="B1425" s="161"/>
      <c r="C1425" s="749" t="s">
        <v>1060</v>
      </c>
      <c r="D1425" s="750"/>
      <c r="E1425" s="162">
        <v>-1.212</v>
      </c>
      <c r="F1425" s="706"/>
      <c r="G1425" s="164"/>
      <c r="M1425" s="160" t="s">
        <v>1060</v>
      </c>
      <c r="O1425" s="151"/>
    </row>
    <row r="1426" spans="1:15" ht="12.75">
      <c r="A1426" s="159"/>
      <c r="B1426" s="161"/>
      <c r="C1426" s="749" t="s">
        <v>1061</v>
      </c>
      <c r="D1426" s="750"/>
      <c r="E1426" s="162">
        <v>21.21</v>
      </c>
      <c r="F1426" s="706"/>
      <c r="G1426" s="164"/>
      <c r="M1426" s="160" t="s">
        <v>1061</v>
      </c>
      <c r="O1426" s="151"/>
    </row>
    <row r="1427" spans="1:15" ht="12.75">
      <c r="A1427" s="159"/>
      <c r="B1427" s="161"/>
      <c r="C1427" s="749" t="s">
        <v>269</v>
      </c>
      <c r="D1427" s="750"/>
      <c r="E1427" s="162">
        <v>-1.379</v>
      </c>
      <c r="F1427" s="706"/>
      <c r="G1427" s="164"/>
      <c r="M1427" s="160" t="s">
        <v>269</v>
      </c>
      <c r="O1427" s="151"/>
    </row>
    <row r="1428" spans="1:15" ht="12.75">
      <c r="A1428" s="159"/>
      <c r="B1428" s="161"/>
      <c r="C1428" s="749" t="s">
        <v>1062</v>
      </c>
      <c r="D1428" s="750"/>
      <c r="E1428" s="162">
        <v>-0.3915</v>
      </c>
      <c r="F1428" s="706"/>
      <c r="G1428" s="164"/>
      <c r="M1428" s="160" t="s">
        <v>1062</v>
      </c>
      <c r="O1428" s="151"/>
    </row>
    <row r="1429" spans="1:15" ht="12.75">
      <c r="A1429" s="159"/>
      <c r="B1429" s="161"/>
      <c r="C1429" s="749" t="s">
        <v>1063</v>
      </c>
      <c r="D1429" s="750"/>
      <c r="E1429" s="162">
        <v>-1.14</v>
      </c>
      <c r="F1429" s="706"/>
      <c r="G1429" s="164"/>
      <c r="M1429" s="160" t="s">
        <v>1063</v>
      </c>
      <c r="O1429" s="151"/>
    </row>
    <row r="1430" spans="1:15" ht="12.75">
      <c r="A1430" s="159"/>
      <c r="B1430" s="161"/>
      <c r="C1430" s="749" t="s">
        <v>1064</v>
      </c>
      <c r="D1430" s="750"/>
      <c r="E1430" s="162">
        <v>17.03</v>
      </c>
      <c r="F1430" s="706"/>
      <c r="G1430" s="164"/>
      <c r="M1430" s="160" t="s">
        <v>1064</v>
      </c>
      <c r="O1430" s="151"/>
    </row>
    <row r="1431" spans="1:15" ht="12.75">
      <c r="A1431" s="159"/>
      <c r="B1431" s="161"/>
      <c r="C1431" s="749" t="s">
        <v>1065</v>
      </c>
      <c r="D1431" s="750"/>
      <c r="E1431" s="162">
        <v>24.885</v>
      </c>
      <c r="F1431" s="706"/>
      <c r="G1431" s="164"/>
      <c r="M1431" s="160" t="s">
        <v>1065</v>
      </c>
      <c r="O1431" s="151"/>
    </row>
    <row r="1432" spans="1:15" ht="12.75">
      <c r="A1432" s="159"/>
      <c r="B1432" s="161"/>
      <c r="C1432" s="749" t="s">
        <v>266</v>
      </c>
      <c r="D1432" s="750"/>
      <c r="E1432" s="162">
        <v>-1.576</v>
      </c>
      <c r="F1432" s="706"/>
      <c r="G1432" s="164"/>
      <c r="M1432" s="160" t="s">
        <v>266</v>
      </c>
      <c r="O1432" s="151"/>
    </row>
    <row r="1433" spans="1:15" ht="12.75">
      <c r="A1433" s="159"/>
      <c r="B1433" s="161"/>
      <c r="C1433" s="749" t="s">
        <v>1063</v>
      </c>
      <c r="D1433" s="750"/>
      <c r="E1433" s="162">
        <v>-1.14</v>
      </c>
      <c r="F1433" s="706"/>
      <c r="G1433" s="164"/>
      <c r="M1433" s="160" t="s">
        <v>1063</v>
      </c>
      <c r="O1433" s="151"/>
    </row>
    <row r="1434" spans="1:15" ht="12.75">
      <c r="A1434" s="159"/>
      <c r="B1434" s="161"/>
      <c r="C1434" s="749" t="s">
        <v>1066</v>
      </c>
      <c r="D1434" s="750"/>
      <c r="E1434" s="162">
        <v>17.42</v>
      </c>
      <c r="F1434" s="706"/>
      <c r="G1434" s="164"/>
      <c r="M1434" s="160" t="s">
        <v>1066</v>
      </c>
      <c r="O1434" s="151"/>
    </row>
    <row r="1435" spans="1:15" ht="12.75">
      <c r="A1435" s="159"/>
      <c r="B1435" s="161"/>
      <c r="C1435" s="749" t="s">
        <v>269</v>
      </c>
      <c r="D1435" s="750"/>
      <c r="E1435" s="162">
        <v>-1.379</v>
      </c>
      <c r="F1435" s="706"/>
      <c r="G1435" s="164"/>
      <c r="M1435" s="160" t="s">
        <v>269</v>
      </c>
      <c r="O1435" s="151"/>
    </row>
    <row r="1436" spans="1:15" ht="12.75">
      <c r="A1436" s="159"/>
      <c r="B1436" s="161"/>
      <c r="C1436" s="749" t="s">
        <v>1067</v>
      </c>
      <c r="D1436" s="750"/>
      <c r="E1436" s="162">
        <v>11.4576</v>
      </c>
      <c r="F1436" s="706"/>
      <c r="G1436" s="164"/>
      <c r="M1436" s="160" t="s">
        <v>1067</v>
      </c>
      <c r="O1436" s="151"/>
    </row>
    <row r="1437" spans="1:15" ht="12.75">
      <c r="A1437" s="159"/>
      <c r="B1437" s="161"/>
      <c r="C1437" s="749" t="s">
        <v>266</v>
      </c>
      <c r="D1437" s="750"/>
      <c r="E1437" s="162">
        <v>-1.576</v>
      </c>
      <c r="F1437" s="706"/>
      <c r="G1437" s="164"/>
      <c r="M1437" s="160" t="s">
        <v>266</v>
      </c>
      <c r="O1437" s="151"/>
    </row>
    <row r="1438" spans="1:15" ht="12.75">
      <c r="A1438" s="159"/>
      <c r="B1438" s="161"/>
      <c r="C1438" s="749" t="s">
        <v>1068</v>
      </c>
      <c r="D1438" s="750"/>
      <c r="E1438" s="162">
        <v>24.18</v>
      </c>
      <c r="F1438" s="706"/>
      <c r="G1438" s="164"/>
      <c r="M1438" s="160" t="s">
        <v>1068</v>
      </c>
      <c r="O1438" s="151"/>
    </row>
    <row r="1439" spans="1:15" ht="12.75">
      <c r="A1439" s="159"/>
      <c r="B1439" s="161"/>
      <c r="C1439" s="749" t="s">
        <v>269</v>
      </c>
      <c r="D1439" s="750"/>
      <c r="E1439" s="162">
        <v>-1.379</v>
      </c>
      <c r="F1439" s="706"/>
      <c r="G1439" s="164"/>
      <c r="M1439" s="160" t="s">
        <v>269</v>
      </c>
      <c r="O1439" s="151"/>
    </row>
    <row r="1440" spans="1:15" ht="12.75">
      <c r="A1440" s="159"/>
      <c r="B1440" s="161"/>
      <c r="C1440" s="749" t="s">
        <v>1069</v>
      </c>
      <c r="D1440" s="750"/>
      <c r="E1440" s="162">
        <v>21.945</v>
      </c>
      <c r="F1440" s="706"/>
      <c r="G1440" s="164"/>
      <c r="M1440" s="160" t="s">
        <v>1069</v>
      </c>
      <c r="O1440" s="151"/>
    </row>
    <row r="1441" spans="1:15" ht="12.75">
      <c r="A1441" s="159"/>
      <c r="B1441" s="161"/>
      <c r="C1441" s="749" t="s">
        <v>1070</v>
      </c>
      <c r="D1441" s="750"/>
      <c r="E1441" s="162">
        <v>-0.675</v>
      </c>
      <c r="F1441" s="706"/>
      <c r="G1441" s="164"/>
      <c r="M1441" s="160" t="s">
        <v>1070</v>
      </c>
      <c r="O1441" s="151"/>
    </row>
    <row r="1442" spans="1:15" ht="12.75">
      <c r="A1442" s="159"/>
      <c r="B1442" s="161"/>
      <c r="C1442" s="749" t="s">
        <v>1071</v>
      </c>
      <c r="D1442" s="750"/>
      <c r="E1442" s="162">
        <v>-0.435</v>
      </c>
      <c r="F1442" s="706"/>
      <c r="G1442" s="164"/>
      <c r="M1442" s="160" t="s">
        <v>1071</v>
      </c>
      <c r="O1442" s="151"/>
    </row>
    <row r="1443" spans="1:15" ht="12.75">
      <c r="A1443" s="159"/>
      <c r="B1443" s="161"/>
      <c r="C1443" s="749" t="s">
        <v>269</v>
      </c>
      <c r="D1443" s="750"/>
      <c r="E1443" s="162">
        <v>-1.379</v>
      </c>
      <c r="F1443" s="706"/>
      <c r="G1443" s="164"/>
      <c r="M1443" s="160" t="s">
        <v>269</v>
      </c>
      <c r="O1443" s="151"/>
    </row>
    <row r="1444" spans="1:15" ht="12.75">
      <c r="A1444" s="159"/>
      <c r="B1444" s="161"/>
      <c r="C1444" s="749" t="s">
        <v>1072</v>
      </c>
      <c r="D1444" s="750"/>
      <c r="E1444" s="162">
        <v>19.74</v>
      </c>
      <c r="F1444" s="706"/>
      <c r="G1444" s="164"/>
      <c r="M1444" s="160" t="s">
        <v>1072</v>
      </c>
      <c r="O1444" s="151"/>
    </row>
    <row r="1445" spans="1:15" ht="12.75">
      <c r="A1445" s="159"/>
      <c r="B1445" s="161"/>
      <c r="C1445" s="749" t="s">
        <v>269</v>
      </c>
      <c r="D1445" s="750"/>
      <c r="E1445" s="162">
        <v>-1.379</v>
      </c>
      <c r="F1445" s="706"/>
      <c r="G1445" s="164"/>
      <c r="M1445" s="160" t="s">
        <v>269</v>
      </c>
      <c r="O1445" s="151"/>
    </row>
    <row r="1446" spans="1:15" ht="12.75">
      <c r="A1446" s="159"/>
      <c r="B1446" s="161"/>
      <c r="C1446" s="749" t="s">
        <v>1073</v>
      </c>
      <c r="D1446" s="750"/>
      <c r="E1446" s="162">
        <v>12.18</v>
      </c>
      <c r="F1446" s="706"/>
      <c r="G1446" s="164"/>
      <c r="M1446" s="160" t="s">
        <v>1073</v>
      </c>
      <c r="O1446" s="151"/>
    </row>
    <row r="1447" spans="1:15" ht="12.75">
      <c r="A1447" s="159"/>
      <c r="B1447" s="161"/>
      <c r="C1447" s="749" t="s">
        <v>269</v>
      </c>
      <c r="D1447" s="750"/>
      <c r="E1447" s="162">
        <v>-1.379</v>
      </c>
      <c r="F1447" s="706"/>
      <c r="G1447" s="164"/>
      <c r="M1447" s="160" t="s">
        <v>269</v>
      </c>
      <c r="O1447" s="151"/>
    </row>
    <row r="1448" spans="1:15" ht="12.75">
      <c r="A1448" s="159"/>
      <c r="B1448" s="161"/>
      <c r="C1448" s="749" t="s">
        <v>1074</v>
      </c>
      <c r="D1448" s="750"/>
      <c r="E1448" s="162">
        <v>14.385</v>
      </c>
      <c r="F1448" s="706"/>
      <c r="G1448" s="164"/>
      <c r="M1448" s="160" t="s">
        <v>1074</v>
      </c>
      <c r="O1448" s="151"/>
    </row>
    <row r="1449" spans="1:15" ht="12.75">
      <c r="A1449" s="159"/>
      <c r="B1449" s="161"/>
      <c r="C1449" s="749" t="s">
        <v>269</v>
      </c>
      <c r="D1449" s="750"/>
      <c r="E1449" s="162">
        <v>-1.379</v>
      </c>
      <c r="F1449" s="706"/>
      <c r="G1449" s="164"/>
      <c r="M1449" s="160" t="s">
        <v>269</v>
      </c>
      <c r="O1449" s="151"/>
    </row>
    <row r="1450" spans="1:15" ht="12.75">
      <c r="A1450" s="159"/>
      <c r="B1450" s="161"/>
      <c r="C1450" s="749" t="s">
        <v>1075</v>
      </c>
      <c r="D1450" s="750"/>
      <c r="E1450" s="162">
        <v>14.49</v>
      </c>
      <c r="F1450" s="706"/>
      <c r="G1450" s="164"/>
      <c r="M1450" s="160" t="s">
        <v>1075</v>
      </c>
      <c r="O1450" s="151"/>
    </row>
    <row r="1451" spans="1:15" ht="12.75">
      <c r="A1451" s="159"/>
      <c r="B1451" s="161"/>
      <c r="C1451" s="749" t="s">
        <v>269</v>
      </c>
      <c r="D1451" s="750"/>
      <c r="E1451" s="162">
        <v>-1.379</v>
      </c>
      <c r="F1451" s="706"/>
      <c r="G1451" s="164"/>
      <c r="M1451" s="160" t="s">
        <v>269</v>
      </c>
      <c r="O1451" s="151"/>
    </row>
    <row r="1452" spans="1:15" ht="12.75">
      <c r="A1452" s="159"/>
      <c r="B1452" s="161"/>
      <c r="C1452" s="749" t="s">
        <v>1076</v>
      </c>
      <c r="D1452" s="750"/>
      <c r="E1452" s="162">
        <v>22.47</v>
      </c>
      <c r="F1452" s="706"/>
      <c r="G1452" s="164"/>
      <c r="M1452" s="160" t="s">
        <v>1076</v>
      </c>
      <c r="O1452" s="151"/>
    </row>
    <row r="1453" spans="1:15" ht="12.75">
      <c r="A1453" s="159"/>
      <c r="B1453" s="161"/>
      <c r="C1453" s="749" t="s">
        <v>1077</v>
      </c>
      <c r="D1453" s="750"/>
      <c r="E1453" s="162">
        <v>-1.0625</v>
      </c>
      <c r="F1453" s="706"/>
      <c r="G1453" s="164"/>
      <c r="M1453" s="160" t="s">
        <v>1077</v>
      </c>
      <c r="O1453" s="151"/>
    </row>
    <row r="1454" spans="1:15" ht="12.75">
      <c r="A1454" s="159"/>
      <c r="B1454" s="161"/>
      <c r="C1454" s="749" t="s">
        <v>266</v>
      </c>
      <c r="D1454" s="750"/>
      <c r="E1454" s="162">
        <v>-1.576</v>
      </c>
      <c r="F1454" s="706"/>
      <c r="G1454" s="164"/>
      <c r="M1454" s="160" t="s">
        <v>266</v>
      </c>
      <c r="O1454" s="151"/>
    </row>
    <row r="1455" spans="1:104" ht="12.75">
      <c r="A1455" s="152">
        <v>469</v>
      </c>
      <c r="B1455" s="153" t="s">
        <v>1080</v>
      </c>
      <c r="C1455" s="154" t="s">
        <v>1081</v>
      </c>
      <c r="D1455" s="155" t="s">
        <v>158</v>
      </c>
      <c r="E1455" s="156">
        <v>599.3754</v>
      </c>
      <c r="F1455" s="702"/>
      <c r="G1455" s="157">
        <f>E1455*F1455</f>
        <v>0</v>
      </c>
      <c r="O1455" s="151">
        <v>2</v>
      </c>
      <c r="AA1455" s="129">
        <v>3</v>
      </c>
      <c r="AB1455" s="129">
        <v>7</v>
      </c>
      <c r="AC1455" s="129">
        <v>59781345</v>
      </c>
      <c r="AZ1455" s="129">
        <v>2</v>
      </c>
      <c r="BA1455" s="129">
        <f>IF(AZ1455=1,G1455,0)</f>
        <v>0</v>
      </c>
      <c r="BB1455" s="129">
        <f>IF(AZ1455=2,G1455,0)</f>
        <v>0</v>
      </c>
      <c r="BC1455" s="129">
        <f>IF(AZ1455=3,G1455,0)</f>
        <v>0</v>
      </c>
      <c r="BD1455" s="129">
        <f>IF(AZ1455=4,G1455,0)</f>
        <v>0</v>
      </c>
      <c r="BE1455" s="129">
        <f>IF(AZ1455=5,G1455,0)</f>
        <v>0</v>
      </c>
      <c r="CA1455" s="158">
        <v>3</v>
      </c>
      <c r="CB1455" s="158">
        <v>7</v>
      </c>
      <c r="CZ1455" s="129">
        <v>0.0105</v>
      </c>
    </row>
    <row r="1456" spans="1:15" ht="12.75">
      <c r="A1456" s="159"/>
      <c r="B1456" s="161"/>
      <c r="C1456" s="749" t="s">
        <v>1082</v>
      </c>
      <c r="D1456" s="750"/>
      <c r="E1456" s="162">
        <v>599.3754</v>
      </c>
      <c r="F1456" s="706"/>
      <c r="G1456" s="164"/>
      <c r="M1456" s="160" t="s">
        <v>1082</v>
      </c>
      <c r="O1456" s="151"/>
    </row>
    <row r="1457" spans="1:104" ht="12.75">
      <c r="A1457" s="152">
        <v>470</v>
      </c>
      <c r="B1457" s="153" t="s">
        <v>1078</v>
      </c>
      <c r="C1457" s="154" t="s">
        <v>1079</v>
      </c>
      <c r="D1457" s="155" t="s">
        <v>62</v>
      </c>
      <c r="E1457" s="156">
        <f>SUM(G1391:G1455)/100</f>
        <v>0</v>
      </c>
      <c r="F1457" s="702"/>
      <c r="G1457" s="157">
        <f>E1457*F1457</f>
        <v>0</v>
      </c>
      <c r="O1457" s="151">
        <v>2</v>
      </c>
      <c r="AA1457" s="129">
        <v>1</v>
      </c>
      <c r="AB1457" s="129">
        <v>5</v>
      </c>
      <c r="AC1457" s="129">
        <v>5</v>
      </c>
      <c r="AZ1457" s="129">
        <v>2</v>
      </c>
      <c r="BA1457" s="129">
        <f>IF(AZ1457=1,G1457,0)</f>
        <v>0</v>
      </c>
      <c r="BB1457" s="129">
        <f>IF(AZ1457=2,G1457,0)</f>
        <v>0</v>
      </c>
      <c r="BC1457" s="129">
        <f>IF(AZ1457=3,G1457,0)</f>
        <v>0</v>
      </c>
      <c r="BD1457" s="129">
        <f>IF(AZ1457=4,G1457,0)</f>
        <v>0</v>
      </c>
      <c r="BE1457" s="129">
        <f>IF(AZ1457=5,G1457,0)</f>
        <v>0</v>
      </c>
      <c r="CA1457" s="158">
        <v>1</v>
      </c>
      <c r="CB1457" s="158">
        <v>5</v>
      </c>
      <c r="CZ1457" s="129">
        <v>0</v>
      </c>
    </row>
    <row r="1458" spans="1:57" ht="12.75">
      <c r="A1458" s="165"/>
      <c r="B1458" s="166" t="s">
        <v>78</v>
      </c>
      <c r="C1458" s="167" t="str">
        <f>CONCATENATE(B1390," ",C1390)</f>
        <v>781 Obklady keramické</v>
      </c>
      <c r="D1458" s="168"/>
      <c r="E1458" s="169"/>
      <c r="F1458" s="704"/>
      <c r="G1458" s="170">
        <f>SUM(G1390:G1457)</f>
        <v>0</v>
      </c>
      <c r="O1458" s="151">
        <v>4</v>
      </c>
      <c r="BA1458" s="171">
        <f>SUM(BA1390:BA1456)</f>
        <v>0</v>
      </c>
      <c r="BB1458" s="171">
        <f>SUM(BB1390:BB1456)</f>
        <v>0</v>
      </c>
      <c r="BC1458" s="171">
        <f>SUM(BC1390:BC1456)</f>
        <v>0</v>
      </c>
      <c r="BD1458" s="171">
        <f>SUM(BD1390:BD1456)</f>
        <v>0</v>
      </c>
      <c r="BE1458" s="171">
        <f>SUM(BE1390:BE1456)</f>
        <v>0</v>
      </c>
    </row>
    <row r="1459" spans="1:15" ht="12.75">
      <c r="A1459" s="144" t="s">
        <v>74</v>
      </c>
      <c r="B1459" s="145" t="s">
        <v>1083</v>
      </c>
      <c r="C1459" s="146" t="s">
        <v>1084</v>
      </c>
      <c r="D1459" s="147"/>
      <c r="E1459" s="148"/>
      <c r="F1459" s="705"/>
      <c r="G1459" s="149"/>
      <c r="H1459" s="150"/>
      <c r="I1459" s="150"/>
      <c r="O1459" s="151">
        <v>1</v>
      </c>
    </row>
    <row r="1460" spans="1:104" ht="22.5">
      <c r="A1460" s="152">
        <v>471</v>
      </c>
      <c r="B1460" s="153" t="s">
        <v>1085</v>
      </c>
      <c r="C1460" s="154" t="s">
        <v>1086</v>
      </c>
      <c r="D1460" s="155" t="s">
        <v>158</v>
      </c>
      <c r="E1460" s="156">
        <v>62.3</v>
      </c>
      <c r="F1460" s="702"/>
      <c r="G1460" s="157">
        <f>E1460*F1460</f>
        <v>0</v>
      </c>
      <c r="O1460" s="151">
        <v>2</v>
      </c>
      <c r="AA1460" s="129">
        <v>1</v>
      </c>
      <c r="AB1460" s="129">
        <v>7</v>
      </c>
      <c r="AC1460" s="129">
        <v>7</v>
      </c>
      <c r="AZ1460" s="129">
        <v>2</v>
      </c>
      <c r="BA1460" s="129">
        <f>IF(AZ1460=1,G1460,0)</f>
        <v>0</v>
      </c>
      <c r="BB1460" s="129">
        <f>IF(AZ1460=2,G1460,0)</f>
        <v>0</v>
      </c>
      <c r="BC1460" s="129">
        <f>IF(AZ1460=3,G1460,0)</f>
        <v>0</v>
      </c>
      <c r="BD1460" s="129">
        <f>IF(AZ1460=4,G1460,0)</f>
        <v>0</v>
      </c>
      <c r="BE1460" s="129">
        <f>IF(AZ1460=5,G1460,0)</f>
        <v>0</v>
      </c>
      <c r="CA1460" s="158">
        <v>1</v>
      </c>
      <c r="CB1460" s="158">
        <v>7</v>
      </c>
      <c r="CZ1460" s="129">
        <v>0.09499</v>
      </c>
    </row>
    <row r="1461" spans="1:15" ht="12.75">
      <c r="A1461" s="159"/>
      <c r="B1461" s="161"/>
      <c r="C1461" s="749" t="s">
        <v>1087</v>
      </c>
      <c r="D1461" s="750"/>
      <c r="E1461" s="162">
        <v>62.3</v>
      </c>
      <c r="F1461" s="706"/>
      <c r="G1461" s="164"/>
      <c r="M1461" s="160" t="s">
        <v>1087</v>
      </c>
      <c r="O1461" s="151"/>
    </row>
    <row r="1462" spans="1:104" ht="12.75">
      <c r="A1462" s="152">
        <v>472</v>
      </c>
      <c r="B1462" s="153" t="s">
        <v>1088</v>
      </c>
      <c r="C1462" s="154" t="s">
        <v>1089</v>
      </c>
      <c r="D1462" s="155" t="s">
        <v>62</v>
      </c>
      <c r="E1462" s="156">
        <f>G1460/100</f>
        <v>0</v>
      </c>
      <c r="F1462" s="702"/>
      <c r="G1462" s="157">
        <f>E1462*F1462</f>
        <v>0</v>
      </c>
      <c r="O1462" s="151">
        <v>2</v>
      </c>
      <c r="AA1462" s="129">
        <v>1</v>
      </c>
      <c r="AB1462" s="129">
        <v>5</v>
      </c>
      <c r="AC1462" s="129">
        <v>5</v>
      </c>
      <c r="AZ1462" s="129">
        <v>2</v>
      </c>
      <c r="BA1462" s="129">
        <f>IF(AZ1462=1,G1462,0)</f>
        <v>0</v>
      </c>
      <c r="BB1462" s="129">
        <f>IF(AZ1462=2,G1462,0)</f>
        <v>0</v>
      </c>
      <c r="BC1462" s="129">
        <f>IF(AZ1462=3,G1462,0)</f>
        <v>0</v>
      </c>
      <c r="BD1462" s="129">
        <f>IF(AZ1462=4,G1462,0)</f>
        <v>0</v>
      </c>
      <c r="BE1462" s="129">
        <f>IF(AZ1462=5,G1462,0)</f>
        <v>0</v>
      </c>
      <c r="CA1462" s="158">
        <v>1</v>
      </c>
      <c r="CB1462" s="158">
        <v>5</v>
      </c>
      <c r="CZ1462" s="129">
        <v>0</v>
      </c>
    </row>
    <row r="1463" spans="1:57" ht="12.75">
      <c r="A1463" s="165"/>
      <c r="B1463" s="166" t="s">
        <v>78</v>
      </c>
      <c r="C1463" s="167" t="str">
        <f>CONCATENATE(B1459," ",C1459)</f>
        <v>782 Konstrukce z přírodního kamene</v>
      </c>
      <c r="D1463" s="168"/>
      <c r="E1463" s="169"/>
      <c r="F1463" s="704"/>
      <c r="G1463" s="170">
        <f>SUM(G1459:G1462)</f>
        <v>0</v>
      </c>
      <c r="O1463" s="151">
        <v>4</v>
      </c>
      <c r="BA1463" s="171">
        <f>SUM(BA1459:BA1462)</f>
        <v>0</v>
      </c>
      <c r="BB1463" s="171">
        <f>SUM(BB1459:BB1462)</f>
        <v>0</v>
      </c>
      <c r="BC1463" s="171">
        <f>SUM(BC1459:BC1462)</f>
        <v>0</v>
      </c>
      <c r="BD1463" s="171">
        <f>SUM(BD1459:BD1462)</f>
        <v>0</v>
      </c>
      <c r="BE1463" s="171">
        <f>SUM(BE1459:BE1462)</f>
        <v>0</v>
      </c>
    </row>
    <row r="1464" spans="1:15" ht="12.75">
      <c r="A1464" s="144" t="s">
        <v>74</v>
      </c>
      <c r="B1464" s="145" t="s">
        <v>1090</v>
      </c>
      <c r="C1464" s="146" t="s">
        <v>1091</v>
      </c>
      <c r="D1464" s="147"/>
      <c r="E1464" s="148"/>
      <c r="F1464" s="705"/>
      <c r="G1464" s="149"/>
      <c r="H1464" s="150"/>
      <c r="I1464" s="150"/>
      <c r="O1464" s="151">
        <v>1</v>
      </c>
    </row>
    <row r="1465" spans="1:104" ht="12.75">
      <c r="A1465" s="152">
        <v>473</v>
      </c>
      <c r="B1465" s="153" t="s">
        <v>1092</v>
      </c>
      <c r="C1465" s="154" t="s">
        <v>1093</v>
      </c>
      <c r="D1465" s="155" t="s">
        <v>158</v>
      </c>
      <c r="E1465" s="156">
        <v>30.3</v>
      </c>
      <c r="F1465" s="702"/>
      <c r="G1465" s="157">
        <f>E1465*F1465</f>
        <v>0</v>
      </c>
      <c r="O1465" s="151">
        <v>2</v>
      </c>
      <c r="AA1465" s="129">
        <v>1</v>
      </c>
      <c r="AB1465" s="129">
        <v>7</v>
      </c>
      <c r="AC1465" s="129">
        <v>7</v>
      </c>
      <c r="AZ1465" s="129">
        <v>2</v>
      </c>
      <c r="BA1465" s="129">
        <f>IF(AZ1465=1,G1465,0)</f>
        <v>0</v>
      </c>
      <c r="BB1465" s="129">
        <f>IF(AZ1465=2,G1465,0)</f>
        <v>0</v>
      </c>
      <c r="BC1465" s="129">
        <f>IF(AZ1465=3,G1465,0)</f>
        <v>0</v>
      </c>
      <c r="BD1465" s="129">
        <f>IF(AZ1465=4,G1465,0)</f>
        <v>0</v>
      </c>
      <c r="BE1465" s="129">
        <f>IF(AZ1465=5,G1465,0)</f>
        <v>0</v>
      </c>
      <c r="CA1465" s="158">
        <v>1</v>
      </c>
      <c r="CB1465" s="158">
        <v>7</v>
      </c>
      <c r="CZ1465" s="129">
        <v>0.00024</v>
      </c>
    </row>
    <row r="1466" spans="1:15" ht="12.75">
      <c r="A1466" s="159"/>
      <c r="B1466" s="161"/>
      <c r="C1466" s="749" t="s">
        <v>1094</v>
      </c>
      <c r="D1466" s="750"/>
      <c r="E1466" s="162">
        <v>30.3</v>
      </c>
      <c r="F1466" s="706"/>
      <c r="G1466" s="164"/>
      <c r="M1466" s="160" t="s">
        <v>1094</v>
      </c>
      <c r="O1466" s="151"/>
    </row>
    <row r="1467" spans="1:104" ht="22.5">
      <c r="A1467" s="152">
        <v>474</v>
      </c>
      <c r="B1467" s="153" t="s">
        <v>1095</v>
      </c>
      <c r="C1467" s="652" t="s">
        <v>2439</v>
      </c>
      <c r="D1467" s="155" t="s">
        <v>158</v>
      </c>
      <c r="E1467" s="156">
        <f>639.45*2+646.07*2</f>
        <v>2571.04</v>
      </c>
      <c r="F1467" s="702"/>
      <c r="G1467" s="157">
        <f>E1467*F1467</f>
        <v>0</v>
      </c>
      <c r="O1467" s="151">
        <v>2</v>
      </c>
      <c r="AA1467" s="129">
        <v>1</v>
      </c>
      <c r="AB1467" s="129">
        <v>7</v>
      </c>
      <c r="AC1467" s="129">
        <v>7</v>
      </c>
      <c r="AZ1467" s="129">
        <v>2</v>
      </c>
      <c r="BA1467" s="129">
        <f>IF(AZ1467=1,G1467,0)</f>
        <v>0</v>
      </c>
      <c r="BB1467" s="129">
        <f>IF(AZ1467=2,G1467,0)</f>
        <v>0</v>
      </c>
      <c r="BC1467" s="129">
        <f>IF(AZ1467=3,G1467,0)</f>
        <v>0</v>
      </c>
      <c r="BD1467" s="129">
        <f>IF(AZ1467=4,G1467,0)</f>
        <v>0</v>
      </c>
      <c r="BE1467" s="129">
        <f>IF(AZ1467=5,G1467,0)</f>
        <v>0</v>
      </c>
      <c r="CA1467" s="158">
        <v>1</v>
      </c>
      <c r="CB1467" s="158">
        <v>7</v>
      </c>
      <c r="CZ1467" s="129">
        <v>0.00015</v>
      </c>
    </row>
    <row r="1468" spans="1:57" ht="12.75">
      <c r="A1468" s="165"/>
      <c r="B1468" s="166" t="s">
        <v>78</v>
      </c>
      <c r="C1468" s="167" t="str">
        <f>CONCATENATE(B1464," ",C1464)</f>
        <v>783 Nátěry</v>
      </c>
      <c r="D1468" s="168"/>
      <c r="E1468" s="169"/>
      <c r="F1468" s="704"/>
      <c r="G1468" s="170">
        <f>SUM(G1464:G1467)</f>
        <v>0</v>
      </c>
      <c r="O1468" s="151">
        <v>4</v>
      </c>
      <c r="BA1468" s="171">
        <f>SUM(BA1464:BA1467)</f>
        <v>0</v>
      </c>
      <c r="BB1468" s="171">
        <f>SUM(BB1464:BB1467)</f>
        <v>0</v>
      </c>
      <c r="BC1468" s="171">
        <f>SUM(BC1464:BC1467)</f>
        <v>0</v>
      </c>
      <c r="BD1468" s="171">
        <f>SUM(BD1464:BD1467)</f>
        <v>0</v>
      </c>
      <c r="BE1468" s="171">
        <f>SUM(BE1464:BE1467)</f>
        <v>0</v>
      </c>
    </row>
    <row r="1469" spans="1:15" ht="12.75">
      <c r="A1469" s="144" t="s">
        <v>74</v>
      </c>
      <c r="B1469" s="145" t="s">
        <v>1096</v>
      </c>
      <c r="C1469" s="146" t="s">
        <v>1097</v>
      </c>
      <c r="D1469" s="147"/>
      <c r="E1469" s="148"/>
      <c r="F1469" s="705"/>
      <c r="G1469" s="149"/>
      <c r="H1469" s="150"/>
      <c r="I1469" s="150"/>
      <c r="O1469" s="151">
        <v>1</v>
      </c>
    </row>
    <row r="1470" spans="1:104" ht="12.75">
      <c r="A1470" s="152">
        <v>475</v>
      </c>
      <c r="B1470" s="153" t="s">
        <v>1098</v>
      </c>
      <c r="C1470" s="652" t="s">
        <v>2441</v>
      </c>
      <c r="D1470" s="155" t="s">
        <v>158</v>
      </c>
      <c r="E1470" s="156">
        <f>94.92+569.16+551.15*2+94.92*2+12.22+35.64+(12.23+15.72+12.62)*2+(43.15+78.85+23.09+31.16+19.59+10.88+5.53)*2+149.05+628.2+86.49+3.87+16.3-521.2</f>
        <v>2872.4300000000003</v>
      </c>
      <c r="F1470" s="702"/>
      <c r="G1470" s="157">
        <f>E1470*F1470</f>
        <v>0</v>
      </c>
      <c r="O1470" s="151">
        <v>2</v>
      </c>
      <c r="AA1470" s="129">
        <v>1</v>
      </c>
      <c r="AB1470" s="129">
        <v>7</v>
      </c>
      <c r="AC1470" s="129">
        <v>7</v>
      </c>
      <c r="AZ1470" s="129">
        <v>2</v>
      </c>
      <c r="BA1470" s="129">
        <f>IF(AZ1470=1,G1470,0)</f>
        <v>0</v>
      </c>
      <c r="BB1470" s="129">
        <f>IF(AZ1470=2,G1470,0)</f>
        <v>0</v>
      </c>
      <c r="BC1470" s="129">
        <f>IF(AZ1470=3,G1470,0)</f>
        <v>0</v>
      </c>
      <c r="BD1470" s="129">
        <f>IF(AZ1470=4,G1470,0)</f>
        <v>0</v>
      </c>
      <c r="BE1470" s="129">
        <f>IF(AZ1470=5,G1470,0)</f>
        <v>0</v>
      </c>
      <c r="CA1470" s="158">
        <v>1</v>
      </c>
      <c r="CB1470" s="158">
        <v>7</v>
      </c>
      <c r="CZ1470" s="129">
        <v>7E-05</v>
      </c>
    </row>
    <row r="1471" spans="1:104" ht="22.5">
      <c r="A1471" s="152">
        <v>476</v>
      </c>
      <c r="B1471" s="153" t="s">
        <v>1099</v>
      </c>
      <c r="C1471" s="154" t="s">
        <v>2440</v>
      </c>
      <c r="D1471" s="155" t="s">
        <v>158</v>
      </c>
      <c r="E1471" s="156">
        <f>E1470</f>
        <v>2872.4300000000003</v>
      </c>
      <c r="F1471" s="702"/>
      <c r="G1471" s="157">
        <f>E1471*F1471</f>
        <v>0</v>
      </c>
      <c r="O1471" s="151">
        <v>2</v>
      </c>
      <c r="AA1471" s="129">
        <v>1</v>
      </c>
      <c r="AB1471" s="129">
        <v>7</v>
      </c>
      <c r="AC1471" s="129">
        <v>7</v>
      </c>
      <c r="AZ1471" s="129">
        <v>2</v>
      </c>
      <c r="BA1471" s="129">
        <f>IF(AZ1471=1,G1471,0)</f>
        <v>0</v>
      </c>
      <c r="BB1471" s="129">
        <f>IF(AZ1471=2,G1471,0)</f>
        <v>0</v>
      </c>
      <c r="BC1471" s="129">
        <f>IF(AZ1471=3,G1471,0)</f>
        <v>0</v>
      </c>
      <c r="BD1471" s="129">
        <f>IF(AZ1471=4,G1471,0)</f>
        <v>0</v>
      </c>
      <c r="BE1471" s="129">
        <f>IF(AZ1471=5,G1471,0)</f>
        <v>0</v>
      </c>
      <c r="CA1471" s="158">
        <v>1</v>
      </c>
      <c r="CB1471" s="158">
        <v>7</v>
      </c>
      <c r="CZ1471" s="129">
        <v>0.00015</v>
      </c>
    </row>
    <row r="1472" spans="1:57" ht="12.75">
      <c r="A1472" s="165"/>
      <c r="B1472" s="166" t="s">
        <v>78</v>
      </c>
      <c r="C1472" s="167" t="str">
        <f>CONCATENATE(B1469," ",C1469)</f>
        <v>784 Malby</v>
      </c>
      <c r="D1472" s="168"/>
      <c r="E1472" s="169"/>
      <c r="F1472" s="704"/>
      <c r="G1472" s="170">
        <f>SUM(G1469:G1471)</f>
        <v>0</v>
      </c>
      <c r="O1472" s="151">
        <v>4</v>
      </c>
      <c r="BA1472" s="171">
        <f>SUM(BA1469:BA1471)</f>
        <v>0</v>
      </c>
      <c r="BB1472" s="171">
        <f>SUM(BB1469:BB1471)</f>
        <v>0</v>
      </c>
      <c r="BC1472" s="171">
        <f>SUM(BC1469:BC1471)</f>
        <v>0</v>
      </c>
      <c r="BD1472" s="171">
        <f>SUM(BD1469:BD1471)</f>
        <v>0</v>
      </c>
      <c r="BE1472" s="171">
        <f>SUM(BE1469:BE1471)</f>
        <v>0</v>
      </c>
    </row>
    <row r="1473" spans="1:15" ht="12.75">
      <c r="A1473" s="144" t="s">
        <v>74</v>
      </c>
      <c r="B1473" s="145" t="s">
        <v>1100</v>
      </c>
      <c r="C1473" s="146" t="s">
        <v>1101</v>
      </c>
      <c r="D1473" s="147"/>
      <c r="E1473" s="148"/>
      <c r="F1473" s="705"/>
      <c r="G1473" s="149"/>
      <c r="H1473" s="150"/>
      <c r="I1473" s="150"/>
      <c r="O1473" s="151">
        <v>1</v>
      </c>
    </row>
    <row r="1474" spans="1:104" ht="12.75">
      <c r="A1474" s="152">
        <v>477</v>
      </c>
      <c r="B1474" s="153" t="s">
        <v>1102</v>
      </c>
      <c r="C1474" s="154" t="s">
        <v>2362</v>
      </c>
      <c r="D1474" s="155" t="s">
        <v>213</v>
      </c>
      <c r="E1474" s="156">
        <v>1</v>
      </c>
      <c r="F1474" s="707">
        <f>' El silno'!J1</f>
        <v>0</v>
      </c>
      <c r="G1474" s="157">
        <f>E1474*F1474</f>
        <v>0</v>
      </c>
      <c r="O1474" s="151">
        <v>2</v>
      </c>
      <c r="AA1474" s="129">
        <v>1</v>
      </c>
      <c r="AB1474" s="129">
        <v>9</v>
      </c>
      <c r="AC1474" s="129">
        <v>9</v>
      </c>
      <c r="AZ1474" s="129">
        <v>4</v>
      </c>
      <c r="BA1474" s="129">
        <f>IF(AZ1474=1,G1474,0)</f>
        <v>0</v>
      </c>
      <c r="BB1474" s="129">
        <f>IF(AZ1474=2,G1474,0)</f>
        <v>0</v>
      </c>
      <c r="BC1474" s="129">
        <f>IF(AZ1474=3,G1474,0)</f>
        <v>0</v>
      </c>
      <c r="BD1474" s="129">
        <f>IF(AZ1474=4,G1474,0)</f>
        <v>0</v>
      </c>
      <c r="BE1474" s="129">
        <f>IF(AZ1474=5,G1474,0)</f>
        <v>0</v>
      </c>
      <c r="CA1474" s="158">
        <v>1</v>
      </c>
      <c r="CB1474" s="158">
        <v>9</v>
      </c>
      <c r="CZ1474" s="129">
        <v>0</v>
      </c>
    </row>
    <row r="1475" spans="1:80" ht="12.75">
      <c r="A1475" s="152">
        <v>478</v>
      </c>
      <c r="B1475" s="153" t="s">
        <v>2361</v>
      </c>
      <c r="C1475" s="154" t="s">
        <v>2363</v>
      </c>
      <c r="D1475" s="155" t="s">
        <v>213</v>
      </c>
      <c r="E1475" s="156">
        <v>1</v>
      </c>
      <c r="F1475" s="707">
        <f>'EL slabo'!J1</f>
        <v>0</v>
      </c>
      <c r="G1475" s="157">
        <f>E1475*F1475</f>
        <v>0</v>
      </c>
      <c r="O1475" s="151"/>
      <c r="CA1475" s="158"/>
      <c r="CB1475" s="158"/>
    </row>
    <row r="1476" spans="1:57" ht="12.75">
      <c r="A1476" s="165"/>
      <c r="B1476" s="166" t="s">
        <v>78</v>
      </c>
      <c r="C1476" s="167" t="str">
        <f>CONCATENATE(B1473," ",C1473)</f>
        <v>M21 Elektromontáže</v>
      </c>
      <c r="D1476" s="168"/>
      <c r="E1476" s="169"/>
      <c r="F1476" s="704"/>
      <c r="G1476" s="170">
        <f>SUM(G1474:G1475)</f>
        <v>0</v>
      </c>
      <c r="O1476" s="151">
        <v>4</v>
      </c>
      <c r="BA1476" s="171">
        <f>SUM(BA1473:BA1474)</f>
        <v>0</v>
      </c>
      <c r="BB1476" s="171">
        <f>SUM(BB1473:BB1474)</f>
        <v>0</v>
      </c>
      <c r="BC1476" s="171">
        <f>SUM(BC1473:BC1474)</f>
        <v>0</v>
      </c>
      <c r="BD1476" s="171">
        <f>SUM(BD1473:BD1474)</f>
        <v>0</v>
      </c>
      <c r="BE1476" s="171">
        <f>SUM(BE1473:BE1474)</f>
        <v>0</v>
      </c>
    </row>
    <row r="1477" spans="1:15" ht="12.75">
      <c r="A1477" s="144" t="s">
        <v>74</v>
      </c>
      <c r="B1477" s="145" t="s">
        <v>1103</v>
      </c>
      <c r="C1477" s="146" t="s">
        <v>1104</v>
      </c>
      <c r="D1477" s="147"/>
      <c r="E1477" s="148"/>
      <c r="F1477" s="705"/>
      <c r="G1477" s="149"/>
      <c r="H1477" s="150"/>
      <c r="I1477" s="150"/>
      <c r="O1477" s="151">
        <v>1</v>
      </c>
    </row>
    <row r="1478" spans="1:104" ht="12.75">
      <c r="A1478" s="152">
        <v>479</v>
      </c>
      <c r="B1478" s="153" t="s">
        <v>1105</v>
      </c>
      <c r="C1478" s="154" t="s">
        <v>1106</v>
      </c>
      <c r="D1478" s="155" t="s">
        <v>213</v>
      </c>
      <c r="E1478" s="156">
        <v>1</v>
      </c>
      <c r="F1478" s="707">
        <f>VZT!F53</f>
        <v>0</v>
      </c>
      <c r="G1478" s="157">
        <f>E1478*F1478</f>
        <v>0</v>
      </c>
      <c r="O1478" s="151">
        <v>2</v>
      </c>
      <c r="AA1478" s="129">
        <v>1</v>
      </c>
      <c r="AB1478" s="129">
        <v>9</v>
      </c>
      <c r="AC1478" s="129">
        <v>9</v>
      </c>
      <c r="AZ1478" s="129">
        <v>4</v>
      </c>
      <c r="BA1478" s="129">
        <f>IF(AZ1478=1,G1478,0)</f>
        <v>0</v>
      </c>
      <c r="BB1478" s="129">
        <f>IF(AZ1478=2,G1478,0)</f>
        <v>0</v>
      </c>
      <c r="BC1478" s="129">
        <f>IF(AZ1478=3,G1478,0)</f>
        <v>0</v>
      </c>
      <c r="BD1478" s="129">
        <f>IF(AZ1478=4,G1478,0)</f>
        <v>0</v>
      </c>
      <c r="BE1478" s="129">
        <f>IF(AZ1478=5,G1478,0)</f>
        <v>0</v>
      </c>
      <c r="CA1478" s="158">
        <v>1</v>
      </c>
      <c r="CB1478" s="158">
        <v>9</v>
      </c>
      <c r="CZ1478" s="129">
        <v>0</v>
      </c>
    </row>
    <row r="1479" spans="1:57" ht="12.75">
      <c r="A1479" s="165"/>
      <c r="B1479" s="166" t="s">
        <v>78</v>
      </c>
      <c r="C1479" s="167" t="str">
        <f>CONCATENATE(B1477," ",C1477)</f>
        <v>M24 Montáže vzduchotechnických zařízení</v>
      </c>
      <c r="D1479" s="168"/>
      <c r="E1479" s="169"/>
      <c r="F1479" s="704"/>
      <c r="G1479" s="170">
        <f>SUM(G1477:G1478)</f>
        <v>0</v>
      </c>
      <c r="O1479" s="151">
        <v>4</v>
      </c>
      <c r="BA1479" s="171">
        <f>SUM(BA1477:BA1478)</f>
        <v>0</v>
      </c>
      <c r="BB1479" s="171">
        <f>SUM(BB1477:BB1478)</f>
        <v>0</v>
      </c>
      <c r="BC1479" s="171">
        <f>SUM(BC1477:BC1478)</f>
        <v>0</v>
      </c>
      <c r="BD1479" s="171">
        <f>SUM(BD1477:BD1478)</f>
        <v>0</v>
      </c>
      <c r="BE1479" s="171">
        <f>SUM(BE1477:BE1478)</f>
        <v>0</v>
      </c>
    </row>
    <row r="1480" spans="1:15" ht="12.75">
      <c r="A1480" s="144" t="s">
        <v>74</v>
      </c>
      <c r="B1480" s="145" t="s">
        <v>1107</v>
      </c>
      <c r="C1480" s="146" t="s">
        <v>1109</v>
      </c>
      <c r="D1480" s="147"/>
      <c r="E1480" s="148"/>
      <c r="F1480" s="705"/>
      <c r="G1480" s="149"/>
      <c r="H1480" s="150"/>
      <c r="I1480" s="150"/>
      <c r="O1480" s="151">
        <v>1</v>
      </c>
    </row>
    <row r="1481" spans="1:104" ht="12.75">
      <c r="A1481" s="152">
        <v>480</v>
      </c>
      <c r="B1481" s="153" t="s">
        <v>1108</v>
      </c>
      <c r="C1481" s="154" t="s">
        <v>1109</v>
      </c>
      <c r="D1481" s="155" t="s">
        <v>213</v>
      </c>
      <c r="E1481" s="156">
        <v>1</v>
      </c>
      <c r="F1481" s="707">
        <f>'gastro - stavba'!P34+'gastro - technologie'!P27+'gastro - nezpůsobilé'!P73</f>
        <v>0</v>
      </c>
      <c r="G1481" s="157">
        <f>E1481*F1481</f>
        <v>0</v>
      </c>
      <c r="O1481" s="151">
        <v>2</v>
      </c>
      <c r="AA1481" s="129">
        <v>1</v>
      </c>
      <c r="AB1481" s="129">
        <v>9</v>
      </c>
      <c r="AC1481" s="129">
        <v>9</v>
      </c>
      <c r="AZ1481" s="129">
        <v>4</v>
      </c>
      <c r="BA1481" s="129">
        <f>IF(AZ1481=1,G1481,0)</f>
        <v>0</v>
      </c>
      <c r="BB1481" s="129">
        <f>IF(AZ1481=2,G1481,0)</f>
        <v>0</v>
      </c>
      <c r="BC1481" s="129">
        <f>IF(AZ1481=3,G1481,0)</f>
        <v>0</v>
      </c>
      <c r="BD1481" s="129">
        <f>IF(AZ1481=4,G1481,0)</f>
        <v>0</v>
      </c>
      <c r="BE1481" s="129">
        <f>IF(AZ1481=5,G1481,0)</f>
        <v>0</v>
      </c>
      <c r="CA1481" s="158">
        <v>1</v>
      </c>
      <c r="CB1481" s="158">
        <v>9</v>
      </c>
      <c r="CZ1481" s="129">
        <v>0</v>
      </c>
    </row>
    <row r="1482" spans="1:57" ht="12.75">
      <c r="A1482" s="165"/>
      <c r="B1482" s="166" t="s">
        <v>78</v>
      </c>
      <c r="C1482" s="167" t="str">
        <f>CONCATENATE(B1480," ",C1480)</f>
        <v xml:space="preserve">M42 Gastro zařízení </v>
      </c>
      <c r="D1482" s="168"/>
      <c r="E1482" s="169"/>
      <c r="F1482" s="704"/>
      <c r="G1482" s="170">
        <f>SUM(G1480:G1481)</f>
        <v>0</v>
      </c>
      <c r="O1482" s="151">
        <v>4</v>
      </c>
      <c r="BA1482" s="171">
        <f>SUM(BA1480:BA1481)</f>
        <v>0</v>
      </c>
      <c r="BB1482" s="171">
        <f>SUM(BB1480:BB1481)</f>
        <v>0</v>
      </c>
      <c r="BC1482" s="171">
        <f>SUM(BC1480:BC1481)</f>
        <v>0</v>
      </c>
      <c r="BD1482" s="171">
        <f>SUM(BD1480:BD1481)</f>
        <v>0</v>
      </c>
      <c r="BE1482" s="171">
        <f>SUM(BE1480:BE1481)</f>
        <v>0</v>
      </c>
    </row>
    <row r="1483" spans="1:15" ht="12.75">
      <c r="A1483" s="144" t="s">
        <v>74</v>
      </c>
      <c r="B1483" s="145" t="s">
        <v>1110</v>
      </c>
      <c r="C1483" s="146" t="s">
        <v>1111</v>
      </c>
      <c r="D1483" s="147"/>
      <c r="E1483" s="148"/>
      <c r="F1483" s="705"/>
      <c r="G1483" s="149"/>
      <c r="H1483" s="150"/>
      <c r="I1483" s="150"/>
      <c r="O1483" s="151">
        <v>1</v>
      </c>
    </row>
    <row r="1484" spans="1:104" ht="12.75">
      <c r="A1484" s="152">
        <v>481</v>
      </c>
      <c r="B1484" s="153" t="s">
        <v>1112</v>
      </c>
      <c r="C1484" s="154" t="s">
        <v>1113</v>
      </c>
      <c r="D1484" s="155" t="s">
        <v>224</v>
      </c>
      <c r="E1484" s="156">
        <v>1399.935192345</v>
      </c>
      <c r="F1484" s="702"/>
      <c r="G1484" s="157">
        <f>E1484*F1484</f>
        <v>0</v>
      </c>
      <c r="O1484" s="151">
        <v>2</v>
      </c>
      <c r="AA1484" s="129">
        <v>8</v>
      </c>
      <c r="AB1484" s="129">
        <v>0</v>
      </c>
      <c r="AC1484" s="129">
        <v>3</v>
      </c>
      <c r="AZ1484" s="129">
        <v>1</v>
      </c>
      <c r="BA1484" s="129">
        <f>IF(AZ1484=1,G1484,0)</f>
        <v>0</v>
      </c>
      <c r="BB1484" s="129">
        <f>IF(AZ1484=2,G1484,0)</f>
        <v>0</v>
      </c>
      <c r="BC1484" s="129">
        <f>IF(AZ1484=3,G1484,0)</f>
        <v>0</v>
      </c>
      <c r="BD1484" s="129">
        <f>IF(AZ1484=4,G1484,0)</f>
        <v>0</v>
      </c>
      <c r="BE1484" s="129">
        <f>IF(AZ1484=5,G1484,0)</f>
        <v>0</v>
      </c>
      <c r="CA1484" s="158">
        <v>8</v>
      </c>
      <c r="CB1484" s="158">
        <v>0</v>
      </c>
      <c r="CZ1484" s="129">
        <v>0</v>
      </c>
    </row>
    <row r="1485" spans="1:104" ht="12.75">
      <c r="A1485" s="152">
        <v>482</v>
      </c>
      <c r="B1485" s="153" t="s">
        <v>1114</v>
      </c>
      <c r="C1485" s="154" t="s">
        <v>1115</v>
      </c>
      <c r="D1485" s="155" t="s">
        <v>224</v>
      </c>
      <c r="E1485" s="156">
        <v>4199.805577035</v>
      </c>
      <c r="F1485" s="702"/>
      <c r="G1485" s="157">
        <f>E1485*F1485</f>
        <v>0</v>
      </c>
      <c r="O1485" s="151">
        <v>2</v>
      </c>
      <c r="AA1485" s="129">
        <v>8</v>
      </c>
      <c r="AB1485" s="129">
        <v>0</v>
      </c>
      <c r="AC1485" s="129">
        <v>3</v>
      </c>
      <c r="AZ1485" s="129">
        <v>1</v>
      </c>
      <c r="BA1485" s="129">
        <f>IF(AZ1485=1,G1485,0)</f>
        <v>0</v>
      </c>
      <c r="BB1485" s="129">
        <f>IF(AZ1485=2,G1485,0)</f>
        <v>0</v>
      </c>
      <c r="BC1485" s="129">
        <f>IF(AZ1485=3,G1485,0)</f>
        <v>0</v>
      </c>
      <c r="BD1485" s="129">
        <f>IF(AZ1485=4,G1485,0)</f>
        <v>0</v>
      </c>
      <c r="BE1485" s="129">
        <f>IF(AZ1485=5,G1485,0)</f>
        <v>0</v>
      </c>
      <c r="CA1485" s="158">
        <v>8</v>
      </c>
      <c r="CB1485" s="158">
        <v>0</v>
      </c>
      <c r="CZ1485" s="129">
        <v>0</v>
      </c>
    </row>
    <row r="1486" spans="1:104" ht="12.75">
      <c r="A1486" s="152">
        <v>483</v>
      </c>
      <c r="B1486" s="153" t="s">
        <v>1116</v>
      </c>
      <c r="C1486" s="154" t="s">
        <v>1117</v>
      </c>
      <c r="D1486" s="155" t="s">
        <v>224</v>
      </c>
      <c r="E1486" s="156">
        <v>1399.935192345</v>
      </c>
      <c r="F1486" s="702"/>
      <c r="G1486" s="157">
        <f>E1486*F1486</f>
        <v>0</v>
      </c>
      <c r="O1486" s="151">
        <v>2</v>
      </c>
      <c r="AA1486" s="129">
        <v>8</v>
      </c>
      <c r="AB1486" s="129">
        <v>0</v>
      </c>
      <c r="AC1486" s="129">
        <v>3</v>
      </c>
      <c r="AZ1486" s="129">
        <v>1</v>
      </c>
      <c r="BA1486" s="129">
        <f>IF(AZ1486=1,G1486,0)</f>
        <v>0</v>
      </c>
      <c r="BB1486" s="129">
        <f>IF(AZ1486=2,G1486,0)</f>
        <v>0</v>
      </c>
      <c r="BC1486" s="129">
        <f>IF(AZ1486=3,G1486,0)</f>
        <v>0</v>
      </c>
      <c r="BD1486" s="129">
        <f>IF(AZ1486=4,G1486,0)</f>
        <v>0</v>
      </c>
      <c r="BE1486" s="129">
        <f>IF(AZ1486=5,G1486,0)</f>
        <v>0</v>
      </c>
      <c r="CA1486" s="158">
        <v>8</v>
      </c>
      <c r="CB1486" s="158">
        <v>0</v>
      </c>
      <c r="CZ1486" s="129">
        <v>0</v>
      </c>
    </row>
    <row r="1487" spans="1:104" ht="12.75">
      <c r="A1487" s="152">
        <v>484</v>
      </c>
      <c r="B1487" s="153" t="s">
        <v>1118</v>
      </c>
      <c r="C1487" s="154" t="s">
        <v>1119</v>
      </c>
      <c r="D1487" s="155" t="s">
        <v>224</v>
      </c>
      <c r="E1487" s="156">
        <v>26598.768654555</v>
      </c>
      <c r="F1487" s="702"/>
      <c r="G1487" s="157">
        <f>E1487*F1487</f>
        <v>0</v>
      </c>
      <c r="O1487" s="151">
        <v>2</v>
      </c>
      <c r="AA1487" s="129">
        <v>8</v>
      </c>
      <c r="AB1487" s="129">
        <v>0</v>
      </c>
      <c r="AC1487" s="129">
        <v>3</v>
      </c>
      <c r="AZ1487" s="129">
        <v>1</v>
      </c>
      <c r="BA1487" s="129">
        <f>IF(AZ1487=1,G1487,0)</f>
        <v>0</v>
      </c>
      <c r="BB1487" s="129">
        <f>IF(AZ1487=2,G1487,0)</f>
        <v>0</v>
      </c>
      <c r="BC1487" s="129">
        <f>IF(AZ1487=3,G1487,0)</f>
        <v>0</v>
      </c>
      <c r="BD1487" s="129">
        <f>IF(AZ1487=4,G1487,0)</f>
        <v>0</v>
      </c>
      <c r="BE1487" s="129">
        <f>IF(AZ1487=5,G1487,0)</f>
        <v>0</v>
      </c>
      <c r="CA1487" s="158">
        <v>8</v>
      </c>
      <c r="CB1487" s="158">
        <v>0</v>
      </c>
      <c r="CZ1487" s="129">
        <v>0</v>
      </c>
    </row>
    <row r="1488" spans="1:104" ht="12.75">
      <c r="A1488" s="152">
        <v>485</v>
      </c>
      <c r="B1488" s="153" t="s">
        <v>1120</v>
      </c>
      <c r="C1488" s="154" t="s">
        <v>1121</v>
      </c>
      <c r="D1488" s="155" t="s">
        <v>224</v>
      </c>
      <c r="E1488" s="156">
        <v>1399.935192345</v>
      </c>
      <c r="F1488" s="702"/>
      <c r="G1488" s="157">
        <f>E1488*F1488</f>
        <v>0</v>
      </c>
      <c r="O1488" s="151">
        <v>2</v>
      </c>
      <c r="AA1488" s="129">
        <v>8</v>
      </c>
      <c r="AB1488" s="129">
        <v>0</v>
      </c>
      <c r="AC1488" s="129">
        <v>3</v>
      </c>
      <c r="AZ1488" s="129">
        <v>1</v>
      </c>
      <c r="BA1488" s="129">
        <f>IF(AZ1488=1,G1488,0)</f>
        <v>0</v>
      </c>
      <c r="BB1488" s="129">
        <f>IF(AZ1488=2,G1488,0)</f>
        <v>0</v>
      </c>
      <c r="BC1488" s="129">
        <f>IF(AZ1488=3,G1488,0)</f>
        <v>0</v>
      </c>
      <c r="BD1488" s="129">
        <f>IF(AZ1488=4,G1488,0)</f>
        <v>0</v>
      </c>
      <c r="BE1488" s="129">
        <f>IF(AZ1488=5,G1488,0)</f>
        <v>0</v>
      </c>
      <c r="CA1488" s="158">
        <v>8</v>
      </c>
      <c r="CB1488" s="158">
        <v>0</v>
      </c>
      <c r="CZ1488" s="129">
        <v>0</v>
      </c>
    </row>
    <row r="1489" spans="1:57" ht="12.75">
      <c r="A1489" s="165"/>
      <c r="B1489" s="166" t="s">
        <v>78</v>
      </c>
      <c r="C1489" s="167" t="str">
        <f>CONCATENATE(B1483," ",C1483)</f>
        <v>D96 Přesuny suti a vybouraných hmot</v>
      </c>
      <c r="D1489" s="168"/>
      <c r="E1489" s="169"/>
      <c r="F1489" s="704"/>
      <c r="G1489" s="170">
        <f>SUM(G1483:G1488)</f>
        <v>0</v>
      </c>
      <c r="O1489" s="151">
        <v>4</v>
      </c>
      <c r="BA1489" s="171">
        <f>SUM(BA1483:BA1488)</f>
        <v>0</v>
      </c>
      <c r="BB1489" s="171">
        <f>SUM(BB1483:BB1488)</f>
        <v>0</v>
      </c>
      <c r="BC1489" s="171">
        <f>SUM(BC1483:BC1488)</f>
        <v>0</v>
      </c>
      <c r="BD1489" s="171">
        <f>SUM(BD1483:BD1488)</f>
        <v>0</v>
      </c>
      <c r="BE1489" s="171">
        <f>SUM(BE1483:BE1488)</f>
        <v>0</v>
      </c>
    </row>
    <row r="1490" ht="12.75">
      <c r="E1490" s="129"/>
    </row>
    <row r="1491" ht="12.75">
      <c r="E1491" s="129"/>
    </row>
    <row r="1492" ht="12.75">
      <c r="E1492" s="129"/>
    </row>
    <row r="1493" ht="12.75">
      <c r="E1493" s="129"/>
    </row>
    <row r="1494" ht="12.75">
      <c r="E1494" s="129"/>
    </row>
    <row r="1495" ht="12.75">
      <c r="E1495" s="129"/>
    </row>
    <row r="1496" ht="12.75">
      <c r="E1496" s="129"/>
    </row>
    <row r="1497" ht="12.75">
      <c r="E1497" s="129"/>
    </row>
    <row r="1498" ht="12.75">
      <c r="E1498" s="129"/>
    </row>
    <row r="1499" ht="12.75">
      <c r="E1499" s="129"/>
    </row>
    <row r="1500" ht="12.75">
      <c r="E1500" s="129"/>
    </row>
    <row r="1501" ht="12.75">
      <c r="E1501" s="129"/>
    </row>
    <row r="1502" ht="12.75">
      <c r="E1502" s="129"/>
    </row>
    <row r="1503" ht="12.75">
      <c r="E1503" s="129"/>
    </row>
    <row r="1504" ht="12.75">
      <c r="E1504" s="129"/>
    </row>
    <row r="1505" ht="12.75">
      <c r="E1505" s="129"/>
    </row>
    <row r="1506" ht="12.75">
      <c r="E1506" s="129"/>
    </row>
    <row r="1507" ht="12.75">
      <c r="E1507" s="129"/>
    </row>
    <row r="1508" ht="12.75">
      <c r="E1508" s="129"/>
    </row>
    <row r="1509" ht="12.75">
      <c r="E1509" s="129"/>
    </row>
    <row r="1510" ht="12.75">
      <c r="E1510" s="129"/>
    </row>
    <row r="1511" ht="12.75">
      <c r="E1511" s="129"/>
    </row>
    <row r="1512" ht="12.75">
      <c r="E1512" s="129"/>
    </row>
    <row r="1513" spans="1:7" ht="12.75">
      <c r="A1513" s="172"/>
      <c r="B1513" s="172"/>
      <c r="C1513" s="172"/>
      <c r="D1513" s="172"/>
      <c r="E1513" s="172"/>
      <c r="F1513" s="172"/>
      <c r="G1513" s="172"/>
    </row>
    <row r="1514" spans="1:7" ht="12.75">
      <c r="A1514" s="172"/>
      <c r="B1514" s="172"/>
      <c r="C1514" s="172"/>
      <c r="D1514" s="172"/>
      <c r="E1514" s="172"/>
      <c r="F1514" s="172"/>
      <c r="G1514" s="172"/>
    </row>
    <row r="1515" spans="1:7" ht="12.75">
      <c r="A1515" s="172"/>
      <c r="B1515" s="172"/>
      <c r="C1515" s="172"/>
      <c r="D1515" s="172"/>
      <c r="E1515" s="172"/>
      <c r="F1515" s="172"/>
      <c r="G1515" s="172"/>
    </row>
    <row r="1516" spans="1:7" ht="12.75">
      <c r="A1516" s="172"/>
      <c r="B1516" s="172"/>
      <c r="C1516" s="172"/>
      <c r="D1516" s="172"/>
      <c r="E1516" s="172"/>
      <c r="F1516" s="172"/>
      <c r="G1516" s="172"/>
    </row>
    <row r="1517" ht="12.75">
      <c r="E1517" s="129"/>
    </row>
    <row r="1518" ht="12.75">
      <c r="E1518" s="129"/>
    </row>
    <row r="1519" ht="12.75">
      <c r="E1519" s="129"/>
    </row>
    <row r="1520" ht="12.75">
      <c r="E1520" s="129"/>
    </row>
    <row r="1521" ht="12.75">
      <c r="E1521" s="129"/>
    </row>
    <row r="1522" ht="12.75">
      <c r="E1522" s="129"/>
    </row>
    <row r="1523" ht="12.75">
      <c r="E1523" s="129"/>
    </row>
    <row r="1524" ht="12.75">
      <c r="E1524" s="129"/>
    </row>
    <row r="1525" ht="12.75">
      <c r="E1525" s="129"/>
    </row>
    <row r="1526" ht="12.75">
      <c r="E1526" s="129"/>
    </row>
    <row r="1527" ht="12.75">
      <c r="E1527" s="129"/>
    </row>
    <row r="1528" ht="12.75">
      <c r="E1528" s="129"/>
    </row>
    <row r="1529" ht="12.75">
      <c r="E1529" s="129"/>
    </row>
    <row r="1530" ht="12.75">
      <c r="E1530" s="129"/>
    </row>
    <row r="1531" ht="12.75">
      <c r="E1531" s="129"/>
    </row>
    <row r="1532" ht="12.75">
      <c r="E1532" s="129"/>
    </row>
    <row r="1533" ht="12.75">
      <c r="E1533" s="129"/>
    </row>
    <row r="1534" ht="12.75">
      <c r="E1534" s="129"/>
    </row>
    <row r="1535" ht="12.75">
      <c r="E1535" s="129"/>
    </row>
    <row r="1536" ht="12.75">
      <c r="E1536" s="129"/>
    </row>
    <row r="1537" ht="12.75">
      <c r="E1537" s="129"/>
    </row>
    <row r="1538" ht="12.75">
      <c r="E1538" s="129"/>
    </row>
    <row r="1539" ht="12.75">
      <c r="E1539" s="129"/>
    </row>
    <row r="1540" ht="12.75">
      <c r="E1540" s="129"/>
    </row>
    <row r="1541" ht="12.75">
      <c r="E1541" s="129"/>
    </row>
    <row r="1542" ht="12.75">
      <c r="E1542" s="129"/>
    </row>
    <row r="1543" ht="12.75">
      <c r="E1543" s="129"/>
    </row>
    <row r="1544" ht="12.75">
      <c r="E1544" s="129"/>
    </row>
    <row r="1545" ht="12.75">
      <c r="E1545" s="129"/>
    </row>
    <row r="1546" ht="12.75">
      <c r="E1546" s="129"/>
    </row>
    <row r="1547" ht="12.75">
      <c r="E1547" s="129"/>
    </row>
    <row r="1548" spans="1:2" ht="12.75">
      <c r="A1548" s="173"/>
      <c r="B1548" s="173"/>
    </row>
    <row r="1549" spans="1:7" ht="12.75">
      <c r="A1549" s="172"/>
      <c r="B1549" s="172"/>
      <c r="C1549" s="175"/>
      <c r="D1549" s="175"/>
      <c r="E1549" s="176"/>
      <c r="F1549" s="175"/>
      <c r="G1549" s="177"/>
    </row>
    <row r="1550" spans="1:7" ht="12.75">
      <c r="A1550" s="178"/>
      <c r="B1550" s="178"/>
      <c r="C1550" s="172"/>
      <c r="D1550" s="172"/>
      <c r="E1550" s="179"/>
      <c r="F1550" s="172"/>
      <c r="G1550" s="172"/>
    </row>
    <row r="1551" spans="1:7" ht="12.75">
      <c r="A1551" s="172"/>
      <c r="B1551" s="172"/>
      <c r="C1551" s="172"/>
      <c r="D1551" s="172"/>
      <c r="E1551" s="179"/>
      <c r="F1551" s="172"/>
      <c r="G1551" s="172"/>
    </row>
    <row r="1552" spans="1:7" ht="12.75">
      <c r="A1552" s="172"/>
      <c r="B1552" s="172"/>
      <c r="C1552" s="172"/>
      <c r="D1552" s="172"/>
      <c r="E1552" s="179"/>
      <c r="F1552" s="172"/>
      <c r="G1552" s="172"/>
    </row>
    <row r="1553" spans="1:7" ht="12.75">
      <c r="A1553" s="172"/>
      <c r="B1553" s="172"/>
      <c r="C1553" s="172"/>
      <c r="D1553" s="172"/>
      <c r="E1553" s="179"/>
      <c r="F1553" s="172"/>
      <c r="G1553" s="172"/>
    </row>
    <row r="1554" spans="1:7" ht="12.75">
      <c r="A1554" s="172"/>
      <c r="B1554" s="172"/>
      <c r="C1554" s="172"/>
      <c r="D1554" s="172"/>
      <c r="E1554" s="179"/>
      <c r="F1554" s="172"/>
      <c r="G1554" s="172"/>
    </row>
    <row r="1555" spans="1:7" ht="12.75">
      <c r="A1555" s="172"/>
      <c r="B1555" s="172"/>
      <c r="C1555" s="172"/>
      <c r="D1555" s="172"/>
      <c r="E1555" s="179"/>
      <c r="F1555" s="172"/>
      <c r="G1555" s="172"/>
    </row>
    <row r="1556" spans="1:7" ht="12.75">
      <c r="A1556" s="172"/>
      <c r="B1556" s="172"/>
      <c r="C1556" s="172"/>
      <c r="D1556" s="172"/>
      <c r="E1556" s="179"/>
      <c r="F1556" s="172"/>
      <c r="G1556" s="172"/>
    </row>
    <row r="1557" spans="1:7" ht="12.75">
      <c r="A1557" s="172"/>
      <c r="B1557" s="172"/>
      <c r="C1557" s="172"/>
      <c r="D1557" s="172"/>
      <c r="E1557" s="179"/>
      <c r="F1557" s="172"/>
      <c r="G1557" s="172"/>
    </row>
    <row r="1558" spans="1:7" ht="12.75">
      <c r="A1558" s="172"/>
      <c r="B1558" s="172"/>
      <c r="C1558" s="172"/>
      <c r="D1558" s="172"/>
      <c r="E1558" s="179"/>
      <c r="F1558" s="172"/>
      <c r="G1558" s="172"/>
    </row>
    <row r="1559" spans="1:7" ht="12.75">
      <c r="A1559" s="172"/>
      <c r="B1559" s="172"/>
      <c r="C1559" s="172"/>
      <c r="D1559" s="172"/>
      <c r="E1559" s="179"/>
      <c r="F1559" s="172"/>
      <c r="G1559" s="172"/>
    </row>
    <row r="1560" spans="1:7" ht="12.75">
      <c r="A1560" s="172"/>
      <c r="B1560" s="172"/>
      <c r="C1560" s="172"/>
      <c r="D1560" s="172"/>
      <c r="E1560" s="179"/>
      <c r="F1560" s="172"/>
      <c r="G1560" s="172"/>
    </row>
    <row r="1561" spans="1:7" ht="12.75">
      <c r="A1561" s="172"/>
      <c r="B1561" s="172"/>
      <c r="C1561" s="172"/>
      <c r="D1561" s="172"/>
      <c r="E1561" s="179"/>
      <c r="F1561" s="172"/>
      <c r="G1561" s="172"/>
    </row>
    <row r="1562" spans="1:7" ht="12.75">
      <c r="A1562" s="172"/>
      <c r="B1562" s="172"/>
      <c r="C1562" s="172"/>
      <c r="D1562" s="172"/>
      <c r="E1562" s="179"/>
      <c r="F1562" s="172"/>
      <c r="G1562" s="172"/>
    </row>
  </sheetData>
  <sheetProtection algorithmName="SHA-512" hashValue="KP36AD+GeywQZDSUhnA/UFZwe3/J9FIaPMFa/DxbeRoQdbnkP4LDxRn/PUbzgbt/ayHYRq/iGuqc6ttHfxtEbw==" saltValue="6Vw62tlWNm9WvQF8DsvLkg==" spinCount="100000" sheet="1" objects="1" scenarios="1"/>
  <mergeCells count="939">
    <mergeCell ref="C431:D431"/>
    <mergeCell ref="C432:D432"/>
    <mergeCell ref="C433:D433"/>
    <mergeCell ref="C434:D434"/>
    <mergeCell ref="C435:D435"/>
    <mergeCell ref="C436:D436"/>
    <mergeCell ref="C13:D13"/>
    <mergeCell ref="C14:D14"/>
    <mergeCell ref="C15:D15"/>
    <mergeCell ref="C16:D16"/>
    <mergeCell ref="C17:D17"/>
    <mergeCell ref="C18:D18"/>
    <mergeCell ref="C26:D26"/>
    <mergeCell ref="C27:D27"/>
    <mergeCell ref="C28:D28"/>
    <mergeCell ref="C29:D29"/>
    <mergeCell ref="C30:D30"/>
    <mergeCell ref="C37:D37"/>
    <mergeCell ref="C38:D38"/>
    <mergeCell ref="C39:D39"/>
    <mergeCell ref="C40:D40"/>
    <mergeCell ref="C41:D41"/>
    <mergeCell ref="C42:D42"/>
    <mergeCell ref="C31:D31"/>
    <mergeCell ref="A1:G1"/>
    <mergeCell ref="A3:B3"/>
    <mergeCell ref="A4:B4"/>
    <mergeCell ref="E4:G4"/>
    <mergeCell ref="C9:D9"/>
    <mergeCell ref="C10:D10"/>
    <mergeCell ref="C11:D11"/>
    <mergeCell ref="C12:D12"/>
    <mergeCell ref="C25:D25"/>
    <mergeCell ref="C19:D19"/>
    <mergeCell ref="C20:D20"/>
    <mergeCell ref="C21:D21"/>
    <mergeCell ref="C22:D22"/>
    <mergeCell ref="C23:D23"/>
    <mergeCell ref="C24:D24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76:D76"/>
    <mergeCell ref="C78:D78"/>
    <mergeCell ref="C79:D79"/>
    <mergeCell ref="C80:D80"/>
    <mergeCell ref="C81:D81"/>
    <mergeCell ref="C82:D82"/>
    <mergeCell ref="C55:D55"/>
    <mergeCell ref="C56:D56"/>
    <mergeCell ref="C60:D60"/>
    <mergeCell ref="C62:D62"/>
    <mergeCell ref="C67:D67"/>
    <mergeCell ref="C68:D68"/>
    <mergeCell ref="C69:D69"/>
    <mergeCell ref="C75:D75"/>
    <mergeCell ref="C71:D71"/>
    <mergeCell ref="C72:D72"/>
    <mergeCell ref="C73:D73"/>
    <mergeCell ref="C89:D89"/>
    <mergeCell ref="C90:D90"/>
    <mergeCell ref="C91:D91"/>
    <mergeCell ref="C92:D92"/>
    <mergeCell ref="C94:D94"/>
    <mergeCell ref="C95:D95"/>
    <mergeCell ref="C83:D83"/>
    <mergeCell ref="C84:D84"/>
    <mergeCell ref="C85:D85"/>
    <mergeCell ref="C86:D86"/>
    <mergeCell ref="C87:D87"/>
    <mergeCell ref="C88:D88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5:D115"/>
    <mergeCell ref="C116:D116"/>
    <mergeCell ref="C117:D117"/>
    <mergeCell ref="C118:D118"/>
    <mergeCell ref="C119:D119"/>
    <mergeCell ref="C120:D120"/>
    <mergeCell ref="C108:D108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33:D133"/>
    <mergeCell ref="C134:D134"/>
    <mergeCell ref="C135:D135"/>
    <mergeCell ref="C136:D136"/>
    <mergeCell ref="C137:D137"/>
    <mergeCell ref="C138:D138"/>
    <mergeCell ref="C153:D153"/>
    <mergeCell ref="C155:D155"/>
    <mergeCell ref="C156:D156"/>
    <mergeCell ref="C157:D157"/>
    <mergeCell ref="C159:D159"/>
    <mergeCell ref="C160:D160"/>
    <mergeCell ref="C142:D142"/>
    <mergeCell ref="C143:D143"/>
    <mergeCell ref="C147:D147"/>
    <mergeCell ref="C148:D148"/>
    <mergeCell ref="C149:D149"/>
    <mergeCell ref="C150:D150"/>
    <mergeCell ref="C152:D152"/>
    <mergeCell ref="C169:D169"/>
    <mergeCell ref="C170:D170"/>
    <mergeCell ref="C171:D171"/>
    <mergeCell ref="C173:D173"/>
    <mergeCell ref="C175:D175"/>
    <mergeCell ref="C177:D177"/>
    <mergeCell ref="C161:D161"/>
    <mergeCell ref="C163:D163"/>
    <mergeCell ref="C164:D164"/>
    <mergeCell ref="C165:D165"/>
    <mergeCell ref="C167:D167"/>
    <mergeCell ref="C168:D168"/>
    <mergeCell ref="C187:D187"/>
    <mergeCell ref="C188:D188"/>
    <mergeCell ref="C189:D189"/>
    <mergeCell ref="C190:D190"/>
    <mergeCell ref="C191:D191"/>
    <mergeCell ref="C193:D193"/>
    <mergeCell ref="C178:D178"/>
    <mergeCell ref="C179:D179"/>
    <mergeCell ref="C180:D180"/>
    <mergeCell ref="C182:D182"/>
    <mergeCell ref="C184:D184"/>
    <mergeCell ref="C185:D185"/>
    <mergeCell ref="C201:D201"/>
    <mergeCell ref="C202:D202"/>
    <mergeCell ref="C203:D203"/>
    <mergeCell ref="C204:D204"/>
    <mergeCell ref="C205:D205"/>
    <mergeCell ref="C206:D206"/>
    <mergeCell ref="C194:D194"/>
    <mergeCell ref="C195:D195"/>
    <mergeCell ref="C196:D196"/>
    <mergeCell ref="C197:D197"/>
    <mergeCell ref="C198:D198"/>
    <mergeCell ref="C199:D199"/>
    <mergeCell ref="C214:D214"/>
    <mergeCell ref="C215:D215"/>
    <mergeCell ref="C216:D216"/>
    <mergeCell ref="C217:D217"/>
    <mergeCell ref="C218:D218"/>
    <mergeCell ref="C220:D220"/>
    <mergeCell ref="C207:D207"/>
    <mergeCell ref="C208:D208"/>
    <mergeCell ref="C209:D209"/>
    <mergeCell ref="C210:D210"/>
    <mergeCell ref="C211:D211"/>
    <mergeCell ref="C213:D213"/>
    <mergeCell ref="C229:D229"/>
    <mergeCell ref="C230:D230"/>
    <mergeCell ref="C232:D232"/>
    <mergeCell ref="C233:D233"/>
    <mergeCell ref="C234:D234"/>
    <mergeCell ref="C235:D235"/>
    <mergeCell ref="C221:D221"/>
    <mergeCell ref="C222:D222"/>
    <mergeCell ref="C224:D224"/>
    <mergeCell ref="C225:D225"/>
    <mergeCell ref="C226:D226"/>
    <mergeCell ref="C228:D228"/>
    <mergeCell ref="C249:D249"/>
    <mergeCell ref="C250:D250"/>
    <mergeCell ref="C251:D251"/>
    <mergeCell ref="C252:D252"/>
    <mergeCell ref="C253:D253"/>
    <mergeCell ref="C255:D255"/>
    <mergeCell ref="C237:D237"/>
    <mergeCell ref="C238:D238"/>
    <mergeCell ref="C239:D239"/>
    <mergeCell ref="C240:D240"/>
    <mergeCell ref="C242:D242"/>
    <mergeCell ref="C244:D244"/>
    <mergeCell ref="C263:D263"/>
    <mergeCell ref="C265:D265"/>
    <mergeCell ref="C266:D266"/>
    <mergeCell ref="C268:D268"/>
    <mergeCell ref="C269:D269"/>
    <mergeCell ref="C270:D270"/>
    <mergeCell ref="C256:D256"/>
    <mergeCell ref="C257:D257"/>
    <mergeCell ref="C258:D258"/>
    <mergeCell ref="C260:D260"/>
    <mergeCell ref="C261:D261"/>
    <mergeCell ref="C262:D262"/>
    <mergeCell ref="C278:D278"/>
    <mergeCell ref="C279:D279"/>
    <mergeCell ref="C281:D281"/>
    <mergeCell ref="C282:D282"/>
    <mergeCell ref="C283:D283"/>
    <mergeCell ref="C285:D285"/>
    <mergeCell ref="C271:D271"/>
    <mergeCell ref="C272:D272"/>
    <mergeCell ref="C273:D273"/>
    <mergeCell ref="C274:D274"/>
    <mergeCell ref="C275:D275"/>
    <mergeCell ref="C276:D276"/>
    <mergeCell ref="C293:D293"/>
    <mergeCell ref="C294:D294"/>
    <mergeCell ref="C295:D295"/>
    <mergeCell ref="C296:D296"/>
    <mergeCell ref="C297:D297"/>
    <mergeCell ref="C298:D298"/>
    <mergeCell ref="C286:D286"/>
    <mergeCell ref="C287:D287"/>
    <mergeCell ref="C288:D288"/>
    <mergeCell ref="C289:D289"/>
    <mergeCell ref="C290:D290"/>
    <mergeCell ref="C291:D291"/>
    <mergeCell ref="C309:D309"/>
    <mergeCell ref="C311:D311"/>
    <mergeCell ref="C312:D312"/>
    <mergeCell ref="C317:D317"/>
    <mergeCell ref="C318:D318"/>
    <mergeCell ref="C319:D319"/>
    <mergeCell ref="C322:D322"/>
    <mergeCell ref="C299:D299"/>
    <mergeCell ref="C301:D301"/>
    <mergeCell ref="C302:D302"/>
    <mergeCell ref="C304:D304"/>
    <mergeCell ref="C305:D305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65:D365"/>
    <mergeCell ref="C366:D366"/>
    <mergeCell ref="C367:D367"/>
    <mergeCell ref="C371:D371"/>
    <mergeCell ref="C372:D372"/>
    <mergeCell ref="C373:D373"/>
    <mergeCell ref="C374:D374"/>
    <mergeCell ref="C375:D375"/>
    <mergeCell ref="C359:D359"/>
    <mergeCell ref="C360:D360"/>
    <mergeCell ref="C361:D361"/>
    <mergeCell ref="C362:D362"/>
    <mergeCell ref="C363:D363"/>
    <mergeCell ref="C364:D364"/>
    <mergeCell ref="C383:D383"/>
    <mergeCell ref="C394:D394"/>
    <mergeCell ref="C395:D395"/>
    <mergeCell ref="C396:D396"/>
    <mergeCell ref="C397:D397"/>
    <mergeCell ref="C398:D398"/>
    <mergeCell ref="C399:D399"/>
    <mergeCell ref="C400:D400"/>
    <mergeCell ref="C376:D376"/>
    <mergeCell ref="C378:D378"/>
    <mergeCell ref="C379:D379"/>
    <mergeCell ref="C380:D380"/>
    <mergeCell ref="C381:D381"/>
    <mergeCell ref="C382:D382"/>
    <mergeCell ref="C386:D386"/>
    <mergeCell ref="C387:D387"/>
    <mergeCell ref="C388:D388"/>
    <mergeCell ref="C389:D389"/>
    <mergeCell ref="C390:D390"/>
    <mergeCell ref="C408:D408"/>
    <mergeCell ref="C409:D409"/>
    <mergeCell ref="C410:D410"/>
    <mergeCell ref="C412:D412"/>
    <mergeCell ref="C413:D413"/>
    <mergeCell ref="C415:D415"/>
    <mergeCell ref="C401:D401"/>
    <mergeCell ref="C402:D402"/>
    <mergeCell ref="C403:D403"/>
    <mergeCell ref="C404:D404"/>
    <mergeCell ref="C405:D405"/>
    <mergeCell ref="C406:D406"/>
    <mergeCell ref="C443:D443"/>
    <mergeCell ref="C444:D444"/>
    <mergeCell ref="C446:D446"/>
    <mergeCell ref="C447:D447"/>
    <mergeCell ref="C448:D448"/>
    <mergeCell ref="C449:D449"/>
    <mergeCell ref="C416:D416"/>
    <mergeCell ref="C417:D417"/>
    <mergeCell ref="C438:D438"/>
    <mergeCell ref="C439:D439"/>
    <mergeCell ref="C440:D440"/>
    <mergeCell ref="C441:D441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57:D457"/>
    <mergeCell ref="C458:D458"/>
    <mergeCell ref="C462:D462"/>
    <mergeCell ref="C464:D464"/>
    <mergeCell ref="C466:D466"/>
    <mergeCell ref="C468:D468"/>
    <mergeCell ref="C451:D451"/>
    <mergeCell ref="C452:D452"/>
    <mergeCell ref="C453:D453"/>
    <mergeCell ref="C454:D454"/>
    <mergeCell ref="C455:D455"/>
    <mergeCell ref="C456:D456"/>
    <mergeCell ref="C483:D483"/>
    <mergeCell ref="C491:D491"/>
    <mergeCell ref="C492:D492"/>
    <mergeCell ref="C493:D493"/>
    <mergeCell ref="C494:D494"/>
    <mergeCell ref="C495:D495"/>
    <mergeCell ref="C473:D473"/>
    <mergeCell ref="C475:D475"/>
    <mergeCell ref="C477:D477"/>
    <mergeCell ref="C479:D479"/>
    <mergeCell ref="C504:D504"/>
    <mergeCell ref="C505:D505"/>
    <mergeCell ref="C506:D506"/>
    <mergeCell ref="C507:D507"/>
    <mergeCell ref="C508:D508"/>
    <mergeCell ref="C509:D509"/>
    <mergeCell ref="C496:D496"/>
    <mergeCell ref="C497:D497"/>
    <mergeCell ref="C499:D499"/>
    <mergeCell ref="C500:D500"/>
    <mergeCell ref="C501:D501"/>
    <mergeCell ref="C502:D502"/>
    <mergeCell ref="C519:D519"/>
    <mergeCell ref="C520:D520"/>
    <mergeCell ref="C521:D521"/>
    <mergeCell ref="C522:D522"/>
    <mergeCell ref="C524:D524"/>
    <mergeCell ref="C525:D525"/>
    <mergeCell ref="C511:D511"/>
    <mergeCell ref="C512:D512"/>
    <mergeCell ref="C513:D513"/>
    <mergeCell ref="C515:D515"/>
    <mergeCell ref="C516:D516"/>
    <mergeCell ref="C517:D517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9:D529"/>
    <mergeCell ref="C530:D530"/>
    <mergeCell ref="C531:D531"/>
    <mergeCell ref="C532:D532"/>
    <mergeCell ref="C547:D547"/>
    <mergeCell ref="C548:D548"/>
    <mergeCell ref="C549:D549"/>
    <mergeCell ref="C550:D550"/>
    <mergeCell ref="C551:D551"/>
    <mergeCell ref="C552:D552"/>
    <mergeCell ref="C539:D539"/>
    <mergeCell ref="C541:D541"/>
    <mergeCell ref="C542:D542"/>
    <mergeCell ref="C543:D543"/>
    <mergeCell ref="C544:D544"/>
    <mergeCell ref="C545:D545"/>
    <mergeCell ref="C562:D562"/>
    <mergeCell ref="C563:D563"/>
    <mergeCell ref="C564:D564"/>
    <mergeCell ref="C565:D565"/>
    <mergeCell ref="C566:D566"/>
    <mergeCell ref="C567:D567"/>
    <mergeCell ref="C554:D554"/>
    <mergeCell ref="C556:D556"/>
    <mergeCell ref="C558:D558"/>
    <mergeCell ref="C559:D559"/>
    <mergeCell ref="C560:D560"/>
    <mergeCell ref="C561:D561"/>
    <mergeCell ref="C574:D574"/>
    <mergeCell ref="C575:D575"/>
    <mergeCell ref="C576:D576"/>
    <mergeCell ref="C577:D577"/>
    <mergeCell ref="C578:D578"/>
    <mergeCell ref="C579:D579"/>
    <mergeCell ref="C568:D568"/>
    <mergeCell ref="C569:D569"/>
    <mergeCell ref="C570:D570"/>
    <mergeCell ref="C571:D571"/>
    <mergeCell ref="C572:D572"/>
    <mergeCell ref="C573:D573"/>
    <mergeCell ref="C586:D586"/>
    <mergeCell ref="C587:D587"/>
    <mergeCell ref="C588:D588"/>
    <mergeCell ref="C589:D589"/>
    <mergeCell ref="C590:D590"/>
    <mergeCell ref="C591:D591"/>
    <mergeCell ref="C580:D580"/>
    <mergeCell ref="C581:D581"/>
    <mergeCell ref="C582:D582"/>
    <mergeCell ref="C583:D583"/>
    <mergeCell ref="C584:D584"/>
    <mergeCell ref="C585:D585"/>
    <mergeCell ref="C600:D600"/>
    <mergeCell ref="C601:D601"/>
    <mergeCell ref="C603:D603"/>
    <mergeCell ref="C605:D605"/>
    <mergeCell ref="C606:D606"/>
    <mergeCell ref="C607:D607"/>
    <mergeCell ref="C592:D592"/>
    <mergeCell ref="C593:D593"/>
    <mergeCell ref="C594:D594"/>
    <mergeCell ref="C596:D596"/>
    <mergeCell ref="C597:D597"/>
    <mergeCell ref="C598:D598"/>
    <mergeCell ref="C615:D615"/>
    <mergeCell ref="C616:D616"/>
    <mergeCell ref="C618:D618"/>
    <mergeCell ref="C619:D619"/>
    <mergeCell ref="C620:D620"/>
    <mergeCell ref="C621:D621"/>
    <mergeCell ref="C608:D608"/>
    <mergeCell ref="C610:D610"/>
    <mergeCell ref="C611:D611"/>
    <mergeCell ref="C612:D612"/>
    <mergeCell ref="C613:D613"/>
    <mergeCell ref="C614:D614"/>
    <mergeCell ref="C634:D634"/>
    <mergeCell ref="C636:D636"/>
    <mergeCell ref="C638:D638"/>
    <mergeCell ref="C640:D640"/>
    <mergeCell ref="C641:D641"/>
    <mergeCell ref="C642:D642"/>
    <mergeCell ref="C643:D643"/>
    <mergeCell ref="C645:D645"/>
    <mergeCell ref="C622:D622"/>
    <mergeCell ref="C626:D626"/>
    <mergeCell ref="C628:D628"/>
    <mergeCell ref="C629:D629"/>
    <mergeCell ref="C631:D631"/>
    <mergeCell ref="C632:D632"/>
    <mergeCell ref="C623:D623"/>
    <mergeCell ref="C624:D624"/>
    <mergeCell ref="C625:D625"/>
    <mergeCell ref="C657:D657"/>
    <mergeCell ref="C658:D658"/>
    <mergeCell ref="C660:D660"/>
    <mergeCell ref="C661:D661"/>
    <mergeCell ref="C663:D663"/>
    <mergeCell ref="C664:D664"/>
    <mergeCell ref="C647:D647"/>
    <mergeCell ref="C649:D649"/>
    <mergeCell ref="C650:D650"/>
    <mergeCell ref="C652:D652"/>
    <mergeCell ref="C654:D654"/>
    <mergeCell ref="C656:D656"/>
    <mergeCell ref="C671:D671"/>
    <mergeCell ref="C672:D672"/>
    <mergeCell ref="C673:D673"/>
    <mergeCell ref="C674:D674"/>
    <mergeCell ref="C675:D675"/>
    <mergeCell ref="C676:D676"/>
    <mergeCell ref="C665:D665"/>
    <mergeCell ref="C666:D666"/>
    <mergeCell ref="C667:D667"/>
    <mergeCell ref="C668:D668"/>
    <mergeCell ref="C669:D669"/>
    <mergeCell ref="C670:D670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1:D701"/>
    <mergeCell ref="C702:D702"/>
    <mergeCell ref="C703:D703"/>
    <mergeCell ref="C689:D689"/>
    <mergeCell ref="C691:D691"/>
    <mergeCell ref="C692:D692"/>
    <mergeCell ref="C694:D694"/>
    <mergeCell ref="C695:D695"/>
    <mergeCell ref="C696:D696"/>
    <mergeCell ref="C710:D710"/>
    <mergeCell ref="C711:D711"/>
    <mergeCell ref="C712:D712"/>
    <mergeCell ref="C713:D713"/>
    <mergeCell ref="C714:D714"/>
    <mergeCell ref="C715:D715"/>
    <mergeCell ref="C704:D704"/>
    <mergeCell ref="C705:D705"/>
    <mergeCell ref="C706:D706"/>
    <mergeCell ref="C707:D707"/>
    <mergeCell ref="C708:D708"/>
    <mergeCell ref="C709:D709"/>
    <mergeCell ref="C727:D727"/>
    <mergeCell ref="C728:D728"/>
    <mergeCell ref="C729:D729"/>
    <mergeCell ref="C730:D730"/>
    <mergeCell ref="C733:D733"/>
    <mergeCell ref="C734:D734"/>
    <mergeCell ref="C735:D735"/>
    <mergeCell ref="C716:D716"/>
    <mergeCell ref="C717:D717"/>
    <mergeCell ref="C718:D718"/>
    <mergeCell ref="C719:D719"/>
    <mergeCell ref="C720:D720"/>
    <mergeCell ref="C731:D731"/>
    <mergeCell ref="C736:D736"/>
    <mergeCell ref="C737:D737"/>
    <mergeCell ref="C738:D738"/>
    <mergeCell ref="C740:D740"/>
    <mergeCell ref="C741:D741"/>
    <mergeCell ref="C757:D757"/>
    <mergeCell ref="C758:D758"/>
    <mergeCell ref="C759:D759"/>
    <mergeCell ref="C760:D760"/>
    <mergeCell ref="C746:D746"/>
    <mergeCell ref="C747:D747"/>
    <mergeCell ref="C749:D749"/>
    <mergeCell ref="C750:D750"/>
    <mergeCell ref="C752:D752"/>
    <mergeCell ref="C753:D753"/>
    <mergeCell ref="C754:D754"/>
    <mergeCell ref="C755:D755"/>
    <mergeCell ref="C756:D756"/>
    <mergeCell ref="C771:D771"/>
    <mergeCell ref="C772:D772"/>
    <mergeCell ref="C777:D777"/>
    <mergeCell ref="C778:D778"/>
    <mergeCell ref="C779:D779"/>
    <mergeCell ref="C781:D781"/>
    <mergeCell ref="C783:D783"/>
    <mergeCell ref="C784:D784"/>
    <mergeCell ref="C761:D761"/>
    <mergeCell ref="C762:D762"/>
    <mergeCell ref="C764:D764"/>
    <mergeCell ref="C766:D766"/>
    <mergeCell ref="C768:D768"/>
    <mergeCell ref="C769:D769"/>
    <mergeCell ref="C803:D803"/>
    <mergeCell ref="C805:D805"/>
    <mergeCell ref="C806:D806"/>
    <mergeCell ref="C807:D807"/>
    <mergeCell ref="C808:D808"/>
    <mergeCell ref="C809:D809"/>
    <mergeCell ref="C811:D811"/>
    <mergeCell ref="C812:D812"/>
    <mergeCell ref="C785:D785"/>
    <mergeCell ref="C787:D787"/>
    <mergeCell ref="C788:D788"/>
    <mergeCell ref="C789:D789"/>
    <mergeCell ref="C795:D795"/>
    <mergeCell ref="C796:D796"/>
    <mergeCell ref="C797:D797"/>
    <mergeCell ref="C819:D819"/>
    <mergeCell ref="C820:D820"/>
    <mergeCell ref="C821:D821"/>
    <mergeCell ref="C822:D822"/>
    <mergeCell ref="C823:D823"/>
    <mergeCell ref="C824:D824"/>
    <mergeCell ref="C813:D813"/>
    <mergeCell ref="C814:D814"/>
    <mergeCell ref="C815:D815"/>
    <mergeCell ref="C816:D816"/>
    <mergeCell ref="C817:D817"/>
    <mergeCell ref="C818:D818"/>
    <mergeCell ref="C831:D831"/>
    <mergeCell ref="C835:D835"/>
    <mergeCell ref="C836:D836"/>
    <mergeCell ref="C838:D838"/>
    <mergeCell ref="C839:D839"/>
    <mergeCell ref="C840:D840"/>
    <mergeCell ref="C825:D825"/>
    <mergeCell ref="C826:D826"/>
    <mergeCell ref="C827:D827"/>
    <mergeCell ref="C828:D828"/>
    <mergeCell ref="C829:D829"/>
    <mergeCell ref="C830:D830"/>
    <mergeCell ref="C841:D841"/>
    <mergeCell ref="C842:D842"/>
    <mergeCell ref="C843:D843"/>
    <mergeCell ref="C845:D845"/>
    <mergeCell ref="C846:D846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78:D878"/>
    <mergeCell ref="C879:D879"/>
    <mergeCell ref="C880:D880"/>
    <mergeCell ref="C881:D881"/>
    <mergeCell ref="C882:D882"/>
    <mergeCell ref="C883:D883"/>
    <mergeCell ref="C872:D872"/>
    <mergeCell ref="C873:D873"/>
    <mergeCell ref="C874:D874"/>
    <mergeCell ref="C875:D875"/>
    <mergeCell ref="C876:D876"/>
    <mergeCell ref="C877:D877"/>
    <mergeCell ref="C895:D895"/>
    <mergeCell ref="C896:D896"/>
    <mergeCell ref="C897:D897"/>
    <mergeCell ref="C898:D898"/>
    <mergeCell ref="C899:D899"/>
    <mergeCell ref="C900:D900"/>
    <mergeCell ref="C902:D902"/>
    <mergeCell ref="C903:D903"/>
    <mergeCell ref="C884:D884"/>
    <mergeCell ref="C885:D885"/>
    <mergeCell ref="C886:D886"/>
    <mergeCell ref="C887:D887"/>
    <mergeCell ref="C888:D888"/>
    <mergeCell ref="C889:D889"/>
    <mergeCell ref="C912:D912"/>
    <mergeCell ref="C913:D913"/>
    <mergeCell ref="C914:D914"/>
    <mergeCell ref="C915:D915"/>
    <mergeCell ref="C916:D916"/>
    <mergeCell ref="C917:D917"/>
    <mergeCell ref="C904:D904"/>
    <mergeCell ref="C905:D905"/>
    <mergeCell ref="C906:D906"/>
    <mergeCell ref="C907:D907"/>
    <mergeCell ref="C909:D909"/>
    <mergeCell ref="C911:D911"/>
    <mergeCell ref="C924:D924"/>
    <mergeCell ref="C925:D925"/>
    <mergeCell ref="C926:D926"/>
    <mergeCell ref="C927:D927"/>
    <mergeCell ref="C928:D928"/>
    <mergeCell ref="C930:D930"/>
    <mergeCell ref="C918:D918"/>
    <mergeCell ref="C919:D919"/>
    <mergeCell ref="C920:D920"/>
    <mergeCell ref="C921:D921"/>
    <mergeCell ref="C922:D922"/>
    <mergeCell ref="C923:D923"/>
    <mergeCell ref="C1229:D1229"/>
    <mergeCell ref="C1230:D1230"/>
    <mergeCell ref="C1231:D1231"/>
    <mergeCell ref="C1232:D1232"/>
    <mergeCell ref="C1234:D1234"/>
    <mergeCell ref="C1235:D1235"/>
    <mergeCell ref="C1236:D1236"/>
    <mergeCell ref="C1238:D1238"/>
    <mergeCell ref="C932:D932"/>
    <mergeCell ref="C933:D933"/>
    <mergeCell ref="C1214:D1214"/>
    <mergeCell ref="C1216:D1216"/>
    <mergeCell ref="C1217:D1217"/>
    <mergeCell ref="C1218:D1218"/>
    <mergeCell ref="C1245:D1245"/>
    <mergeCell ref="C1246:D1246"/>
    <mergeCell ref="C1248:D1248"/>
    <mergeCell ref="C1249:D1249"/>
    <mergeCell ref="C1250:D1250"/>
    <mergeCell ref="C1251:D1251"/>
    <mergeCell ref="C1239:D1239"/>
    <mergeCell ref="C1240:D1240"/>
    <mergeCell ref="C1241:D1241"/>
    <mergeCell ref="C1242:D1242"/>
    <mergeCell ref="C1243:D1243"/>
    <mergeCell ref="C1244:D1244"/>
    <mergeCell ref="C1267:D1267"/>
    <mergeCell ref="C1268:D1268"/>
    <mergeCell ref="C1270:D1270"/>
    <mergeCell ref="C1271:D1271"/>
    <mergeCell ref="C1272:D1272"/>
    <mergeCell ref="C1273:D1273"/>
    <mergeCell ref="C1274:D1274"/>
    <mergeCell ref="C1275:D1275"/>
    <mergeCell ref="C1253:D1253"/>
    <mergeCell ref="C1254:D1254"/>
    <mergeCell ref="C1255:D1255"/>
    <mergeCell ref="C1260:D1260"/>
    <mergeCell ref="C1262:D1262"/>
    <mergeCell ref="C1282:D1282"/>
    <mergeCell ref="C1283:D1283"/>
    <mergeCell ref="C1284:D1284"/>
    <mergeCell ref="C1285:D1285"/>
    <mergeCell ref="C1286:D1286"/>
    <mergeCell ref="C1287:D1287"/>
    <mergeCell ref="C1276:D1276"/>
    <mergeCell ref="C1277:D1277"/>
    <mergeCell ref="C1278:D1278"/>
    <mergeCell ref="C1279:D1279"/>
    <mergeCell ref="C1280:D1280"/>
    <mergeCell ref="C1281:D1281"/>
    <mergeCell ref="C1294:D1294"/>
    <mergeCell ref="C1296:D1296"/>
    <mergeCell ref="C1297:D1297"/>
    <mergeCell ref="C1298:D1298"/>
    <mergeCell ref="C1299:D1299"/>
    <mergeCell ref="C1300:D1300"/>
    <mergeCell ref="C1288:D1288"/>
    <mergeCell ref="C1289:D1289"/>
    <mergeCell ref="C1290:D1290"/>
    <mergeCell ref="C1291:D1291"/>
    <mergeCell ref="C1292:D1292"/>
    <mergeCell ref="C1293:D1293"/>
    <mergeCell ref="C1307:D1307"/>
    <mergeCell ref="C1308:D1308"/>
    <mergeCell ref="C1309:D1309"/>
    <mergeCell ref="C1310:D1310"/>
    <mergeCell ref="C1311:D1311"/>
    <mergeCell ref="C1312:D1312"/>
    <mergeCell ref="C1301:D1301"/>
    <mergeCell ref="C1302:D1302"/>
    <mergeCell ref="C1303:D1303"/>
    <mergeCell ref="C1304:D1304"/>
    <mergeCell ref="C1305:D1305"/>
    <mergeCell ref="C1306:D1306"/>
    <mergeCell ref="C1319:D1319"/>
    <mergeCell ref="C1320:D1320"/>
    <mergeCell ref="C1321:D1321"/>
    <mergeCell ref="C1322:D1322"/>
    <mergeCell ref="C1323:D1323"/>
    <mergeCell ref="C1324:D1324"/>
    <mergeCell ref="C1313:D1313"/>
    <mergeCell ref="C1314:D1314"/>
    <mergeCell ref="C1315:D1315"/>
    <mergeCell ref="C1316:D1316"/>
    <mergeCell ref="C1317:D1317"/>
    <mergeCell ref="C1318:D1318"/>
    <mergeCell ref="C1331:D1331"/>
    <mergeCell ref="C1332:D1332"/>
    <mergeCell ref="C1333:D1333"/>
    <mergeCell ref="C1334:D1334"/>
    <mergeCell ref="C1335:D1335"/>
    <mergeCell ref="C1336:D1336"/>
    <mergeCell ref="C1325:D1325"/>
    <mergeCell ref="C1326:D1326"/>
    <mergeCell ref="C1327:D1327"/>
    <mergeCell ref="C1328:D1328"/>
    <mergeCell ref="C1329:D1329"/>
    <mergeCell ref="C1330:D1330"/>
    <mergeCell ref="C1343:D1343"/>
    <mergeCell ref="C1344:D1344"/>
    <mergeCell ref="C1345:D1345"/>
    <mergeCell ref="C1346:D1346"/>
    <mergeCell ref="C1347:D1347"/>
    <mergeCell ref="C1348:D1348"/>
    <mergeCell ref="C1337:D1337"/>
    <mergeCell ref="C1338:D1338"/>
    <mergeCell ref="C1339:D1339"/>
    <mergeCell ref="C1340:D1340"/>
    <mergeCell ref="C1341:D1341"/>
    <mergeCell ref="C1342:D1342"/>
    <mergeCell ref="C1357:D1357"/>
    <mergeCell ref="C1358:D1358"/>
    <mergeCell ref="C1359:D1359"/>
    <mergeCell ref="C1360:D1360"/>
    <mergeCell ref="C1361:D1361"/>
    <mergeCell ref="C1362:D1362"/>
    <mergeCell ref="C1350:D1350"/>
    <mergeCell ref="C1351:D1351"/>
    <mergeCell ref="C1352:D1352"/>
    <mergeCell ref="C1353:D1353"/>
    <mergeCell ref="C1354:D1354"/>
    <mergeCell ref="C1356:D1356"/>
    <mergeCell ref="C1369:D1369"/>
    <mergeCell ref="C1371:D1371"/>
    <mergeCell ref="C1372:D1372"/>
    <mergeCell ref="C1373:D1373"/>
    <mergeCell ref="C1375:D1375"/>
    <mergeCell ref="C1376:D1376"/>
    <mergeCell ref="C1363:D1363"/>
    <mergeCell ref="C1364:D1364"/>
    <mergeCell ref="C1365:D1365"/>
    <mergeCell ref="C1366:D1366"/>
    <mergeCell ref="C1367:D1367"/>
    <mergeCell ref="C1368:D1368"/>
    <mergeCell ref="C1387:D1387"/>
    <mergeCell ref="C1392:D1392"/>
    <mergeCell ref="C1394:D1394"/>
    <mergeCell ref="C1395:D1395"/>
    <mergeCell ref="C1396:D1396"/>
    <mergeCell ref="C1397:D1397"/>
    <mergeCell ref="C1398:D1398"/>
    <mergeCell ref="C1399:D1399"/>
    <mergeCell ref="C1377:D1377"/>
    <mergeCell ref="C1379:D1379"/>
    <mergeCell ref="C1380:D1380"/>
    <mergeCell ref="C1382:D1382"/>
    <mergeCell ref="C1384:D1384"/>
    <mergeCell ref="C1385:D1385"/>
    <mergeCell ref="C1406:D1406"/>
    <mergeCell ref="C1407:D1407"/>
    <mergeCell ref="C1408:D1408"/>
    <mergeCell ref="C1409:D1409"/>
    <mergeCell ref="C1410:D1410"/>
    <mergeCell ref="C1411:D1411"/>
    <mergeCell ref="C1400:D1400"/>
    <mergeCell ref="C1401:D1401"/>
    <mergeCell ref="C1402:D1402"/>
    <mergeCell ref="C1403:D1403"/>
    <mergeCell ref="C1404:D1404"/>
    <mergeCell ref="C1405:D1405"/>
    <mergeCell ref="C1418:D1418"/>
    <mergeCell ref="C1419:D1419"/>
    <mergeCell ref="C1420:D1420"/>
    <mergeCell ref="C1421:D1421"/>
    <mergeCell ref="C1422:D1422"/>
    <mergeCell ref="C1423:D1423"/>
    <mergeCell ref="C1412:D1412"/>
    <mergeCell ref="C1413:D1413"/>
    <mergeCell ref="C1414:D1414"/>
    <mergeCell ref="C1415:D1415"/>
    <mergeCell ref="C1416:D1416"/>
    <mergeCell ref="C1417:D1417"/>
    <mergeCell ref="C1430:D1430"/>
    <mergeCell ref="C1431:D1431"/>
    <mergeCell ref="C1432:D1432"/>
    <mergeCell ref="C1433:D1433"/>
    <mergeCell ref="C1434:D1434"/>
    <mergeCell ref="C1435:D1435"/>
    <mergeCell ref="C1424:D1424"/>
    <mergeCell ref="C1425:D1425"/>
    <mergeCell ref="C1426:D1426"/>
    <mergeCell ref="C1427:D1427"/>
    <mergeCell ref="C1428:D1428"/>
    <mergeCell ref="C1429:D1429"/>
    <mergeCell ref="C1442:D1442"/>
    <mergeCell ref="C1443:D1443"/>
    <mergeCell ref="C1444:D1444"/>
    <mergeCell ref="C1445:D1445"/>
    <mergeCell ref="C1446:D1446"/>
    <mergeCell ref="C1447:D1447"/>
    <mergeCell ref="C1436:D1436"/>
    <mergeCell ref="C1437:D1437"/>
    <mergeCell ref="C1438:D1438"/>
    <mergeCell ref="C1439:D1439"/>
    <mergeCell ref="C1440:D1440"/>
    <mergeCell ref="C1441:D1441"/>
    <mergeCell ref="C1466:D1466"/>
    <mergeCell ref="C1454:D1454"/>
    <mergeCell ref="C1456:D1456"/>
    <mergeCell ref="C1461:D1461"/>
    <mergeCell ref="C1448:D1448"/>
    <mergeCell ref="C1449:D1449"/>
    <mergeCell ref="C1450:D1450"/>
    <mergeCell ref="C1451:D1451"/>
    <mergeCell ref="C1452:D1452"/>
    <mergeCell ref="C1453:D145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Header>&amp;C&amp;A</oddHeader>
    <oddFooter>&amp;L&amp;9Zpracováno programem &amp;"Arial CE,Tučné"BUILDpower,  © RTS, a.s.&amp;R&amp;"Arial,Obyčejné"Strana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3"/>
  <sheetViews>
    <sheetView workbookViewId="0" topLeftCell="A1">
      <selection activeCell="G12" sqref="G12"/>
    </sheetView>
  </sheetViews>
  <sheetFormatPr defaultColWidth="9.00390625" defaultRowHeight="12.75"/>
  <cols>
    <col min="1" max="1" width="5.00390625" style="0" customWidth="1"/>
    <col min="2" max="2" width="22.25390625" style="190" customWidth="1"/>
    <col min="3" max="3" width="3.00390625" style="185" customWidth="1"/>
    <col min="4" max="6" width="5.75390625" style="0" customWidth="1"/>
    <col min="7" max="7" width="35.75390625" style="186" customWidth="1"/>
    <col min="8" max="8" width="8.75390625" style="187" customWidth="1"/>
    <col min="9" max="9" width="8.375" style="187" customWidth="1"/>
    <col min="10" max="10" width="4.75390625" style="187" customWidth="1"/>
    <col min="11" max="13" width="5.75390625" style="188" customWidth="1"/>
    <col min="14" max="14" width="9.125" style="188" customWidth="1"/>
    <col min="15" max="15" width="10.75390625" style="191" customWidth="1"/>
    <col min="16" max="16" width="15.375" style="191" customWidth="1"/>
  </cols>
  <sheetData>
    <row r="1" spans="2:16" ht="15.75">
      <c r="B1" s="184" t="s">
        <v>1511</v>
      </c>
      <c r="O1" s="189"/>
      <c r="P1" s="189"/>
    </row>
    <row r="2" ht="13.5" thickBot="1">
      <c r="B2" s="190" t="s">
        <v>1512</v>
      </c>
    </row>
    <row r="3" spans="1:16" s="185" customFormat="1" ht="63.75" thickTop="1">
      <c r="A3" s="192" t="s">
        <v>1513</v>
      </c>
      <c r="B3" s="193" t="s">
        <v>1514</v>
      </c>
      <c r="C3" s="194" t="s">
        <v>1515</v>
      </c>
      <c r="D3" s="194" t="s">
        <v>1516</v>
      </c>
      <c r="E3" s="194" t="s">
        <v>1517</v>
      </c>
      <c r="F3" s="194" t="s">
        <v>1518</v>
      </c>
      <c r="G3" s="195" t="s">
        <v>1519</v>
      </c>
      <c r="H3" s="196" t="s">
        <v>1520</v>
      </c>
      <c r="I3" s="197" t="s">
        <v>1521</v>
      </c>
      <c r="J3" s="198" t="s">
        <v>1522</v>
      </c>
      <c r="K3" s="199" t="s">
        <v>1523</v>
      </c>
      <c r="L3" s="199" t="s">
        <v>1524</v>
      </c>
      <c r="M3" s="199" t="s">
        <v>1525</v>
      </c>
      <c r="N3" s="199" t="s">
        <v>1526</v>
      </c>
      <c r="O3" s="200" t="s">
        <v>1527</v>
      </c>
      <c r="P3" s="201" t="s">
        <v>1528</v>
      </c>
    </row>
    <row r="4" spans="1:16" ht="12.75">
      <c r="A4" s="763" t="s">
        <v>1542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5"/>
      <c r="O4" s="766"/>
      <c r="P4" s="767"/>
    </row>
    <row r="5" spans="1:16" ht="36">
      <c r="A5" s="202" t="s">
        <v>1567</v>
      </c>
      <c r="B5" s="203" t="s">
        <v>1568</v>
      </c>
      <c r="C5" s="204">
        <v>1</v>
      </c>
      <c r="D5" s="205">
        <v>0</v>
      </c>
      <c r="E5" s="205">
        <v>0</v>
      </c>
      <c r="F5" s="205">
        <v>0</v>
      </c>
      <c r="G5" s="207" t="s">
        <v>1569</v>
      </c>
      <c r="H5" s="208"/>
      <c r="I5" s="211"/>
      <c r="J5" s="210" t="s">
        <v>1540</v>
      </c>
      <c r="K5" s="211" t="s">
        <v>1570</v>
      </c>
      <c r="L5" s="211"/>
      <c r="M5" s="211"/>
      <c r="N5" s="211"/>
      <c r="O5" s="677"/>
      <c r="P5" s="212">
        <f aca="true" t="shared" si="0" ref="P5:P22">C5*O5</f>
        <v>0</v>
      </c>
    </row>
    <row r="6" spans="1:16" ht="72">
      <c r="A6" s="202" t="s">
        <v>1571</v>
      </c>
      <c r="B6" s="203" t="s">
        <v>1572</v>
      </c>
      <c r="C6" s="204">
        <v>1</v>
      </c>
      <c r="D6" s="206">
        <v>2400</v>
      </c>
      <c r="E6" s="206">
        <v>1000</v>
      </c>
      <c r="F6" s="205">
        <v>400</v>
      </c>
      <c r="G6" s="207" t="s">
        <v>1573</v>
      </c>
      <c r="H6" s="208"/>
      <c r="I6" s="211">
        <v>0.3</v>
      </c>
      <c r="J6" s="210" t="s">
        <v>1533</v>
      </c>
      <c r="K6" s="211"/>
      <c r="L6" s="211"/>
      <c r="M6" s="211"/>
      <c r="N6" s="211"/>
      <c r="O6" s="677"/>
      <c r="P6" s="212">
        <f t="shared" si="0"/>
        <v>0</v>
      </c>
    </row>
    <row r="7" spans="1:16" ht="12.75">
      <c r="A7" s="763" t="s">
        <v>1595</v>
      </c>
      <c r="B7" s="764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5"/>
      <c r="O7" s="678"/>
      <c r="P7" s="212"/>
    </row>
    <row r="8" spans="1:16" ht="48">
      <c r="A8" s="202" t="s">
        <v>1602</v>
      </c>
      <c r="B8" s="203" t="s">
        <v>1603</v>
      </c>
      <c r="C8" s="204">
        <v>1</v>
      </c>
      <c r="D8" s="205">
        <v>0</v>
      </c>
      <c r="E8" s="205">
        <v>0</v>
      </c>
      <c r="F8" s="205">
        <v>0</v>
      </c>
      <c r="G8" s="207" t="s">
        <v>1604</v>
      </c>
      <c r="H8" s="208"/>
      <c r="I8" s="211"/>
      <c r="J8" s="210" t="s">
        <v>1540</v>
      </c>
      <c r="K8" s="211" t="s">
        <v>1570</v>
      </c>
      <c r="L8" s="211" t="s">
        <v>1570</v>
      </c>
      <c r="M8" s="211"/>
      <c r="N8" s="211" t="s">
        <v>1605</v>
      </c>
      <c r="O8" s="677"/>
      <c r="P8" s="212">
        <f t="shared" si="0"/>
        <v>0</v>
      </c>
    </row>
    <row r="9" spans="1:16" ht="84">
      <c r="A9" s="202" t="s">
        <v>1610</v>
      </c>
      <c r="B9" s="203" t="s">
        <v>1611</v>
      </c>
      <c r="C9" s="204">
        <v>1</v>
      </c>
      <c r="D9" s="205">
        <v>233</v>
      </c>
      <c r="E9" s="205">
        <v>455</v>
      </c>
      <c r="F9" s="205">
        <v>540</v>
      </c>
      <c r="G9" s="207" t="s">
        <v>1612</v>
      </c>
      <c r="H9" s="208"/>
      <c r="I9" s="209">
        <v>0.05</v>
      </c>
      <c r="J9" s="210" t="s">
        <v>1533</v>
      </c>
      <c r="K9" s="211" t="s">
        <v>1609</v>
      </c>
      <c r="L9" s="211"/>
      <c r="M9" s="211"/>
      <c r="N9" s="211" t="s">
        <v>1613</v>
      </c>
      <c r="O9" s="677"/>
      <c r="P9" s="212">
        <f t="shared" si="0"/>
        <v>0</v>
      </c>
    </row>
    <row r="10" spans="1:16" ht="12.75">
      <c r="A10" s="202" t="s">
        <v>1614</v>
      </c>
      <c r="B10" s="203" t="s">
        <v>1615</v>
      </c>
      <c r="C10" s="204">
        <v>1</v>
      </c>
      <c r="D10" s="205">
        <v>0</v>
      </c>
      <c r="E10" s="205">
        <v>0</v>
      </c>
      <c r="F10" s="205">
        <v>0</v>
      </c>
      <c r="G10" s="207" t="s">
        <v>1540</v>
      </c>
      <c r="H10" s="208"/>
      <c r="I10" s="211"/>
      <c r="J10" s="210" t="s">
        <v>1540</v>
      </c>
      <c r="K10" s="211"/>
      <c r="L10" s="211"/>
      <c r="M10" s="211"/>
      <c r="N10" s="211"/>
      <c r="O10" s="677"/>
      <c r="P10" s="212">
        <f t="shared" si="0"/>
        <v>0</v>
      </c>
    </row>
    <row r="11" spans="1:16" ht="12.75">
      <c r="A11" s="763" t="s">
        <v>1616</v>
      </c>
      <c r="B11" s="764"/>
      <c r="C11" s="764"/>
      <c r="D11" s="764"/>
      <c r="E11" s="764"/>
      <c r="F11" s="764"/>
      <c r="G11" s="764"/>
      <c r="H11" s="764"/>
      <c r="I11" s="764"/>
      <c r="J11" s="764"/>
      <c r="K11" s="764"/>
      <c r="L11" s="764"/>
      <c r="M11" s="764"/>
      <c r="N11" s="765"/>
      <c r="O11" s="678"/>
      <c r="P11" s="212"/>
    </row>
    <row r="12" spans="1:16" ht="48">
      <c r="A12" s="202" t="s">
        <v>1620</v>
      </c>
      <c r="B12" s="203" t="s">
        <v>1603</v>
      </c>
      <c r="C12" s="204">
        <v>1</v>
      </c>
      <c r="D12" s="205">
        <v>0</v>
      </c>
      <c r="E12" s="205">
        <v>0</v>
      </c>
      <c r="F12" s="205">
        <v>0</v>
      </c>
      <c r="G12" s="207" t="s">
        <v>1604</v>
      </c>
      <c r="H12" s="208"/>
      <c r="I12" s="211"/>
      <c r="J12" s="210" t="s">
        <v>1540</v>
      </c>
      <c r="K12" s="211" t="s">
        <v>1570</v>
      </c>
      <c r="L12" s="211" t="s">
        <v>1570</v>
      </c>
      <c r="M12" s="211"/>
      <c r="N12" s="211" t="s">
        <v>1605</v>
      </c>
      <c r="O12" s="677"/>
      <c r="P12" s="212">
        <f t="shared" si="0"/>
        <v>0</v>
      </c>
    </row>
    <row r="13" spans="1:16" ht="96">
      <c r="A13" s="202" t="s">
        <v>1621</v>
      </c>
      <c r="B13" s="203" t="s">
        <v>1622</v>
      </c>
      <c r="C13" s="204">
        <v>1</v>
      </c>
      <c r="D13" s="206">
        <v>1400</v>
      </c>
      <c r="E13" s="205">
        <v>300</v>
      </c>
      <c r="F13" s="205">
        <v>300</v>
      </c>
      <c r="G13" s="207" t="s">
        <v>1623</v>
      </c>
      <c r="H13" s="208"/>
      <c r="I13" s="211"/>
      <c r="J13" s="210" t="s">
        <v>1540</v>
      </c>
      <c r="K13" s="211"/>
      <c r="L13" s="211"/>
      <c r="M13" s="211"/>
      <c r="N13" s="211" t="s">
        <v>1624</v>
      </c>
      <c r="O13" s="677"/>
      <c r="P13" s="212">
        <f t="shared" si="0"/>
        <v>0</v>
      </c>
    </row>
    <row r="14" spans="1:16" ht="12.75">
      <c r="A14" s="763" t="s">
        <v>1634</v>
      </c>
      <c r="B14" s="764"/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5"/>
      <c r="O14" s="678"/>
      <c r="P14" s="212"/>
    </row>
    <row r="15" spans="1:16" ht="12.75">
      <c r="A15" s="202" t="s">
        <v>1635</v>
      </c>
      <c r="B15" s="203" t="s">
        <v>1636</v>
      </c>
      <c r="C15" s="204">
        <v>1</v>
      </c>
      <c r="D15" s="205">
        <v>500</v>
      </c>
      <c r="E15" s="205">
        <v>335</v>
      </c>
      <c r="F15" s="205">
        <v>145</v>
      </c>
      <c r="G15" s="207" t="s">
        <v>1540</v>
      </c>
      <c r="H15" s="208"/>
      <c r="I15" s="211"/>
      <c r="J15" s="210" t="s">
        <v>1540</v>
      </c>
      <c r="K15" s="211"/>
      <c r="L15" s="211"/>
      <c r="M15" s="211"/>
      <c r="N15" s="211"/>
      <c r="O15" s="677"/>
      <c r="P15" s="212">
        <f t="shared" si="0"/>
        <v>0</v>
      </c>
    </row>
    <row r="16" spans="1:16" ht="12.75">
      <c r="A16" s="202" t="s">
        <v>1637</v>
      </c>
      <c r="B16" s="203" t="s">
        <v>1638</v>
      </c>
      <c r="C16" s="204">
        <v>1</v>
      </c>
      <c r="D16" s="205">
        <v>0</v>
      </c>
      <c r="E16" s="205">
        <v>0</v>
      </c>
      <c r="F16" s="205">
        <v>0</v>
      </c>
      <c r="G16" s="207" t="s">
        <v>1540</v>
      </c>
      <c r="H16" s="208"/>
      <c r="I16" s="211"/>
      <c r="J16" s="210" t="s">
        <v>1540</v>
      </c>
      <c r="K16" s="211" t="s">
        <v>1570</v>
      </c>
      <c r="L16" s="211" t="s">
        <v>1570</v>
      </c>
      <c r="M16" s="211"/>
      <c r="N16" s="211" t="s">
        <v>1605</v>
      </c>
      <c r="O16" s="677"/>
      <c r="P16" s="212">
        <f t="shared" si="0"/>
        <v>0</v>
      </c>
    </row>
    <row r="17" spans="1:16" ht="12.75">
      <c r="A17" s="763" t="s">
        <v>1639</v>
      </c>
      <c r="B17" s="764"/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5"/>
      <c r="O17" s="678"/>
      <c r="P17" s="212"/>
    </row>
    <row r="18" spans="1:16" ht="12.75">
      <c r="A18" s="202" t="s">
        <v>1643</v>
      </c>
      <c r="B18" s="203" t="s">
        <v>1638</v>
      </c>
      <c r="C18" s="204">
        <v>1</v>
      </c>
      <c r="D18" s="205">
        <v>0</v>
      </c>
      <c r="E18" s="205">
        <v>0</v>
      </c>
      <c r="F18" s="205">
        <v>0</v>
      </c>
      <c r="G18" s="207" t="s">
        <v>1540</v>
      </c>
      <c r="H18" s="208"/>
      <c r="I18" s="211"/>
      <c r="J18" s="210" t="s">
        <v>1540</v>
      </c>
      <c r="K18" s="211" t="s">
        <v>1570</v>
      </c>
      <c r="L18" s="211" t="s">
        <v>1570</v>
      </c>
      <c r="M18" s="211"/>
      <c r="N18" s="211" t="s">
        <v>1605</v>
      </c>
      <c r="O18" s="677"/>
      <c r="P18" s="212">
        <f t="shared" si="0"/>
        <v>0</v>
      </c>
    </row>
    <row r="19" spans="1:16" ht="12.75">
      <c r="A19" s="763" t="s">
        <v>1649</v>
      </c>
      <c r="B19" s="764"/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5"/>
      <c r="O19" s="678"/>
      <c r="P19" s="212"/>
    </row>
    <row r="20" spans="1:16" ht="12.75">
      <c r="A20" s="202" t="s">
        <v>1655</v>
      </c>
      <c r="B20" s="203" t="s">
        <v>1638</v>
      </c>
      <c r="C20" s="204">
        <v>1</v>
      </c>
      <c r="D20" s="205">
        <v>0</v>
      </c>
      <c r="E20" s="205">
        <v>0</v>
      </c>
      <c r="F20" s="205">
        <v>0</v>
      </c>
      <c r="G20" s="207" t="s">
        <v>1540</v>
      </c>
      <c r="H20" s="208"/>
      <c r="I20" s="211"/>
      <c r="J20" s="210" t="s">
        <v>1540</v>
      </c>
      <c r="K20" s="211" t="s">
        <v>1570</v>
      </c>
      <c r="L20" s="211" t="s">
        <v>1570</v>
      </c>
      <c r="M20" s="211"/>
      <c r="N20" s="211" t="s">
        <v>1605</v>
      </c>
      <c r="O20" s="677"/>
      <c r="P20" s="212">
        <f t="shared" si="0"/>
        <v>0</v>
      </c>
    </row>
    <row r="21" spans="1:16" ht="12.75">
      <c r="A21" s="763" t="s">
        <v>1662</v>
      </c>
      <c r="B21" s="764"/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5"/>
      <c r="O21" s="678"/>
      <c r="P21" s="212"/>
    </row>
    <row r="22" spans="1:16" ht="60">
      <c r="A22" s="202" t="s">
        <v>1673</v>
      </c>
      <c r="B22" s="203" t="s">
        <v>1674</v>
      </c>
      <c r="C22" s="204">
        <v>1</v>
      </c>
      <c r="D22" s="206">
        <v>1300</v>
      </c>
      <c r="E22" s="206">
        <v>1000</v>
      </c>
      <c r="F22" s="205">
        <v>400</v>
      </c>
      <c r="G22" s="207" t="s">
        <v>1675</v>
      </c>
      <c r="H22" s="208"/>
      <c r="I22" s="211"/>
      <c r="J22" s="210" t="s">
        <v>1540</v>
      </c>
      <c r="K22" s="211"/>
      <c r="L22" s="211"/>
      <c r="M22" s="211"/>
      <c r="N22" s="211"/>
      <c r="O22" s="677"/>
      <c r="P22" s="212">
        <f t="shared" si="0"/>
        <v>0</v>
      </c>
    </row>
    <row r="23" spans="1:16" ht="12.75">
      <c r="A23" s="763" t="s">
        <v>1681</v>
      </c>
      <c r="B23" s="764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5"/>
      <c r="O23" s="678"/>
      <c r="P23" s="212"/>
    </row>
    <row r="24" spans="1:16" ht="48">
      <c r="A24" s="202" t="s">
        <v>1686</v>
      </c>
      <c r="B24" s="203" t="s">
        <v>1603</v>
      </c>
      <c r="C24" s="204">
        <v>1</v>
      </c>
      <c r="D24" s="205">
        <v>0</v>
      </c>
      <c r="E24" s="205">
        <v>0</v>
      </c>
      <c r="F24" s="205">
        <v>0</v>
      </c>
      <c r="G24" s="207" t="s">
        <v>1604</v>
      </c>
      <c r="H24" s="208"/>
      <c r="I24" s="211"/>
      <c r="J24" s="210" t="s">
        <v>1540</v>
      </c>
      <c r="K24" s="211" t="s">
        <v>1570</v>
      </c>
      <c r="L24" s="211" t="s">
        <v>1570</v>
      </c>
      <c r="M24" s="211"/>
      <c r="N24" s="211" t="s">
        <v>1605</v>
      </c>
      <c r="O24" s="677"/>
      <c r="P24" s="212">
        <f aca="true" t="shared" si="1" ref="P24:P32">C24*O24</f>
        <v>0</v>
      </c>
    </row>
    <row r="25" spans="1:16" ht="12.75">
      <c r="A25" s="202" t="s">
        <v>1692</v>
      </c>
      <c r="B25" s="203" t="s">
        <v>1638</v>
      </c>
      <c r="C25" s="204">
        <v>1</v>
      </c>
      <c r="D25" s="205">
        <v>0</v>
      </c>
      <c r="E25" s="205">
        <v>0</v>
      </c>
      <c r="F25" s="205">
        <v>0</v>
      </c>
      <c r="G25" s="207" t="s">
        <v>1540</v>
      </c>
      <c r="H25" s="208"/>
      <c r="I25" s="211"/>
      <c r="J25" s="210" t="s">
        <v>1540</v>
      </c>
      <c r="K25" s="211" t="s">
        <v>1570</v>
      </c>
      <c r="L25" s="211" t="s">
        <v>1570</v>
      </c>
      <c r="M25" s="211"/>
      <c r="N25" s="211" t="s">
        <v>1605</v>
      </c>
      <c r="O25" s="677"/>
      <c r="P25" s="212">
        <f t="shared" si="1"/>
        <v>0</v>
      </c>
    </row>
    <row r="26" spans="1:16" ht="12.75">
      <c r="A26" s="763" t="s">
        <v>1707</v>
      </c>
      <c r="B26" s="764"/>
      <c r="C26" s="764"/>
      <c r="D26" s="764"/>
      <c r="E26" s="764"/>
      <c r="F26" s="764"/>
      <c r="G26" s="764"/>
      <c r="H26" s="764"/>
      <c r="I26" s="764"/>
      <c r="J26" s="764"/>
      <c r="K26" s="764"/>
      <c r="L26" s="764"/>
      <c r="M26" s="764"/>
      <c r="N26" s="765"/>
      <c r="O26" s="678"/>
      <c r="P26" s="212"/>
    </row>
    <row r="27" spans="1:16" ht="12.75">
      <c r="A27" s="202" t="s">
        <v>1708</v>
      </c>
      <c r="B27" s="203" t="s">
        <v>1636</v>
      </c>
      <c r="C27" s="204">
        <v>1</v>
      </c>
      <c r="D27" s="205">
        <v>500</v>
      </c>
      <c r="E27" s="205">
        <v>335</v>
      </c>
      <c r="F27" s="205">
        <v>145</v>
      </c>
      <c r="G27" s="207" t="s">
        <v>1540</v>
      </c>
      <c r="H27" s="208"/>
      <c r="I27" s="211"/>
      <c r="J27" s="210" t="s">
        <v>1540</v>
      </c>
      <c r="K27" s="211"/>
      <c r="L27" s="211"/>
      <c r="M27" s="211"/>
      <c r="N27" s="211"/>
      <c r="O27" s="677"/>
      <c r="P27" s="212">
        <f t="shared" si="1"/>
        <v>0</v>
      </c>
    </row>
    <row r="28" spans="1:16" ht="12.75">
      <c r="A28" s="202" t="s">
        <v>1709</v>
      </c>
      <c r="B28" s="203" t="s">
        <v>1638</v>
      </c>
      <c r="C28" s="204">
        <v>1</v>
      </c>
      <c r="D28" s="205">
        <v>0</v>
      </c>
      <c r="E28" s="205">
        <v>0</v>
      </c>
      <c r="F28" s="205">
        <v>0</v>
      </c>
      <c r="G28" s="207" t="s">
        <v>1540</v>
      </c>
      <c r="H28" s="208"/>
      <c r="I28" s="211"/>
      <c r="J28" s="210" t="s">
        <v>1540</v>
      </c>
      <c r="K28" s="211" t="s">
        <v>1570</v>
      </c>
      <c r="L28" s="211" t="s">
        <v>1570</v>
      </c>
      <c r="M28" s="211"/>
      <c r="N28" s="211" t="s">
        <v>1605</v>
      </c>
      <c r="O28" s="677"/>
      <c r="P28" s="212">
        <f t="shared" si="1"/>
        <v>0</v>
      </c>
    </row>
    <row r="29" spans="1:16" ht="84">
      <c r="A29" s="202" t="s">
        <v>1723</v>
      </c>
      <c r="B29" s="203" t="s">
        <v>1611</v>
      </c>
      <c r="C29" s="204">
        <v>1</v>
      </c>
      <c r="D29" s="205">
        <v>233</v>
      </c>
      <c r="E29" s="205">
        <v>455</v>
      </c>
      <c r="F29" s="205">
        <v>540</v>
      </c>
      <c r="G29" s="207" t="s">
        <v>1672</v>
      </c>
      <c r="H29" s="208"/>
      <c r="I29" s="209">
        <v>0.05</v>
      </c>
      <c r="J29" s="210" t="s">
        <v>1533</v>
      </c>
      <c r="K29" s="211" t="s">
        <v>1609</v>
      </c>
      <c r="L29" s="211"/>
      <c r="M29" s="211"/>
      <c r="N29" s="211" t="s">
        <v>1613</v>
      </c>
      <c r="O29" s="677"/>
      <c r="P29" s="212">
        <f t="shared" si="1"/>
        <v>0</v>
      </c>
    </row>
    <row r="30" spans="1:16" ht="12.75">
      <c r="A30" s="202" t="s">
        <v>1729</v>
      </c>
      <c r="B30" s="203" t="s">
        <v>1638</v>
      </c>
      <c r="C30" s="204">
        <v>1</v>
      </c>
      <c r="D30" s="205">
        <v>0</v>
      </c>
      <c r="E30" s="205">
        <v>0</v>
      </c>
      <c r="F30" s="205">
        <v>0</v>
      </c>
      <c r="G30" s="207" t="s">
        <v>1540</v>
      </c>
      <c r="H30" s="208"/>
      <c r="I30" s="211"/>
      <c r="J30" s="210" t="s">
        <v>1540</v>
      </c>
      <c r="K30" s="211" t="s">
        <v>1570</v>
      </c>
      <c r="L30" s="211" t="s">
        <v>1570</v>
      </c>
      <c r="M30" s="211"/>
      <c r="N30" s="211" t="s">
        <v>1605</v>
      </c>
      <c r="O30" s="677"/>
      <c r="P30" s="212">
        <f t="shared" si="1"/>
        <v>0</v>
      </c>
    </row>
    <row r="31" spans="1:16" ht="12.75">
      <c r="A31" s="222"/>
      <c r="B31" s="223"/>
      <c r="C31" s="224"/>
      <c r="D31" s="225"/>
      <c r="E31" s="225"/>
      <c r="F31" s="225"/>
      <c r="G31" s="226"/>
      <c r="H31" s="226"/>
      <c r="I31" s="226"/>
      <c r="J31" s="226"/>
      <c r="K31" s="226"/>
      <c r="L31" s="226"/>
      <c r="M31" s="226"/>
      <c r="N31" s="227"/>
      <c r="O31" s="679"/>
      <c r="P31" s="229"/>
    </row>
    <row r="32" spans="1:16" ht="25.5">
      <c r="A32" s="202"/>
      <c r="B32" s="230" t="s">
        <v>1734</v>
      </c>
      <c r="C32" s="231" t="s">
        <v>75</v>
      </c>
      <c r="D32" s="231"/>
      <c r="E32" s="231"/>
      <c r="F32" s="231"/>
      <c r="G32" s="232"/>
      <c r="H32" s="208"/>
      <c r="I32" s="211"/>
      <c r="J32" s="210"/>
      <c r="K32" s="211"/>
      <c r="L32" s="211"/>
      <c r="M32" s="211"/>
      <c r="N32" s="211"/>
      <c r="O32" s="677"/>
      <c r="P32" s="212">
        <f t="shared" si="1"/>
        <v>0</v>
      </c>
    </row>
    <row r="33" spans="1:16" ht="12.75">
      <c r="A33" s="222"/>
      <c r="B33" s="223"/>
      <c r="C33" s="224"/>
      <c r="D33" s="225"/>
      <c r="E33" s="225"/>
      <c r="F33" s="225"/>
      <c r="G33" s="226"/>
      <c r="H33" s="226"/>
      <c r="I33" s="226"/>
      <c r="J33" s="226"/>
      <c r="K33" s="226"/>
      <c r="L33" s="226"/>
      <c r="M33" s="226"/>
      <c r="N33" s="227"/>
      <c r="O33" s="228"/>
      <c r="P33" s="229"/>
    </row>
    <row r="34" spans="1:16" ht="25.5" customHeight="1">
      <c r="A34" s="222"/>
      <c r="B34" s="768" t="s">
        <v>1735</v>
      </c>
      <c r="C34" s="768"/>
      <c r="D34" s="768"/>
      <c r="E34" s="768"/>
      <c r="F34" s="768"/>
      <c r="G34" s="768"/>
      <c r="H34" s="226"/>
      <c r="I34" s="226"/>
      <c r="J34" s="226"/>
      <c r="K34" s="226"/>
      <c r="L34" s="226"/>
      <c r="M34" s="226"/>
      <c r="N34" s="227"/>
      <c r="O34" s="228"/>
      <c r="P34" s="233">
        <f>SUM(P4:P33)</f>
        <v>0</v>
      </c>
    </row>
    <row r="35" spans="1:16" ht="12.75">
      <c r="A35" s="222"/>
      <c r="B35" s="223"/>
      <c r="C35" s="224"/>
      <c r="D35" s="225"/>
      <c r="E35" s="225"/>
      <c r="F35" s="225"/>
      <c r="G35" s="226"/>
      <c r="H35" s="226"/>
      <c r="I35" s="226"/>
      <c r="J35" s="226"/>
      <c r="K35" s="226"/>
      <c r="L35" s="226"/>
      <c r="M35" s="226"/>
      <c r="N35" s="227"/>
      <c r="O35" s="228"/>
      <c r="P35" s="229"/>
    </row>
    <row r="36" spans="1:16" ht="13.5" thickBot="1">
      <c r="A36" s="222"/>
      <c r="B36" s="223"/>
      <c r="C36" s="224"/>
      <c r="D36" s="225"/>
      <c r="E36" s="225"/>
      <c r="F36" s="225"/>
      <c r="G36" s="226"/>
      <c r="H36" s="226"/>
      <c r="I36" s="226"/>
      <c r="J36" s="226"/>
      <c r="K36" s="226"/>
      <c r="L36" s="226"/>
      <c r="M36" s="226"/>
      <c r="N36" s="227"/>
      <c r="O36" s="228"/>
      <c r="P36" s="229"/>
    </row>
    <row r="37" spans="2:16" ht="15.75" thickTop="1">
      <c r="B37" s="758" t="s">
        <v>1736</v>
      </c>
      <c r="C37" s="759"/>
      <c r="D37" s="759"/>
      <c r="E37" s="759"/>
      <c r="F37" s="759"/>
      <c r="G37" s="759"/>
      <c r="O37" s="214"/>
      <c r="P37" s="214"/>
    </row>
    <row r="38" spans="2:16" ht="12.75">
      <c r="B38" s="760" t="s">
        <v>1737</v>
      </c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214"/>
      <c r="P38" s="214"/>
    </row>
    <row r="39" spans="2:16" ht="12.75">
      <c r="B39" s="760" t="s">
        <v>1738</v>
      </c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214"/>
      <c r="P39" s="214"/>
    </row>
    <row r="40" spans="2:16" ht="12.75">
      <c r="B40" s="762" t="s">
        <v>1739</v>
      </c>
      <c r="C40" s="761"/>
      <c r="D40" s="761"/>
      <c r="E40" s="761"/>
      <c r="F40" s="761"/>
      <c r="G40" s="761"/>
      <c r="H40" s="761"/>
      <c r="I40" s="761"/>
      <c r="J40" s="761"/>
      <c r="K40" s="761"/>
      <c r="L40" s="761"/>
      <c r="M40" s="761"/>
      <c r="N40" s="761"/>
      <c r="O40" s="214"/>
      <c r="P40" s="214"/>
    </row>
    <row r="41" spans="2:16" ht="12.75">
      <c r="B41" s="760" t="s">
        <v>1740</v>
      </c>
      <c r="C41" s="761"/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214"/>
      <c r="P41" s="214"/>
    </row>
    <row r="42" spans="2:16" ht="15">
      <c r="B42" s="234" t="s">
        <v>1741</v>
      </c>
      <c r="C42" s="235"/>
      <c r="D42" s="236"/>
      <c r="E42" s="236"/>
      <c r="F42" s="236"/>
      <c r="O42" s="237"/>
      <c r="P42" s="237"/>
    </row>
    <row r="43" spans="3:6" ht="12.75">
      <c r="C43" s="235"/>
      <c r="D43" s="236"/>
      <c r="E43" s="236"/>
      <c r="F43" s="236"/>
    </row>
  </sheetData>
  <sheetProtection algorithmName="SHA-512" hashValue="V3F6/WQCSzKPjZah4/bhcDCOaWsPC5RyfVXgaBx+f51NBeMbkA7wzEqw10Cv6s3q7K1OyW+pFd8yPnFP08JSWg==" saltValue="9DM3U5NyLkOu/PPSAu+seA==" spinCount="100000" sheet="1" objects="1" scenarios="1"/>
  <mergeCells count="16">
    <mergeCell ref="A11:N11"/>
    <mergeCell ref="A4:N4"/>
    <mergeCell ref="O4:P4"/>
    <mergeCell ref="A7:N7"/>
    <mergeCell ref="B34:G34"/>
    <mergeCell ref="A14:N14"/>
    <mergeCell ref="A17:N17"/>
    <mergeCell ref="A19:N19"/>
    <mergeCell ref="A21:N21"/>
    <mergeCell ref="A23:N23"/>
    <mergeCell ref="A26:N26"/>
    <mergeCell ref="B37:G37"/>
    <mergeCell ref="B38:N38"/>
    <mergeCell ref="B39:N39"/>
    <mergeCell ref="B40:N40"/>
    <mergeCell ref="B41:N41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84" r:id="rId3"/>
  <headerFooter>
    <oddHeader>&amp;C&amp;A</oddHeader>
    <oddFooter>&amp;RStrana 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6"/>
  <sheetViews>
    <sheetView workbookViewId="0" topLeftCell="A23">
      <selection activeCell="O18" sqref="O18"/>
    </sheetView>
  </sheetViews>
  <sheetFormatPr defaultColWidth="9.00390625" defaultRowHeight="12.75"/>
  <cols>
    <col min="1" max="1" width="5.00390625" style="0" customWidth="1"/>
    <col min="2" max="2" width="22.25390625" style="658" customWidth="1"/>
    <col min="3" max="3" width="3.00390625" style="185" customWidth="1"/>
    <col min="4" max="6" width="5.75390625" style="0" customWidth="1"/>
    <col min="7" max="7" width="35.75390625" style="186" customWidth="1"/>
    <col min="8" max="8" width="8.75390625" style="187" customWidth="1"/>
    <col min="9" max="9" width="8.375" style="187" customWidth="1"/>
    <col min="10" max="10" width="4.75390625" style="187" customWidth="1"/>
    <col min="11" max="13" width="5.75390625" style="188" customWidth="1"/>
    <col min="14" max="14" width="9.125" style="188" customWidth="1"/>
    <col min="15" max="15" width="10.75390625" style="191" customWidth="1"/>
    <col min="16" max="16" width="15.375" style="191" customWidth="1"/>
  </cols>
  <sheetData>
    <row r="1" spans="2:16" ht="15.75">
      <c r="B1" s="184" t="s">
        <v>1511</v>
      </c>
      <c r="O1" s="189"/>
      <c r="P1" s="189"/>
    </row>
    <row r="2" ht="13.5" thickBot="1">
      <c r="B2" s="658" t="s">
        <v>1512</v>
      </c>
    </row>
    <row r="3" spans="1:16" s="185" customFormat="1" ht="63.75" thickTop="1">
      <c r="A3" s="192" t="s">
        <v>1513</v>
      </c>
      <c r="B3" s="193" t="s">
        <v>1514</v>
      </c>
      <c r="C3" s="194" t="s">
        <v>1515</v>
      </c>
      <c r="D3" s="194" t="s">
        <v>1516</v>
      </c>
      <c r="E3" s="194" t="s">
        <v>1517</v>
      </c>
      <c r="F3" s="194" t="s">
        <v>1518</v>
      </c>
      <c r="G3" s="195" t="s">
        <v>1519</v>
      </c>
      <c r="H3" s="196" t="s">
        <v>1520</v>
      </c>
      <c r="I3" s="197" t="s">
        <v>1521</v>
      </c>
      <c r="J3" s="198" t="s">
        <v>1522</v>
      </c>
      <c r="K3" s="199" t="s">
        <v>1523</v>
      </c>
      <c r="L3" s="199" t="s">
        <v>1524</v>
      </c>
      <c r="M3" s="199" t="s">
        <v>1525</v>
      </c>
      <c r="N3" s="199" t="s">
        <v>1526</v>
      </c>
      <c r="O3" s="200" t="s">
        <v>1527</v>
      </c>
      <c r="P3" s="201" t="s">
        <v>1528</v>
      </c>
    </row>
    <row r="4" spans="1:16" s="185" customFormat="1" ht="12.75">
      <c r="A4" s="763" t="s">
        <v>1529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5"/>
      <c r="O4" s="659"/>
      <c r="P4" s="660"/>
    </row>
    <row r="5" spans="1:16" ht="60">
      <c r="A5" s="202" t="s">
        <v>1534</v>
      </c>
      <c r="B5" s="203" t="s">
        <v>1535</v>
      </c>
      <c r="C5" s="204">
        <v>1</v>
      </c>
      <c r="D5" s="205">
        <v>603</v>
      </c>
      <c r="E5" s="205">
        <v>595</v>
      </c>
      <c r="F5" s="206">
        <v>1855</v>
      </c>
      <c r="G5" s="207" t="s">
        <v>1536</v>
      </c>
      <c r="H5" s="208"/>
      <c r="I5" s="209">
        <v>0.21</v>
      </c>
      <c r="J5" s="210" t="s">
        <v>1533</v>
      </c>
      <c r="K5" s="211"/>
      <c r="L5" s="211"/>
      <c r="M5" s="211"/>
      <c r="N5" s="211"/>
      <c r="O5" s="677"/>
      <c r="P5" s="212">
        <f aca="true" t="shared" si="0" ref="P5:P21">C5*O5</f>
        <v>0</v>
      </c>
    </row>
    <row r="6" spans="1:16" ht="12.75">
      <c r="A6" s="763" t="s">
        <v>1542</v>
      </c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5"/>
      <c r="O6" s="766"/>
      <c r="P6" s="767"/>
    </row>
    <row r="7" spans="1:16" ht="36">
      <c r="A7" s="202" t="s">
        <v>1553</v>
      </c>
      <c r="B7" s="203" t="s">
        <v>1554</v>
      </c>
      <c r="C7" s="204">
        <v>1</v>
      </c>
      <c r="D7" s="205">
        <v>400</v>
      </c>
      <c r="E7" s="205">
        <v>730</v>
      </c>
      <c r="F7" s="205">
        <v>250</v>
      </c>
      <c r="G7" s="207" t="s">
        <v>1555</v>
      </c>
      <c r="H7" s="208"/>
      <c r="I7" s="209">
        <v>8.7</v>
      </c>
      <c r="J7" s="210" t="s">
        <v>1556</v>
      </c>
      <c r="K7" s="211"/>
      <c r="L7" s="211"/>
      <c r="M7" s="211"/>
      <c r="N7" s="211"/>
      <c r="O7" s="677"/>
      <c r="P7" s="212">
        <f t="shared" si="0"/>
        <v>0</v>
      </c>
    </row>
    <row r="8" spans="1:16" ht="180">
      <c r="A8" s="202" t="s">
        <v>1557</v>
      </c>
      <c r="B8" s="203" t="s">
        <v>1558</v>
      </c>
      <c r="C8" s="204">
        <v>1</v>
      </c>
      <c r="D8" s="205">
        <v>800</v>
      </c>
      <c r="E8" s="205">
        <v>730</v>
      </c>
      <c r="F8" s="205">
        <v>250</v>
      </c>
      <c r="G8" s="207" t="s">
        <v>1559</v>
      </c>
      <c r="H8" s="208"/>
      <c r="I8" s="209">
        <v>8.4</v>
      </c>
      <c r="J8" s="210" t="s">
        <v>1556</v>
      </c>
      <c r="K8" s="211"/>
      <c r="L8" s="211"/>
      <c r="M8" s="211"/>
      <c r="N8" s="211"/>
      <c r="O8" s="677"/>
      <c r="P8" s="212">
        <f t="shared" si="0"/>
        <v>0</v>
      </c>
    </row>
    <row r="9" spans="1:16" ht="252">
      <c r="A9" s="202" t="s">
        <v>1563</v>
      </c>
      <c r="B9" s="203" t="s">
        <v>1564</v>
      </c>
      <c r="C9" s="204">
        <v>1</v>
      </c>
      <c r="D9" s="205">
        <v>800</v>
      </c>
      <c r="E9" s="205">
        <v>730</v>
      </c>
      <c r="F9" s="205">
        <v>850</v>
      </c>
      <c r="G9" s="207" t="s">
        <v>1565</v>
      </c>
      <c r="H9" s="670">
        <v>22</v>
      </c>
      <c r="I9" s="209">
        <v>6</v>
      </c>
      <c r="J9" s="213" t="s">
        <v>1566</v>
      </c>
      <c r="K9" s="211"/>
      <c r="L9" s="211"/>
      <c r="M9" s="211"/>
      <c r="N9" s="211"/>
      <c r="O9" s="677"/>
      <c r="P9" s="212">
        <f t="shared" si="0"/>
        <v>0</v>
      </c>
    </row>
    <row r="10" spans="1:16" ht="12.75">
      <c r="A10" s="763" t="s">
        <v>1574</v>
      </c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4"/>
      <c r="N10" s="765"/>
      <c r="O10" s="214"/>
      <c r="P10" s="212">
        <f t="shared" si="0"/>
        <v>0</v>
      </c>
    </row>
    <row r="11" spans="1:16" ht="264">
      <c r="A11" s="202" t="s">
        <v>1581</v>
      </c>
      <c r="B11" s="203" t="s">
        <v>1582</v>
      </c>
      <c r="C11" s="204">
        <v>1</v>
      </c>
      <c r="D11" s="205">
        <v>410</v>
      </c>
      <c r="E11" s="205">
        <v>660</v>
      </c>
      <c r="F11" s="205">
        <v>448</v>
      </c>
      <c r="G11" s="207" t="s">
        <v>1583</v>
      </c>
      <c r="H11" s="208"/>
      <c r="I11" s="209">
        <v>1.06</v>
      </c>
      <c r="J11" s="210" t="s">
        <v>1533</v>
      </c>
      <c r="K11" s="211"/>
      <c r="L11" s="211"/>
      <c r="M11" s="211"/>
      <c r="N11" s="211"/>
      <c r="O11" s="677"/>
      <c r="P11" s="212">
        <f t="shared" si="0"/>
        <v>0</v>
      </c>
    </row>
    <row r="12" spans="1:16" ht="12.75">
      <c r="A12" s="763" t="s">
        <v>1595</v>
      </c>
      <c r="B12" s="764"/>
      <c r="C12" s="764"/>
      <c r="D12" s="764"/>
      <c r="E12" s="764"/>
      <c r="F12" s="764"/>
      <c r="G12" s="764"/>
      <c r="H12" s="764"/>
      <c r="I12" s="764"/>
      <c r="J12" s="764"/>
      <c r="K12" s="764"/>
      <c r="L12" s="764"/>
      <c r="M12" s="764"/>
      <c r="N12" s="765"/>
      <c r="O12" s="214"/>
      <c r="P12" s="212"/>
    </row>
    <row r="13" spans="1:16" ht="168">
      <c r="A13" s="202" t="s">
        <v>1606</v>
      </c>
      <c r="B13" s="203" t="s">
        <v>1607</v>
      </c>
      <c r="C13" s="204">
        <v>1</v>
      </c>
      <c r="D13" s="205">
        <v>600</v>
      </c>
      <c r="E13" s="205">
        <v>610</v>
      </c>
      <c r="F13" s="205">
        <v>820</v>
      </c>
      <c r="G13" s="207" t="s">
        <v>1608</v>
      </c>
      <c r="H13" s="208"/>
      <c r="I13" s="209">
        <v>5.35</v>
      </c>
      <c r="J13" s="210" t="s">
        <v>1556</v>
      </c>
      <c r="K13" s="211"/>
      <c r="L13" s="211"/>
      <c r="M13" s="211" t="s">
        <v>1609</v>
      </c>
      <c r="N13" s="211" t="s">
        <v>1605</v>
      </c>
      <c r="O13" s="677"/>
      <c r="P13" s="212">
        <f t="shared" si="0"/>
        <v>0</v>
      </c>
    </row>
    <row r="14" spans="1:16" ht="12.75">
      <c r="A14" s="763" t="s">
        <v>1625</v>
      </c>
      <c r="B14" s="764"/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5"/>
      <c r="O14" s="214"/>
      <c r="P14" s="212"/>
    </row>
    <row r="15" spans="1:16" ht="96">
      <c r="A15" s="202" t="s">
        <v>1631</v>
      </c>
      <c r="B15" s="203" t="s">
        <v>1632</v>
      </c>
      <c r="C15" s="204">
        <v>1</v>
      </c>
      <c r="D15" s="206">
        <v>1350</v>
      </c>
      <c r="E15" s="205">
        <v>700</v>
      </c>
      <c r="F15" s="205">
        <v>900</v>
      </c>
      <c r="G15" s="207" t="s">
        <v>1633</v>
      </c>
      <c r="H15" s="208"/>
      <c r="I15" s="209">
        <v>0.5</v>
      </c>
      <c r="J15" s="210" t="s">
        <v>1533</v>
      </c>
      <c r="K15" s="211"/>
      <c r="L15" s="211"/>
      <c r="M15" s="211"/>
      <c r="N15" s="211"/>
      <c r="O15" s="677"/>
      <c r="P15" s="212">
        <f t="shared" si="0"/>
        <v>0</v>
      </c>
    </row>
    <row r="16" spans="1:16" ht="12.75">
      <c r="A16" s="763" t="s">
        <v>1662</v>
      </c>
      <c r="B16" s="764"/>
      <c r="C16" s="764"/>
      <c r="D16" s="764"/>
      <c r="E16" s="764"/>
      <c r="F16" s="764"/>
      <c r="G16" s="764"/>
      <c r="H16" s="764"/>
      <c r="I16" s="764"/>
      <c r="J16" s="764"/>
      <c r="K16" s="764"/>
      <c r="L16" s="764"/>
      <c r="M16" s="764"/>
      <c r="N16" s="765"/>
      <c r="O16" s="214"/>
      <c r="P16" s="212"/>
    </row>
    <row r="17" spans="1:16" ht="409.5">
      <c r="A17" s="202" t="s">
        <v>1663</v>
      </c>
      <c r="B17" s="203" t="s">
        <v>1664</v>
      </c>
      <c r="C17" s="204">
        <v>1</v>
      </c>
      <c r="D17" s="205">
        <v>847</v>
      </c>
      <c r="E17" s="205">
        <v>776</v>
      </c>
      <c r="F17" s="205">
        <v>782</v>
      </c>
      <c r="G17" s="207" t="s">
        <v>1665</v>
      </c>
      <c r="H17" s="208"/>
      <c r="I17" s="209">
        <v>11</v>
      </c>
      <c r="J17" s="210" t="s">
        <v>1556</v>
      </c>
      <c r="K17" s="211" t="s">
        <v>1570</v>
      </c>
      <c r="L17" s="211"/>
      <c r="M17" s="215" t="s">
        <v>1666</v>
      </c>
      <c r="N17" s="215" t="s">
        <v>1667</v>
      </c>
      <c r="O17" s="677"/>
      <c r="P17" s="212">
        <f t="shared" si="0"/>
        <v>0</v>
      </c>
    </row>
    <row r="18" spans="1:16" ht="60">
      <c r="A18" s="202" t="s">
        <v>1668</v>
      </c>
      <c r="B18" s="203" t="s">
        <v>1669</v>
      </c>
      <c r="C18" s="204">
        <v>1</v>
      </c>
      <c r="D18" s="205">
        <v>0</v>
      </c>
      <c r="E18" s="205">
        <v>0</v>
      </c>
      <c r="F18" s="205">
        <v>0</v>
      </c>
      <c r="G18" s="207" t="s">
        <v>1670</v>
      </c>
      <c r="H18" s="208"/>
      <c r="I18" s="211"/>
      <c r="J18" s="210" t="s">
        <v>1540</v>
      </c>
      <c r="K18" s="211"/>
      <c r="L18" s="211"/>
      <c r="M18" s="211"/>
      <c r="N18" s="211"/>
      <c r="O18" s="677"/>
      <c r="P18" s="212">
        <f t="shared" si="0"/>
        <v>0</v>
      </c>
    </row>
    <row r="19" spans="1:16" ht="84">
      <c r="A19" s="202" t="s">
        <v>1671</v>
      </c>
      <c r="B19" s="203" t="s">
        <v>1611</v>
      </c>
      <c r="C19" s="204">
        <v>1</v>
      </c>
      <c r="D19" s="205">
        <v>233</v>
      </c>
      <c r="E19" s="205">
        <v>455</v>
      </c>
      <c r="F19" s="205">
        <v>540</v>
      </c>
      <c r="G19" s="207" t="s">
        <v>1672</v>
      </c>
      <c r="H19" s="208"/>
      <c r="I19" s="209">
        <v>0.05</v>
      </c>
      <c r="J19" s="210" t="s">
        <v>1533</v>
      </c>
      <c r="K19" s="211" t="s">
        <v>1609</v>
      </c>
      <c r="L19" s="211"/>
      <c r="M19" s="211"/>
      <c r="N19" s="211" t="s">
        <v>1613</v>
      </c>
      <c r="O19" t="s">
        <v>2412</v>
      </c>
      <c r="P19" s="212"/>
    </row>
    <row r="20" spans="1:16" ht="12.75">
      <c r="A20" s="763" t="s">
        <v>1676</v>
      </c>
      <c r="B20" s="764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5"/>
      <c r="O20" s="214"/>
      <c r="P20" s="212"/>
    </row>
    <row r="21" spans="1:16" ht="96">
      <c r="A21" s="202" t="s">
        <v>1677</v>
      </c>
      <c r="B21" s="203" t="s">
        <v>1632</v>
      </c>
      <c r="C21" s="204">
        <v>1</v>
      </c>
      <c r="D21" s="206">
        <v>1350</v>
      </c>
      <c r="E21" s="205">
        <v>700</v>
      </c>
      <c r="F21" s="205">
        <v>900</v>
      </c>
      <c r="G21" s="207" t="s">
        <v>1633</v>
      </c>
      <c r="H21" s="208"/>
      <c r="I21" s="209">
        <v>0.5</v>
      </c>
      <c r="J21" s="210" t="s">
        <v>1533</v>
      </c>
      <c r="K21" s="211"/>
      <c r="L21" s="211"/>
      <c r="M21" s="211"/>
      <c r="N21" s="211"/>
      <c r="O21" s="677"/>
      <c r="P21" s="212">
        <f t="shared" si="0"/>
        <v>0</v>
      </c>
    </row>
    <row r="22" spans="1:16" ht="12.75">
      <c r="A22" s="763" t="s">
        <v>1695</v>
      </c>
      <c r="B22" s="764"/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5"/>
      <c r="O22" s="214"/>
      <c r="P22" s="212"/>
    </row>
    <row r="23" spans="1:16" ht="25.5">
      <c r="A23" s="202" t="s">
        <v>1696</v>
      </c>
      <c r="B23" s="203" t="s">
        <v>1697</v>
      </c>
      <c r="C23" s="204">
        <v>1</v>
      </c>
      <c r="D23" s="205">
        <v>1360</v>
      </c>
      <c r="E23" s="205">
        <v>1960</v>
      </c>
      <c r="F23" s="205">
        <v>2200</v>
      </c>
      <c r="G23" s="207" t="s">
        <v>1540</v>
      </c>
      <c r="H23" s="208"/>
      <c r="I23" s="211">
        <v>0.56</v>
      </c>
      <c r="J23" s="210" t="s">
        <v>1533</v>
      </c>
      <c r="K23" s="211"/>
      <c r="L23" s="211"/>
      <c r="M23" s="211"/>
      <c r="N23" s="211" t="s">
        <v>1613</v>
      </c>
      <c r="O23" s="677"/>
      <c r="P23" s="212">
        <f aca="true" t="shared" si="1" ref="P23:P25">C23*O23</f>
        <v>0</v>
      </c>
    </row>
    <row r="24" spans="1:16" ht="12.75">
      <c r="A24" s="222"/>
      <c r="B24" s="223"/>
      <c r="C24" s="224"/>
      <c r="D24" s="225"/>
      <c r="E24" s="225"/>
      <c r="F24" s="225"/>
      <c r="G24" s="226"/>
      <c r="H24" s="226"/>
      <c r="I24" s="226"/>
      <c r="J24" s="226"/>
      <c r="K24" s="226"/>
      <c r="L24" s="226"/>
      <c r="M24" s="226"/>
      <c r="N24" s="227"/>
      <c r="O24" s="228"/>
      <c r="P24" s="229"/>
    </row>
    <row r="25" spans="1:16" ht="25.5">
      <c r="A25" s="202"/>
      <c r="B25" s="230" t="s">
        <v>1734</v>
      </c>
      <c r="C25" s="231" t="s">
        <v>75</v>
      </c>
      <c r="D25" s="231"/>
      <c r="E25" s="231"/>
      <c r="F25" s="231"/>
      <c r="G25" s="232"/>
      <c r="H25" s="208"/>
      <c r="I25" s="211"/>
      <c r="J25" s="210"/>
      <c r="K25" s="211"/>
      <c r="L25" s="211"/>
      <c r="M25" s="211"/>
      <c r="N25" s="211"/>
      <c r="O25" s="677"/>
      <c r="P25" s="212">
        <f t="shared" si="1"/>
        <v>0</v>
      </c>
    </row>
    <row r="26" spans="1:16" ht="12.75">
      <c r="A26" s="222"/>
      <c r="B26" s="223"/>
      <c r="C26" s="224"/>
      <c r="D26" s="225"/>
      <c r="E26" s="225"/>
      <c r="F26" s="225"/>
      <c r="G26" s="226"/>
      <c r="H26" s="226"/>
      <c r="I26" s="226"/>
      <c r="J26" s="226"/>
      <c r="K26" s="226"/>
      <c r="L26" s="226"/>
      <c r="M26" s="226"/>
      <c r="N26" s="227"/>
      <c r="O26" s="228"/>
      <c r="P26" s="229"/>
    </row>
    <row r="27" spans="1:16" ht="25.5" customHeight="1">
      <c r="A27" s="222"/>
      <c r="B27" s="768" t="s">
        <v>1735</v>
      </c>
      <c r="C27" s="768"/>
      <c r="D27" s="768"/>
      <c r="E27" s="768"/>
      <c r="F27" s="768"/>
      <c r="G27" s="768"/>
      <c r="H27" s="226"/>
      <c r="I27" s="226"/>
      <c r="J27" s="226"/>
      <c r="K27" s="226"/>
      <c r="L27" s="226"/>
      <c r="M27" s="226"/>
      <c r="N27" s="227"/>
      <c r="O27" s="228"/>
      <c r="P27" s="233">
        <f>SUM(P5:P26)</f>
        <v>0</v>
      </c>
    </row>
    <row r="28" spans="1:16" ht="12.75">
      <c r="A28" s="222"/>
      <c r="B28" s="223"/>
      <c r="C28" s="224"/>
      <c r="D28" s="225"/>
      <c r="E28" s="225"/>
      <c r="F28" s="225"/>
      <c r="G28" s="226"/>
      <c r="H28" s="226"/>
      <c r="I28" s="226"/>
      <c r="J28" s="226"/>
      <c r="K28" s="226"/>
      <c r="L28" s="226"/>
      <c r="M28" s="226"/>
      <c r="N28" s="227"/>
      <c r="O28" s="228"/>
      <c r="P28" s="229"/>
    </row>
    <row r="29" spans="1:16" ht="13.5" thickBot="1">
      <c r="A29" s="222"/>
      <c r="B29" s="223"/>
      <c r="C29" s="224"/>
      <c r="D29" s="225"/>
      <c r="E29" s="225"/>
      <c r="F29" s="225"/>
      <c r="G29" s="226"/>
      <c r="H29" s="226"/>
      <c r="I29" s="226"/>
      <c r="J29" s="226"/>
      <c r="K29" s="226"/>
      <c r="L29" s="226"/>
      <c r="M29" s="226"/>
      <c r="N29" s="227"/>
      <c r="O29" s="228"/>
      <c r="P29" s="229"/>
    </row>
    <row r="30" spans="2:16" ht="15.75" thickTop="1">
      <c r="B30" s="758" t="s">
        <v>1736</v>
      </c>
      <c r="C30" s="759"/>
      <c r="D30" s="759"/>
      <c r="E30" s="759"/>
      <c r="F30" s="759"/>
      <c r="G30" s="759"/>
      <c r="O30" s="214"/>
      <c r="P30" s="214"/>
    </row>
    <row r="31" spans="2:16" ht="12.75">
      <c r="B31" s="760" t="s">
        <v>1737</v>
      </c>
      <c r="C31" s="761"/>
      <c r="D31" s="761"/>
      <c r="E31" s="761"/>
      <c r="F31" s="761"/>
      <c r="G31" s="761"/>
      <c r="H31" s="761"/>
      <c r="I31" s="761"/>
      <c r="J31" s="761"/>
      <c r="K31" s="761"/>
      <c r="L31" s="761"/>
      <c r="M31" s="761"/>
      <c r="N31" s="761"/>
      <c r="O31" s="214"/>
      <c r="P31" s="214"/>
    </row>
    <row r="32" spans="2:16" ht="12.75">
      <c r="B32" s="760" t="s">
        <v>1738</v>
      </c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214"/>
      <c r="P32" s="214"/>
    </row>
    <row r="33" spans="2:16" ht="12.75">
      <c r="B33" s="762" t="s">
        <v>1739</v>
      </c>
      <c r="C33" s="761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214"/>
      <c r="P33" s="214"/>
    </row>
    <row r="34" spans="2:16" ht="12.75">
      <c r="B34" s="760" t="s">
        <v>1740</v>
      </c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214"/>
      <c r="P34" s="214"/>
    </row>
    <row r="35" spans="2:16" ht="15">
      <c r="B35" s="234" t="s">
        <v>1741</v>
      </c>
      <c r="C35" s="235"/>
      <c r="D35" s="236"/>
      <c r="E35" s="236"/>
      <c r="F35" s="236"/>
      <c r="O35" s="237"/>
      <c r="P35" s="237"/>
    </row>
    <row r="36" spans="3:6" ht="12.75">
      <c r="C36" s="235"/>
      <c r="D36" s="236"/>
      <c r="E36" s="236"/>
      <c r="F36" s="236"/>
    </row>
  </sheetData>
  <sheetProtection algorithmName="SHA-512" hashValue="ZxQyT4c65OxAAy4flUb2U2EExh9ajnZrCecEdtiHv49SMIqjK2Jc2T8VYln0x5OcywHkdiQLQ+XLDQZVsouKHQ==" saltValue="AsRFNjf2tVaJUKTVx3F1iA==" spinCount="100000" sheet="1" objects="1" scenarios="1"/>
  <mergeCells count="15">
    <mergeCell ref="A4:N4"/>
    <mergeCell ref="A6:N6"/>
    <mergeCell ref="O6:P6"/>
    <mergeCell ref="A10:N10"/>
    <mergeCell ref="A12:N12"/>
    <mergeCell ref="A22:N22"/>
    <mergeCell ref="B27:G27"/>
    <mergeCell ref="A14:N14"/>
    <mergeCell ref="A16:N16"/>
    <mergeCell ref="A20:N20"/>
    <mergeCell ref="B30:G30"/>
    <mergeCell ref="B31:N31"/>
    <mergeCell ref="B32:N32"/>
    <mergeCell ref="B33:N33"/>
    <mergeCell ref="B34:N34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84" r:id="rId3"/>
  <headerFooter>
    <oddHeader>&amp;C&amp;A&amp;RStrana &amp;P /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2"/>
  <sheetViews>
    <sheetView zoomScale="115" zoomScaleNormal="115" workbookViewId="0" topLeftCell="A55">
      <selection activeCell="O60" sqref="O60"/>
    </sheetView>
  </sheetViews>
  <sheetFormatPr defaultColWidth="9.00390625" defaultRowHeight="12.75"/>
  <cols>
    <col min="1" max="1" width="5.00390625" style="0" customWidth="1"/>
    <col min="2" max="2" width="22.25390625" style="658" customWidth="1"/>
    <col min="3" max="3" width="3.00390625" style="185" customWidth="1"/>
    <col min="4" max="6" width="5.75390625" style="0" customWidth="1"/>
    <col min="7" max="7" width="35.75390625" style="186" customWidth="1"/>
    <col min="8" max="8" width="8.75390625" style="187" customWidth="1"/>
    <col min="9" max="9" width="8.375" style="187" customWidth="1"/>
    <col min="10" max="10" width="4.75390625" style="187" customWidth="1"/>
    <col min="11" max="13" width="5.75390625" style="188" customWidth="1"/>
    <col min="14" max="14" width="9.125" style="188" customWidth="1"/>
    <col min="15" max="15" width="10.75390625" style="191" customWidth="1"/>
    <col min="16" max="16" width="15.375" style="191" customWidth="1"/>
  </cols>
  <sheetData>
    <row r="1" spans="2:16" ht="15.75">
      <c r="B1" s="184" t="s">
        <v>1511</v>
      </c>
      <c r="O1" s="189"/>
      <c r="P1" s="189"/>
    </row>
    <row r="2" ht="13.5" thickBot="1">
      <c r="B2" s="658" t="s">
        <v>1512</v>
      </c>
    </row>
    <row r="3" spans="1:16" s="185" customFormat="1" ht="63.75" thickTop="1">
      <c r="A3" s="192" t="s">
        <v>1513</v>
      </c>
      <c r="B3" s="193" t="s">
        <v>1514</v>
      </c>
      <c r="C3" s="194" t="s">
        <v>1515</v>
      </c>
      <c r="D3" s="194" t="s">
        <v>1516</v>
      </c>
      <c r="E3" s="194" t="s">
        <v>1517</v>
      </c>
      <c r="F3" s="194" t="s">
        <v>1518</v>
      </c>
      <c r="G3" s="195" t="s">
        <v>1519</v>
      </c>
      <c r="H3" s="196" t="s">
        <v>1520</v>
      </c>
      <c r="I3" s="197" t="s">
        <v>1521</v>
      </c>
      <c r="J3" s="198" t="s">
        <v>1522</v>
      </c>
      <c r="K3" s="199" t="s">
        <v>1523</v>
      </c>
      <c r="L3" s="199" t="s">
        <v>1524</v>
      </c>
      <c r="M3" s="199" t="s">
        <v>1525</v>
      </c>
      <c r="N3" s="199" t="s">
        <v>1526</v>
      </c>
      <c r="O3" s="200" t="s">
        <v>1527</v>
      </c>
      <c r="P3" s="201" t="s">
        <v>1528</v>
      </c>
    </row>
    <row r="4" spans="1:16" s="185" customFormat="1" ht="12.75">
      <c r="A4" s="763" t="s">
        <v>1529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5"/>
      <c r="O4" s="659"/>
      <c r="P4" s="660"/>
    </row>
    <row r="5" spans="1:16" ht="60">
      <c r="A5" s="202" t="s">
        <v>1530</v>
      </c>
      <c r="B5" s="203" t="s">
        <v>1531</v>
      </c>
      <c r="C5" s="204">
        <v>1</v>
      </c>
      <c r="D5" s="205">
        <v>603</v>
      </c>
      <c r="E5" s="205">
        <v>595</v>
      </c>
      <c r="F5" s="206">
        <v>1855</v>
      </c>
      <c r="G5" s="207" t="s">
        <v>1532</v>
      </c>
      <c r="H5" s="208"/>
      <c r="I5" s="209">
        <v>0.185</v>
      </c>
      <c r="J5" s="210" t="s">
        <v>1533</v>
      </c>
      <c r="K5" s="211"/>
      <c r="L5" s="211"/>
      <c r="M5" s="211"/>
      <c r="N5" s="211"/>
      <c r="O5" s="677"/>
      <c r="P5" s="212">
        <f>C5*O5</f>
        <v>0</v>
      </c>
    </row>
    <row r="6" spans="1:16" ht="60">
      <c r="A6" s="202" t="s">
        <v>1537</v>
      </c>
      <c r="B6" s="203" t="s">
        <v>1538</v>
      </c>
      <c r="C6" s="204">
        <v>1</v>
      </c>
      <c r="D6" s="205">
        <v>800</v>
      </c>
      <c r="E6" s="205">
        <v>500</v>
      </c>
      <c r="F6" s="206">
        <v>1800</v>
      </c>
      <c r="G6" s="207" t="s">
        <v>1539</v>
      </c>
      <c r="H6" s="208"/>
      <c r="I6" s="211"/>
      <c r="J6" s="210" t="s">
        <v>1540</v>
      </c>
      <c r="K6" s="211"/>
      <c r="L6" s="211"/>
      <c r="M6" s="211"/>
      <c r="N6" s="211"/>
      <c r="O6" s="677"/>
      <c r="P6" s="212">
        <f aca="true" t="shared" si="0" ref="P6:P44">C6*O6</f>
        <v>0</v>
      </c>
    </row>
    <row r="7" spans="1:16" ht="60">
      <c r="A7" s="202" t="s">
        <v>1541</v>
      </c>
      <c r="B7" s="203" t="s">
        <v>1538</v>
      </c>
      <c r="C7" s="204">
        <v>1</v>
      </c>
      <c r="D7" s="206">
        <v>1200</v>
      </c>
      <c r="E7" s="205">
        <v>500</v>
      </c>
      <c r="F7" s="206">
        <v>1800</v>
      </c>
      <c r="G7" s="207" t="s">
        <v>1539</v>
      </c>
      <c r="H7" s="208"/>
      <c r="I7" s="211"/>
      <c r="J7" s="210" t="s">
        <v>1540</v>
      </c>
      <c r="K7" s="211"/>
      <c r="L7" s="211"/>
      <c r="M7" s="211"/>
      <c r="N7" s="211"/>
      <c r="O7" s="677"/>
      <c r="P7" s="212">
        <f t="shared" si="0"/>
        <v>0</v>
      </c>
    </row>
    <row r="8" spans="1:16" ht="12.75">
      <c r="A8" s="763" t="s">
        <v>1542</v>
      </c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5"/>
      <c r="O8" s="766"/>
      <c r="P8" s="767"/>
    </row>
    <row r="9" spans="1:16" ht="36">
      <c r="A9" s="202" t="s">
        <v>1543</v>
      </c>
      <c r="B9" s="203" t="s">
        <v>1544</v>
      </c>
      <c r="C9" s="204">
        <v>1</v>
      </c>
      <c r="D9" s="206">
        <v>550</v>
      </c>
      <c r="E9" s="205">
        <v>250</v>
      </c>
      <c r="F9" s="205">
        <v>346</v>
      </c>
      <c r="G9" s="207" t="s">
        <v>1545</v>
      </c>
      <c r="H9" s="208"/>
      <c r="I9" s="211"/>
      <c r="J9" s="210" t="s">
        <v>1540</v>
      </c>
      <c r="K9" s="211"/>
      <c r="L9" s="211"/>
      <c r="M9" s="211"/>
      <c r="N9" s="211"/>
      <c r="O9" s="677"/>
      <c r="P9" s="212">
        <f t="shared" si="0"/>
        <v>0</v>
      </c>
    </row>
    <row r="10" spans="1:16" ht="48">
      <c r="A10" s="202" t="s">
        <v>1546</v>
      </c>
      <c r="B10" s="203" t="s">
        <v>1544</v>
      </c>
      <c r="C10" s="204">
        <v>1</v>
      </c>
      <c r="D10" s="206">
        <v>650</v>
      </c>
      <c r="E10" s="205">
        <v>250</v>
      </c>
      <c r="F10" s="205">
        <v>346</v>
      </c>
      <c r="G10" s="207" t="s">
        <v>1547</v>
      </c>
      <c r="H10" s="208"/>
      <c r="I10" s="211"/>
      <c r="J10" s="210" t="s">
        <v>1540</v>
      </c>
      <c r="K10" s="211"/>
      <c r="L10" s="211"/>
      <c r="M10" s="211"/>
      <c r="N10" s="211"/>
      <c r="O10" s="677"/>
      <c r="P10" s="212">
        <f t="shared" si="0"/>
        <v>0</v>
      </c>
    </row>
    <row r="11" spans="1:16" ht="72">
      <c r="A11" s="202" t="s">
        <v>1548</v>
      </c>
      <c r="B11" s="203" t="s">
        <v>1549</v>
      </c>
      <c r="C11" s="204">
        <v>1</v>
      </c>
      <c r="D11" s="205">
        <v>700</v>
      </c>
      <c r="E11" s="205">
        <v>700</v>
      </c>
      <c r="F11" s="205">
        <v>900</v>
      </c>
      <c r="G11" s="207" t="s">
        <v>1550</v>
      </c>
      <c r="H11" s="208"/>
      <c r="I11" s="211"/>
      <c r="J11" s="210" t="s">
        <v>1540</v>
      </c>
      <c r="K11" s="211"/>
      <c r="L11" s="211"/>
      <c r="M11" s="211"/>
      <c r="N11" s="211"/>
      <c r="O11" s="677"/>
      <c r="P11" s="212">
        <f t="shared" si="0"/>
        <v>0</v>
      </c>
    </row>
    <row r="12" spans="1:16" ht="60">
      <c r="A12" s="202" t="s">
        <v>1551</v>
      </c>
      <c r="B12" s="203" t="s">
        <v>1535</v>
      </c>
      <c r="C12" s="204">
        <v>1</v>
      </c>
      <c r="D12" s="205">
        <v>603</v>
      </c>
      <c r="E12" s="205">
        <v>595</v>
      </c>
      <c r="F12" s="205">
        <v>855</v>
      </c>
      <c r="G12" s="207" t="s">
        <v>1552</v>
      </c>
      <c r="H12" s="208"/>
      <c r="I12" s="209">
        <v>0.15</v>
      </c>
      <c r="J12" s="210" t="s">
        <v>1533</v>
      </c>
      <c r="K12" s="211"/>
      <c r="L12" s="211"/>
      <c r="M12" s="211"/>
      <c r="N12" s="211"/>
      <c r="O12" s="677"/>
      <c r="P12" s="212">
        <f t="shared" si="0"/>
        <v>0</v>
      </c>
    </row>
    <row r="13" spans="1:16" ht="60">
      <c r="A13" s="202" t="s">
        <v>1560</v>
      </c>
      <c r="B13" s="203" t="s">
        <v>1561</v>
      </c>
      <c r="C13" s="204">
        <v>1</v>
      </c>
      <c r="D13" s="206">
        <v>1200</v>
      </c>
      <c r="E13" s="205">
        <v>0</v>
      </c>
      <c r="F13" s="205">
        <v>0</v>
      </c>
      <c r="G13" s="207" t="s">
        <v>1562</v>
      </c>
      <c r="H13" s="208"/>
      <c r="I13" s="211"/>
      <c r="J13" s="210" t="s">
        <v>1540</v>
      </c>
      <c r="K13" s="211"/>
      <c r="L13" s="211"/>
      <c r="M13" s="211"/>
      <c r="N13" s="211"/>
      <c r="O13" s="677"/>
      <c r="P13" s="212">
        <f t="shared" si="0"/>
        <v>0</v>
      </c>
    </row>
    <row r="14" spans="1:16" ht="12.75">
      <c r="A14" s="763" t="s">
        <v>1574</v>
      </c>
      <c r="B14" s="764"/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5"/>
      <c r="O14" s="678"/>
      <c r="P14" s="212"/>
    </row>
    <row r="15" spans="1:16" ht="24">
      <c r="A15" s="202" t="s">
        <v>1575</v>
      </c>
      <c r="B15" s="203" t="s">
        <v>1576</v>
      </c>
      <c r="C15" s="204">
        <v>1</v>
      </c>
      <c r="D15" s="205">
        <v>335</v>
      </c>
      <c r="E15" s="205">
        <v>535</v>
      </c>
      <c r="F15" s="205">
        <v>228</v>
      </c>
      <c r="G15" s="207" t="s">
        <v>1577</v>
      </c>
      <c r="H15" s="208"/>
      <c r="I15" s="209">
        <v>1.2</v>
      </c>
      <c r="J15" s="210" t="s">
        <v>1533</v>
      </c>
      <c r="K15" s="211"/>
      <c r="L15" s="211"/>
      <c r="M15" s="211"/>
      <c r="N15" s="211"/>
      <c r="O15" s="677"/>
      <c r="P15" s="212">
        <f t="shared" si="0"/>
        <v>0</v>
      </c>
    </row>
    <row r="16" spans="1:16" ht="156">
      <c r="A16" s="202" t="s">
        <v>1578</v>
      </c>
      <c r="B16" s="203" t="s">
        <v>1579</v>
      </c>
      <c r="C16" s="204">
        <v>1</v>
      </c>
      <c r="D16" s="206">
        <v>1500</v>
      </c>
      <c r="E16" s="205">
        <v>700</v>
      </c>
      <c r="F16" s="205">
        <v>900</v>
      </c>
      <c r="G16" s="207" t="s">
        <v>1580</v>
      </c>
      <c r="H16" s="208"/>
      <c r="I16" s="211"/>
      <c r="J16" s="210" t="s">
        <v>1540</v>
      </c>
      <c r="K16" s="211"/>
      <c r="L16" s="211"/>
      <c r="M16" s="211"/>
      <c r="N16" s="211"/>
      <c r="O16" s="677"/>
      <c r="P16" s="212">
        <f t="shared" si="0"/>
        <v>0</v>
      </c>
    </row>
    <row r="17" spans="1:16" ht="84">
      <c r="A17" s="202" t="s">
        <v>1584</v>
      </c>
      <c r="B17" s="203" t="s">
        <v>1585</v>
      </c>
      <c r="C17" s="204">
        <v>1</v>
      </c>
      <c r="D17" s="206">
        <v>1200</v>
      </c>
      <c r="E17" s="205">
        <v>700</v>
      </c>
      <c r="F17" s="205">
        <v>900</v>
      </c>
      <c r="G17" s="207" t="s">
        <v>1586</v>
      </c>
      <c r="H17" s="208"/>
      <c r="I17" s="209">
        <v>2.1</v>
      </c>
      <c r="J17" s="210" t="s">
        <v>1533</v>
      </c>
      <c r="K17" s="211"/>
      <c r="L17" s="211"/>
      <c r="M17" s="211"/>
      <c r="N17" s="211"/>
      <c r="O17" s="677"/>
      <c r="P17" s="212">
        <f t="shared" si="0"/>
        <v>0</v>
      </c>
    </row>
    <row r="18" spans="1:16" ht="36">
      <c r="A18" s="202" t="s">
        <v>1587</v>
      </c>
      <c r="B18" s="203" t="s">
        <v>1588</v>
      </c>
      <c r="C18" s="204">
        <v>1</v>
      </c>
      <c r="D18" s="206">
        <v>1900</v>
      </c>
      <c r="E18" s="205">
        <v>350</v>
      </c>
      <c r="F18" s="205">
        <v>300</v>
      </c>
      <c r="G18" s="207" t="s">
        <v>1589</v>
      </c>
      <c r="H18" s="208"/>
      <c r="I18" s="211"/>
      <c r="J18" s="210" t="s">
        <v>1540</v>
      </c>
      <c r="K18" s="211"/>
      <c r="L18" s="211"/>
      <c r="M18" s="211"/>
      <c r="N18" s="211"/>
      <c r="O18" s="677"/>
      <c r="P18" s="212">
        <f t="shared" si="0"/>
        <v>0</v>
      </c>
    </row>
    <row r="19" spans="1:16" ht="24">
      <c r="A19" s="202" t="s">
        <v>1590</v>
      </c>
      <c r="B19" s="203" t="s">
        <v>1591</v>
      </c>
      <c r="C19" s="204">
        <v>1</v>
      </c>
      <c r="D19" s="205">
        <v>500</v>
      </c>
      <c r="E19" s="205">
        <v>700</v>
      </c>
      <c r="F19" s="205">
        <v>40</v>
      </c>
      <c r="G19" s="207" t="s">
        <v>1592</v>
      </c>
      <c r="H19" s="208"/>
      <c r="I19" s="211"/>
      <c r="J19" s="210" t="s">
        <v>1540</v>
      </c>
      <c r="K19" s="211"/>
      <c r="L19" s="211"/>
      <c r="M19" s="211"/>
      <c r="N19" s="211"/>
      <c r="O19" s="677"/>
      <c r="P19" s="212">
        <f t="shared" si="0"/>
        <v>0</v>
      </c>
    </row>
    <row r="20" spans="1:16" ht="12.75">
      <c r="A20" s="202" t="s">
        <v>1593</v>
      </c>
      <c r="B20" s="203" t="s">
        <v>1594</v>
      </c>
      <c r="C20" s="204">
        <v>1</v>
      </c>
      <c r="D20" s="205">
        <v>0</v>
      </c>
      <c r="E20" s="205">
        <v>0</v>
      </c>
      <c r="F20" s="205">
        <v>0</v>
      </c>
      <c r="G20" s="207" t="s">
        <v>1540</v>
      </c>
      <c r="H20" s="208"/>
      <c r="I20" s="211"/>
      <c r="J20" s="210" t="s">
        <v>1540</v>
      </c>
      <c r="K20" s="211"/>
      <c r="L20" s="211"/>
      <c r="M20" s="211"/>
      <c r="N20" s="211"/>
      <c r="O20" s="212">
        <v>0</v>
      </c>
      <c r="P20" s="212">
        <f t="shared" si="0"/>
        <v>0</v>
      </c>
    </row>
    <row r="21" spans="1:16" ht="12.75">
      <c r="A21" s="763" t="s">
        <v>1595</v>
      </c>
      <c r="B21" s="764"/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5"/>
      <c r="O21" s="678"/>
      <c r="P21" s="212"/>
    </row>
    <row r="22" spans="1:16" ht="84">
      <c r="A22" s="202" t="s">
        <v>1596</v>
      </c>
      <c r="B22" s="203" t="s">
        <v>1597</v>
      </c>
      <c r="C22" s="204">
        <v>1</v>
      </c>
      <c r="D22" s="206">
        <v>1200</v>
      </c>
      <c r="E22" s="205">
        <v>400</v>
      </c>
      <c r="F22" s="205">
        <v>900</v>
      </c>
      <c r="G22" s="207" t="s">
        <v>1598</v>
      </c>
      <c r="H22" s="208"/>
      <c r="I22" s="211"/>
      <c r="J22" s="210" t="s">
        <v>1540</v>
      </c>
      <c r="K22" s="211"/>
      <c r="L22" s="211"/>
      <c r="M22" s="211"/>
      <c r="N22" s="211"/>
      <c r="O22" s="677"/>
      <c r="P22" s="212">
        <f t="shared" si="0"/>
        <v>0</v>
      </c>
    </row>
    <row r="23" spans="1:16" ht="72">
      <c r="A23" s="202" t="s">
        <v>1599</v>
      </c>
      <c r="B23" s="203" t="s">
        <v>1600</v>
      </c>
      <c r="C23" s="204">
        <v>1</v>
      </c>
      <c r="D23" s="206">
        <v>1300</v>
      </c>
      <c r="E23" s="205">
        <v>700</v>
      </c>
      <c r="F23" s="205">
        <v>900</v>
      </c>
      <c r="G23" s="207" t="s">
        <v>1601</v>
      </c>
      <c r="H23" s="208"/>
      <c r="I23" s="211"/>
      <c r="J23" s="210" t="s">
        <v>1540</v>
      </c>
      <c r="K23" s="211"/>
      <c r="L23" s="211"/>
      <c r="M23" s="211"/>
      <c r="N23" s="211"/>
      <c r="O23" s="677"/>
      <c r="P23" s="212">
        <f t="shared" si="0"/>
        <v>0</v>
      </c>
    </row>
    <row r="24" spans="1:16" ht="12.75">
      <c r="A24" s="763" t="s">
        <v>1616</v>
      </c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5"/>
      <c r="O24" s="678"/>
      <c r="P24" s="212"/>
    </row>
    <row r="25" spans="1:16" ht="84">
      <c r="A25" s="202" t="s">
        <v>1617</v>
      </c>
      <c r="B25" s="203" t="s">
        <v>1618</v>
      </c>
      <c r="C25" s="204">
        <v>1</v>
      </c>
      <c r="D25" s="206">
        <v>1400</v>
      </c>
      <c r="E25" s="205">
        <v>700</v>
      </c>
      <c r="F25" s="205">
        <v>900</v>
      </c>
      <c r="G25" s="207" t="s">
        <v>1619</v>
      </c>
      <c r="H25" s="208"/>
      <c r="I25" s="211"/>
      <c r="J25" s="210" t="s">
        <v>1540</v>
      </c>
      <c r="K25" s="211"/>
      <c r="L25" s="211"/>
      <c r="M25" s="211"/>
      <c r="N25" s="211"/>
      <c r="O25" s="677"/>
      <c r="P25" s="212">
        <f t="shared" si="0"/>
        <v>0</v>
      </c>
    </row>
    <row r="26" spans="1:16" ht="12.75">
      <c r="A26" s="763" t="s">
        <v>1625</v>
      </c>
      <c r="B26" s="764"/>
      <c r="C26" s="764"/>
      <c r="D26" s="764"/>
      <c r="E26" s="764"/>
      <c r="F26" s="764"/>
      <c r="G26" s="764"/>
      <c r="H26" s="764"/>
      <c r="I26" s="764"/>
      <c r="J26" s="764"/>
      <c r="K26" s="764"/>
      <c r="L26" s="764"/>
      <c r="M26" s="764"/>
      <c r="N26" s="765"/>
      <c r="O26" s="678"/>
      <c r="P26" s="212"/>
    </row>
    <row r="27" spans="1:16" ht="60">
      <c r="A27" s="202" t="s">
        <v>1626</v>
      </c>
      <c r="B27" s="203" t="s">
        <v>1627</v>
      </c>
      <c r="C27" s="204">
        <v>1</v>
      </c>
      <c r="D27" s="205">
        <v>500</v>
      </c>
      <c r="E27" s="205">
        <v>400</v>
      </c>
      <c r="F27" s="206">
        <v>1800</v>
      </c>
      <c r="G27" s="207" t="s">
        <v>1628</v>
      </c>
      <c r="H27" s="208"/>
      <c r="I27" s="211"/>
      <c r="J27" s="210" t="s">
        <v>1540</v>
      </c>
      <c r="K27" s="211"/>
      <c r="L27" s="211"/>
      <c r="M27" s="211"/>
      <c r="N27" s="211"/>
      <c r="O27" s="677"/>
      <c r="P27" s="212">
        <f t="shared" si="0"/>
        <v>0</v>
      </c>
    </row>
    <row r="28" spans="1:16" ht="60">
      <c r="A28" s="202" t="s">
        <v>1629</v>
      </c>
      <c r="B28" s="203" t="s">
        <v>1627</v>
      </c>
      <c r="C28" s="204">
        <v>1</v>
      </c>
      <c r="D28" s="205">
        <v>800</v>
      </c>
      <c r="E28" s="205">
        <v>400</v>
      </c>
      <c r="F28" s="206">
        <v>1800</v>
      </c>
      <c r="G28" s="207" t="s">
        <v>1539</v>
      </c>
      <c r="H28" s="208"/>
      <c r="I28" s="211"/>
      <c r="J28" s="210" t="s">
        <v>1540</v>
      </c>
      <c r="K28" s="211"/>
      <c r="L28" s="211"/>
      <c r="M28" s="211"/>
      <c r="N28" s="211"/>
      <c r="O28" s="677"/>
      <c r="P28" s="212">
        <f t="shared" si="0"/>
        <v>0</v>
      </c>
    </row>
    <row r="29" spans="1:16" ht="60">
      <c r="A29" s="202" t="s">
        <v>1630</v>
      </c>
      <c r="B29" s="203" t="s">
        <v>1627</v>
      </c>
      <c r="C29" s="204">
        <v>1</v>
      </c>
      <c r="D29" s="205">
        <v>900</v>
      </c>
      <c r="E29" s="205">
        <v>450</v>
      </c>
      <c r="F29" s="206">
        <v>1800</v>
      </c>
      <c r="G29" s="207" t="s">
        <v>1628</v>
      </c>
      <c r="H29" s="208"/>
      <c r="I29" s="211"/>
      <c r="J29" s="210" t="s">
        <v>1540</v>
      </c>
      <c r="K29" s="211"/>
      <c r="L29" s="211"/>
      <c r="M29" s="211"/>
      <c r="N29" s="211"/>
      <c r="O29" s="677"/>
      <c r="P29" s="212">
        <f t="shared" si="0"/>
        <v>0</v>
      </c>
    </row>
    <row r="30" spans="1:16" ht="12.75">
      <c r="A30" s="763" t="s">
        <v>1639</v>
      </c>
      <c r="B30" s="764"/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5"/>
      <c r="O30" s="678"/>
      <c r="P30" s="212"/>
    </row>
    <row r="31" spans="1:16" ht="132">
      <c r="A31" s="202" t="s">
        <v>1640</v>
      </c>
      <c r="B31" s="203" t="s">
        <v>1641</v>
      </c>
      <c r="C31" s="204">
        <v>1</v>
      </c>
      <c r="D31" s="206">
        <v>2000</v>
      </c>
      <c r="E31" s="205">
        <v>700</v>
      </c>
      <c r="F31" s="205">
        <v>900</v>
      </c>
      <c r="G31" s="207" t="s">
        <v>1642</v>
      </c>
      <c r="H31" s="208"/>
      <c r="I31" s="211"/>
      <c r="J31" s="210" t="s">
        <v>1540</v>
      </c>
      <c r="K31" s="211"/>
      <c r="L31" s="211"/>
      <c r="M31" s="211"/>
      <c r="N31" s="211"/>
      <c r="O31" s="677"/>
      <c r="P31" s="212">
        <f t="shared" si="0"/>
        <v>0</v>
      </c>
    </row>
    <row r="32" spans="1:16" ht="12.75">
      <c r="A32" s="202" t="s">
        <v>1644</v>
      </c>
      <c r="B32" s="203" t="s">
        <v>1645</v>
      </c>
      <c r="C32" s="204">
        <v>1</v>
      </c>
      <c r="D32" s="205">
        <v>450</v>
      </c>
      <c r="E32" s="205">
        <v>700</v>
      </c>
      <c r="F32" s="205">
        <v>900</v>
      </c>
      <c r="G32" s="207" t="s">
        <v>1646</v>
      </c>
      <c r="H32" s="208"/>
      <c r="I32" s="211"/>
      <c r="J32" s="210" t="s">
        <v>1540</v>
      </c>
      <c r="K32" s="211"/>
      <c r="L32" s="211"/>
      <c r="M32" s="211"/>
      <c r="N32" s="211"/>
      <c r="O32" s="677"/>
      <c r="P32" s="212">
        <f t="shared" si="0"/>
        <v>0</v>
      </c>
    </row>
    <row r="33" spans="1:16" ht="60">
      <c r="A33" s="202" t="s">
        <v>1647</v>
      </c>
      <c r="B33" s="203" t="s">
        <v>1531</v>
      </c>
      <c r="C33" s="204">
        <v>1</v>
      </c>
      <c r="D33" s="205">
        <v>603</v>
      </c>
      <c r="E33" s="205">
        <v>595</v>
      </c>
      <c r="F33" s="205">
        <v>855</v>
      </c>
      <c r="G33" s="207" t="s">
        <v>1648</v>
      </c>
      <c r="H33" s="208"/>
      <c r="I33" s="209">
        <v>0.15</v>
      </c>
      <c r="J33" s="210" t="s">
        <v>1533</v>
      </c>
      <c r="K33" s="211"/>
      <c r="L33" s="211"/>
      <c r="M33" s="211"/>
      <c r="N33" s="211"/>
      <c r="O33" s="677"/>
      <c r="P33" s="212">
        <f t="shared" si="0"/>
        <v>0</v>
      </c>
    </row>
    <row r="34" spans="1:16" ht="12.75">
      <c r="A34" s="763" t="s">
        <v>1649</v>
      </c>
      <c r="B34" s="764"/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5"/>
      <c r="O34" s="678"/>
      <c r="P34" s="212"/>
    </row>
    <row r="35" spans="1:16" ht="84">
      <c r="A35" s="202" t="s">
        <v>1650</v>
      </c>
      <c r="B35" s="203" t="s">
        <v>1651</v>
      </c>
      <c r="C35" s="204">
        <v>1</v>
      </c>
      <c r="D35" s="206">
        <v>1800</v>
      </c>
      <c r="E35" s="205">
        <v>700</v>
      </c>
      <c r="F35" s="205">
        <v>900</v>
      </c>
      <c r="G35" s="207" t="s">
        <v>1652</v>
      </c>
      <c r="H35" s="208"/>
      <c r="I35" s="211"/>
      <c r="J35" s="210" t="s">
        <v>1540</v>
      </c>
      <c r="K35" s="211"/>
      <c r="L35" s="211"/>
      <c r="M35" s="211"/>
      <c r="N35" s="211"/>
      <c r="O35" s="677"/>
      <c r="P35" s="212">
        <f t="shared" si="0"/>
        <v>0</v>
      </c>
    </row>
    <row r="36" spans="1:16" ht="120">
      <c r="A36" s="202" t="s">
        <v>1653</v>
      </c>
      <c r="B36" s="203" t="s">
        <v>1641</v>
      </c>
      <c r="C36" s="204">
        <v>1</v>
      </c>
      <c r="D36" s="206">
        <v>1300</v>
      </c>
      <c r="E36" s="205">
        <v>700</v>
      </c>
      <c r="F36" s="205">
        <v>900</v>
      </c>
      <c r="G36" s="207" t="s">
        <v>1654</v>
      </c>
      <c r="H36" s="208"/>
      <c r="I36" s="211"/>
      <c r="J36" s="210" t="s">
        <v>1540</v>
      </c>
      <c r="K36" s="211"/>
      <c r="L36" s="211"/>
      <c r="M36" s="211"/>
      <c r="N36" s="211"/>
      <c r="O36" s="677"/>
      <c r="P36" s="212">
        <f t="shared" si="0"/>
        <v>0</v>
      </c>
    </row>
    <row r="37" spans="1:16" ht="60">
      <c r="A37" s="202" t="s">
        <v>1656</v>
      </c>
      <c r="B37" s="203" t="s">
        <v>1531</v>
      </c>
      <c r="C37" s="204">
        <v>1</v>
      </c>
      <c r="D37" s="205">
        <v>603</v>
      </c>
      <c r="E37" s="205">
        <v>595</v>
      </c>
      <c r="F37" s="205">
        <v>855</v>
      </c>
      <c r="G37" s="207" t="s">
        <v>1648</v>
      </c>
      <c r="H37" s="208"/>
      <c r="I37" s="209">
        <v>0.15</v>
      </c>
      <c r="J37" s="210" t="s">
        <v>1533</v>
      </c>
      <c r="K37" s="211"/>
      <c r="L37" s="211"/>
      <c r="M37" s="211"/>
      <c r="N37" s="211"/>
      <c r="O37" s="677"/>
      <c r="P37" s="212">
        <f t="shared" si="0"/>
        <v>0</v>
      </c>
    </row>
    <row r="38" spans="1:16" ht="48">
      <c r="A38" s="202" t="s">
        <v>1657</v>
      </c>
      <c r="B38" s="203" t="s">
        <v>1658</v>
      </c>
      <c r="C38" s="204">
        <v>1</v>
      </c>
      <c r="D38" s="206">
        <v>1300</v>
      </c>
      <c r="E38" s="205">
        <v>350</v>
      </c>
      <c r="F38" s="205">
        <v>650</v>
      </c>
      <c r="G38" s="207" t="s">
        <v>1659</v>
      </c>
      <c r="H38" s="208"/>
      <c r="I38" s="211"/>
      <c r="J38" s="210" t="s">
        <v>1540</v>
      </c>
      <c r="K38" s="211"/>
      <c r="L38" s="211"/>
      <c r="M38" s="211"/>
      <c r="N38" s="211"/>
      <c r="O38" s="677"/>
      <c r="P38" s="212">
        <f t="shared" si="0"/>
        <v>0</v>
      </c>
    </row>
    <row r="39" spans="1:16" ht="84">
      <c r="A39" s="202" t="s">
        <v>1660</v>
      </c>
      <c r="B39" s="203" t="s">
        <v>1597</v>
      </c>
      <c r="C39" s="204">
        <v>1</v>
      </c>
      <c r="D39" s="205">
        <v>900</v>
      </c>
      <c r="E39" s="205">
        <v>600</v>
      </c>
      <c r="F39" s="205">
        <v>900</v>
      </c>
      <c r="G39" s="207" t="s">
        <v>1661</v>
      </c>
      <c r="H39" s="208"/>
      <c r="I39" s="211"/>
      <c r="J39" s="210" t="s">
        <v>1540</v>
      </c>
      <c r="K39" s="211"/>
      <c r="L39" s="211"/>
      <c r="M39" s="211"/>
      <c r="N39" s="211"/>
      <c r="O39" s="677"/>
      <c r="P39" s="212">
        <f t="shared" si="0"/>
        <v>0</v>
      </c>
    </row>
    <row r="40" spans="1:16" ht="12.75">
      <c r="A40" s="763" t="s">
        <v>1676</v>
      </c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5"/>
      <c r="O40" s="678"/>
      <c r="P40" s="212"/>
    </row>
    <row r="41" spans="1:16" ht="36">
      <c r="A41" s="202" t="s">
        <v>1678</v>
      </c>
      <c r="B41" s="203" t="s">
        <v>1679</v>
      </c>
      <c r="C41" s="204">
        <v>1</v>
      </c>
      <c r="D41" s="206">
        <v>1200</v>
      </c>
      <c r="E41" s="205">
        <v>300</v>
      </c>
      <c r="F41" s="205">
        <v>346</v>
      </c>
      <c r="G41" s="207" t="s">
        <v>1680</v>
      </c>
      <c r="H41" s="208"/>
      <c r="I41" s="211"/>
      <c r="J41" s="210" t="s">
        <v>1540</v>
      </c>
      <c r="K41" s="211"/>
      <c r="L41" s="211"/>
      <c r="M41" s="211"/>
      <c r="N41" s="211"/>
      <c r="O41" s="677"/>
      <c r="P41" s="212">
        <f t="shared" si="0"/>
        <v>0</v>
      </c>
    </row>
    <row r="42" spans="1:16" ht="12.75">
      <c r="A42" s="763" t="s">
        <v>1681</v>
      </c>
      <c r="B42" s="764"/>
      <c r="C42" s="764"/>
      <c r="D42" s="764"/>
      <c r="E42" s="764"/>
      <c r="F42" s="764"/>
      <c r="G42" s="764"/>
      <c r="H42" s="764"/>
      <c r="I42" s="764"/>
      <c r="J42" s="764"/>
      <c r="K42" s="764"/>
      <c r="L42" s="764"/>
      <c r="M42" s="764"/>
      <c r="N42" s="765"/>
      <c r="O42" s="678"/>
      <c r="P42" s="212"/>
    </row>
    <row r="43" spans="1:16" ht="60">
      <c r="A43" s="202" t="s">
        <v>1682</v>
      </c>
      <c r="B43" s="203" t="s">
        <v>1627</v>
      </c>
      <c r="C43" s="204">
        <v>1</v>
      </c>
      <c r="D43" s="206">
        <v>1200</v>
      </c>
      <c r="E43" s="205">
        <v>500</v>
      </c>
      <c r="F43" s="206">
        <v>1800</v>
      </c>
      <c r="G43" s="207" t="s">
        <v>1539</v>
      </c>
      <c r="H43" s="208"/>
      <c r="I43" s="211"/>
      <c r="J43" s="210" t="s">
        <v>1540</v>
      </c>
      <c r="K43" s="211"/>
      <c r="L43" s="211"/>
      <c r="M43" s="211"/>
      <c r="N43" s="211"/>
      <c r="O43" s="677"/>
      <c r="P43" s="212">
        <f t="shared" si="0"/>
        <v>0</v>
      </c>
    </row>
    <row r="44" spans="1:16" ht="96">
      <c r="A44" s="202" t="s">
        <v>1683</v>
      </c>
      <c r="B44" s="203" t="s">
        <v>1684</v>
      </c>
      <c r="C44" s="204">
        <v>1</v>
      </c>
      <c r="D44" s="206">
        <v>2000</v>
      </c>
      <c r="E44" s="205">
        <v>700</v>
      </c>
      <c r="F44" s="205">
        <v>900</v>
      </c>
      <c r="G44" s="207" t="s">
        <v>1685</v>
      </c>
      <c r="H44" s="208"/>
      <c r="I44" s="211"/>
      <c r="J44" s="210" t="s">
        <v>1540</v>
      </c>
      <c r="K44" s="211"/>
      <c r="L44" s="211"/>
      <c r="M44" s="211"/>
      <c r="N44" s="211"/>
      <c r="O44" s="677"/>
      <c r="P44" s="212">
        <f t="shared" si="0"/>
        <v>0</v>
      </c>
    </row>
    <row r="45" spans="1:16" ht="60">
      <c r="A45" s="202" t="s">
        <v>1687</v>
      </c>
      <c r="B45" s="203" t="s">
        <v>1535</v>
      </c>
      <c r="C45" s="204">
        <v>1</v>
      </c>
      <c r="D45" s="205">
        <v>603</v>
      </c>
      <c r="E45" s="205">
        <v>595</v>
      </c>
      <c r="F45" s="205">
        <v>855</v>
      </c>
      <c r="G45" s="207" t="s">
        <v>1552</v>
      </c>
      <c r="H45" s="208"/>
      <c r="I45" s="209">
        <v>0.15</v>
      </c>
      <c r="J45" s="210" t="s">
        <v>1533</v>
      </c>
      <c r="K45" s="211"/>
      <c r="L45" s="211"/>
      <c r="M45" s="211"/>
      <c r="N45" s="211"/>
      <c r="O45" s="677"/>
      <c r="P45" s="212">
        <f aca="true" t="shared" si="1" ref="P45:P71">C45*O45</f>
        <v>0</v>
      </c>
    </row>
    <row r="46" spans="1:16" ht="60">
      <c r="A46" s="202" t="s">
        <v>1688</v>
      </c>
      <c r="B46" s="203" t="s">
        <v>1531</v>
      </c>
      <c r="C46" s="204">
        <v>1</v>
      </c>
      <c r="D46" s="205">
        <v>603</v>
      </c>
      <c r="E46" s="205">
        <v>595</v>
      </c>
      <c r="F46" s="205">
        <v>855</v>
      </c>
      <c r="G46" s="207" t="s">
        <v>1648</v>
      </c>
      <c r="H46" s="208"/>
      <c r="I46" s="209">
        <v>0.15</v>
      </c>
      <c r="J46" s="210" t="s">
        <v>1533</v>
      </c>
      <c r="K46" s="211"/>
      <c r="L46" s="211"/>
      <c r="M46" s="211"/>
      <c r="N46" s="211"/>
      <c r="O46" s="677"/>
      <c r="P46" s="212">
        <f t="shared" si="1"/>
        <v>0</v>
      </c>
    </row>
    <row r="47" spans="1:16" ht="132">
      <c r="A47" s="202" t="s">
        <v>1689</v>
      </c>
      <c r="B47" s="203" t="s">
        <v>1690</v>
      </c>
      <c r="C47" s="204">
        <v>1</v>
      </c>
      <c r="D47" s="205">
        <v>600</v>
      </c>
      <c r="E47" s="205">
        <v>600</v>
      </c>
      <c r="F47" s="205">
        <v>900</v>
      </c>
      <c r="G47" s="207" t="s">
        <v>1691</v>
      </c>
      <c r="H47" s="208"/>
      <c r="I47" s="211"/>
      <c r="J47" s="210" t="s">
        <v>1540</v>
      </c>
      <c r="K47" s="211"/>
      <c r="L47" s="211"/>
      <c r="M47" s="211"/>
      <c r="N47" s="211"/>
      <c r="O47" s="677"/>
      <c r="P47" s="212">
        <f t="shared" si="1"/>
        <v>0</v>
      </c>
    </row>
    <row r="48" spans="1:16" ht="12.75">
      <c r="A48" s="202" t="s">
        <v>1693</v>
      </c>
      <c r="B48" s="203" t="s">
        <v>1694</v>
      </c>
      <c r="C48" s="204">
        <v>1</v>
      </c>
      <c r="D48" s="206">
        <v>1200</v>
      </c>
      <c r="E48" s="205">
        <v>800</v>
      </c>
      <c r="F48" s="205">
        <v>0</v>
      </c>
      <c r="G48" s="207" t="s">
        <v>1540</v>
      </c>
      <c r="H48" s="208"/>
      <c r="I48" s="211"/>
      <c r="J48" s="210" t="s">
        <v>1540</v>
      </c>
      <c r="K48" s="211"/>
      <c r="L48" s="211"/>
      <c r="M48" s="211"/>
      <c r="N48" s="211"/>
      <c r="O48" s="677"/>
      <c r="P48" s="212">
        <f t="shared" si="1"/>
        <v>0</v>
      </c>
    </row>
    <row r="49" spans="1:16" ht="12.75">
      <c r="A49" s="763" t="s">
        <v>1695</v>
      </c>
      <c r="B49" s="764"/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  <c r="N49" s="765"/>
      <c r="O49" s="678"/>
      <c r="P49" s="212"/>
    </row>
    <row r="50" spans="1:16" ht="60">
      <c r="A50" s="202" t="s">
        <v>1698</v>
      </c>
      <c r="B50" s="203" t="s">
        <v>1627</v>
      </c>
      <c r="C50" s="204">
        <v>1</v>
      </c>
      <c r="D50" s="206">
        <v>1000</v>
      </c>
      <c r="E50" s="205">
        <v>500</v>
      </c>
      <c r="F50" s="206">
        <v>1800</v>
      </c>
      <c r="G50" s="207" t="s">
        <v>1539</v>
      </c>
      <c r="H50" s="208"/>
      <c r="I50" s="211"/>
      <c r="J50" s="210" t="s">
        <v>1540</v>
      </c>
      <c r="K50" s="211"/>
      <c r="L50" s="211"/>
      <c r="M50" s="211"/>
      <c r="N50" s="211"/>
      <c r="O50" s="677"/>
      <c r="P50" s="212">
        <f t="shared" si="1"/>
        <v>0</v>
      </c>
    </row>
    <row r="51" spans="1:16" ht="12.75">
      <c r="A51" s="763" t="s">
        <v>1699</v>
      </c>
      <c r="B51" s="764"/>
      <c r="C51" s="764"/>
      <c r="D51" s="764"/>
      <c r="E51" s="764"/>
      <c r="F51" s="764"/>
      <c r="G51" s="764"/>
      <c r="H51" s="764"/>
      <c r="I51" s="764"/>
      <c r="J51" s="764"/>
      <c r="K51" s="764"/>
      <c r="L51" s="764"/>
      <c r="M51" s="764"/>
      <c r="N51" s="765"/>
      <c r="O51" s="678"/>
      <c r="P51" s="212"/>
    </row>
    <row r="52" spans="1:16" ht="60">
      <c r="A52" s="202" t="s">
        <v>1700</v>
      </c>
      <c r="B52" s="203" t="s">
        <v>1531</v>
      </c>
      <c r="C52" s="204">
        <v>1</v>
      </c>
      <c r="D52" s="205">
        <v>603</v>
      </c>
      <c r="E52" s="205">
        <v>595</v>
      </c>
      <c r="F52" s="206">
        <v>1855</v>
      </c>
      <c r="G52" s="207" t="s">
        <v>1532</v>
      </c>
      <c r="H52" s="208"/>
      <c r="I52" s="209">
        <v>0.185</v>
      </c>
      <c r="J52" s="210" t="s">
        <v>1533</v>
      </c>
      <c r="K52" s="211"/>
      <c r="L52" s="211"/>
      <c r="M52" s="211"/>
      <c r="N52" s="211"/>
      <c r="O52" s="677"/>
      <c r="P52" s="212">
        <f t="shared" si="1"/>
        <v>0</v>
      </c>
    </row>
    <row r="53" spans="1:16" ht="12.75">
      <c r="A53" s="763" t="s">
        <v>1701</v>
      </c>
      <c r="B53" s="764"/>
      <c r="C53" s="764"/>
      <c r="D53" s="764"/>
      <c r="E53" s="764"/>
      <c r="F53" s="764"/>
      <c r="G53" s="764"/>
      <c r="H53" s="764"/>
      <c r="I53" s="764"/>
      <c r="J53" s="764"/>
      <c r="K53" s="764"/>
      <c r="L53" s="764"/>
      <c r="M53" s="764"/>
      <c r="N53" s="765"/>
      <c r="O53" s="678"/>
      <c r="P53" s="212"/>
    </row>
    <row r="54" spans="1:16" ht="60">
      <c r="A54" s="202" t="s">
        <v>1702</v>
      </c>
      <c r="B54" s="203" t="s">
        <v>1627</v>
      </c>
      <c r="C54" s="204">
        <v>1</v>
      </c>
      <c r="D54" s="206">
        <v>1000</v>
      </c>
      <c r="E54" s="205">
        <v>500</v>
      </c>
      <c r="F54" s="206">
        <v>1800</v>
      </c>
      <c r="G54" s="207" t="s">
        <v>1539</v>
      </c>
      <c r="H54" s="208"/>
      <c r="I54" s="211"/>
      <c r="J54" s="210" t="s">
        <v>1540</v>
      </c>
      <c r="K54" s="211"/>
      <c r="L54" s="211"/>
      <c r="M54" s="211"/>
      <c r="N54" s="211"/>
      <c r="O54" s="677"/>
      <c r="P54" s="212">
        <f t="shared" si="1"/>
        <v>0</v>
      </c>
    </row>
    <row r="55" spans="1:16" ht="60">
      <c r="A55" s="202" t="s">
        <v>1703</v>
      </c>
      <c r="B55" s="203" t="s">
        <v>1627</v>
      </c>
      <c r="C55" s="204">
        <v>1</v>
      </c>
      <c r="D55" s="206">
        <v>1000</v>
      </c>
      <c r="E55" s="205">
        <v>500</v>
      </c>
      <c r="F55" s="206">
        <v>1800</v>
      </c>
      <c r="G55" s="207" t="s">
        <v>1539</v>
      </c>
      <c r="H55" s="208"/>
      <c r="I55" s="211"/>
      <c r="J55" s="210" t="s">
        <v>1540</v>
      </c>
      <c r="K55" s="211"/>
      <c r="L55" s="211"/>
      <c r="M55" s="211"/>
      <c r="N55" s="211"/>
      <c r="O55" s="677"/>
      <c r="P55" s="212">
        <f t="shared" si="1"/>
        <v>0</v>
      </c>
    </row>
    <row r="56" spans="1:16" ht="60">
      <c r="A56" s="202" t="s">
        <v>1704</v>
      </c>
      <c r="B56" s="203" t="s">
        <v>1627</v>
      </c>
      <c r="C56" s="204">
        <v>1</v>
      </c>
      <c r="D56" s="206">
        <v>1100</v>
      </c>
      <c r="E56" s="205">
        <v>500</v>
      </c>
      <c r="F56" s="206">
        <v>1800</v>
      </c>
      <c r="G56" s="207" t="s">
        <v>1539</v>
      </c>
      <c r="H56" s="208"/>
      <c r="I56" s="211"/>
      <c r="J56" s="210" t="s">
        <v>1540</v>
      </c>
      <c r="K56" s="211"/>
      <c r="L56" s="211"/>
      <c r="M56" s="211"/>
      <c r="N56" s="211"/>
      <c r="O56" s="677"/>
      <c r="P56" s="212">
        <f t="shared" si="1"/>
        <v>0</v>
      </c>
    </row>
    <row r="57" spans="1:16" ht="60">
      <c r="A57" s="202" t="s">
        <v>1705</v>
      </c>
      <c r="B57" s="203" t="s">
        <v>1627</v>
      </c>
      <c r="C57" s="204">
        <v>1</v>
      </c>
      <c r="D57" s="206">
        <v>1100</v>
      </c>
      <c r="E57" s="205">
        <v>500</v>
      </c>
      <c r="F57" s="206">
        <v>1800</v>
      </c>
      <c r="G57" s="207" t="s">
        <v>1539</v>
      </c>
      <c r="H57" s="208"/>
      <c r="I57" s="211"/>
      <c r="J57" s="210" t="s">
        <v>1540</v>
      </c>
      <c r="K57" s="211"/>
      <c r="L57" s="211"/>
      <c r="M57" s="211"/>
      <c r="N57" s="211"/>
      <c r="O57" s="677"/>
      <c r="P57" s="212">
        <f t="shared" si="1"/>
        <v>0</v>
      </c>
    </row>
    <row r="58" spans="1:16" ht="60">
      <c r="A58" s="202" t="s">
        <v>1706</v>
      </c>
      <c r="B58" s="203" t="s">
        <v>1627</v>
      </c>
      <c r="C58" s="204">
        <v>1</v>
      </c>
      <c r="D58" s="206">
        <v>1800</v>
      </c>
      <c r="E58" s="205">
        <v>500</v>
      </c>
      <c r="F58" s="206">
        <v>1800</v>
      </c>
      <c r="G58" s="207" t="s">
        <v>1539</v>
      </c>
      <c r="H58" s="208"/>
      <c r="I58" s="211"/>
      <c r="J58" s="210" t="s">
        <v>1540</v>
      </c>
      <c r="K58" s="211"/>
      <c r="L58" s="211"/>
      <c r="M58" s="211"/>
      <c r="N58" s="211"/>
      <c r="O58" s="677"/>
      <c r="P58" s="212">
        <f t="shared" si="1"/>
        <v>0</v>
      </c>
    </row>
    <row r="59" spans="1:16" ht="12.75">
      <c r="A59" s="763" t="s">
        <v>1707</v>
      </c>
      <c r="B59" s="764"/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5"/>
      <c r="O59" s="678"/>
      <c r="P59" s="212"/>
    </row>
    <row r="60" spans="1:16" ht="96">
      <c r="A60" s="202" t="s">
        <v>1710</v>
      </c>
      <c r="B60" s="203" t="s">
        <v>1549</v>
      </c>
      <c r="C60" s="204">
        <v>1</v>
      </c>
      <c r="D60" s="206">
        <v>1000</v>
      </c>
      <c r="E60" s="205">
        <v>600</v>
      </c>
      <c r="F60" s="205">
        <v>900</v>
      </c>
      <c r="G60" s="207" t="s">
        <v>1711</v>
      </c>
      <c r="H60" s="208"/>
      <c r="I60" s="211"/>
      <c r="J60" s="210" t="s">
        <v>1540</v>
      </c>
      <c r="K60" s="211"/>
      <c r="L60" s="211"/>
      <c r="M60" s="211"/>
      <c r="N60" s="211"/>
      <c r="O60" s="677"/>
      <c r="P60" s="212">
        <f t="shared" si="1"/>
        <v>0</v>
      </c>
    </row>
    <row r="61" spans="1:16" ht="12.75">
      <c r="A61" s="202" t="s">
        <v>1712</v>
      </c>
      <c r="B61" s="203" t="s">
        <v>1645</v>
      </c>
      <c r="C61" s="204">
        <v>1</v>
      </c>
      <c r="D61" s="205">
        <v>450</v>
      </c>
      <c r="E61" s="205">
        <v>600</v>
      </c>
      <c r="F61" s="205">
        <v>900</v>
      </c>
      <c r="G61" s="207" t="s">
        <v>1646</v>
      </c>
      <c r="H61" s="208"/>
      <c r="I61" s="211"/>
      <c r="J61" s="210" t="s">
        <v>1540</v>
      </c>
      <c r="K61" s="211"/>
      <c r="L61" s="211"/>
      <c r="M61" s="211"/>
      <c r="N61" s="211"/>
      <c r="O61" s="677"/>
      <c r="P61" s="212">
        <f t="shared" si="1"/>
        <v>0</v>
      </c>
    </row>
    <row r="62" spans="1:16" ht="25.5">
      <c r="A62" s="202" t="s">
        <v>1713</v>
      </c>
      <c r="B62" s="203" t="s">
        <v>1714</v>
      </c>
      <c r="C62" s="204">
        <v>1</v>
      </c>
      <c r="D62" s="205">
        <v>0</v>
      </c>
      <c r="E62" s="205">
        <v>0</v>
      </c>
      <c r="F62" s="205">
        <v>0</v>
      </c>
      <c r="G62" s="207" t="s">
        <v>1540</v>
      </c>
      <c r="H62" s="208"/>
      <c r="I62" s="211">
        <v>3.5</v>
      </c>
      <c r="J62" s="210" t="s">
        <v>1556</v>
      </c>
      <c r="K62" s="211"/>
      <c r="L62" s="211"/>
      <c r="M62" s="211" t="s">
        <v>1609</v>
      </c>
      <c r="N62" s="211"/>
      <c r="O62" s="212" t="s">
        <v>2416</v>
      </c>
      <c r="P62" s="212">
        <v>0</v>
      </c>
    </row>
    <row r="63" spans="1:16" ht="48">
      <c r="A63" s="202" t="s">
        <v>1715</v>
      </c>
      <c r="B63" s="203" t="s">
        <v>1716</v>
      </c>
      <c r="C63" s="204">
        <v>1</v>
      </c>
      <c r="D63" s="205">
        <v>387</v>
      </c>
      <c r="E63" s="205">
        <v>465</v>
      </c>
      <c r="F63" s="205">
        <v>607</v>
      </c>
      <c r="G63" s="207" t="s">
        <v>1717</v>
      </c>
      <c r="H63" s="208"/>
      <c r="I63" s="209">
        <v>0.245</v>
      </c>
      <c r="J63" s="210" t="s">
        <v>1533</v>
      </c>
      <c r="K63" s="211"/>
      <c r="L63" s="211"/>
      <c r="M63" s="211" t="s">
        <v>1609</v>
      </c>
      <c r="N63" s="211" t="s">
        <v>1613</v>
      </c>
      <c r="O63" s="677"/>
      <c r="P63" s="212">
        <f t="shared" si="1"/>
        <v>0</v>
      </c>
    </row>
    <row r="64" spans="1:16" ht="84">
      <c r="A64" s="202" t="s">
        <v>1718</v>
      </c>
      <c r="B64" s="203" t="s">
        <v>1597</v>
      </c>
      <c r="C64" s="204">
        <v>1</v>
      </c>
      <c r="D64" s="206">
        <v>1600</v>
      </c>
      <c r="E64" s="205">
        <v>600</v>
      </c>
      <c r="F64" s="205">
        <v>900</v>
      </c>
      <c r="G64" s="207" t="s">
        <v>1719</v>
      </c>
      <c r="H64" s="208"/>
      <c r="I64" s="211"/>
      <c r="J64" s="210" t="s">
        <v>1540</v>
      </c>
      <c r="K64" s="211"/>
      <c r="L64" s="211"/>
      <c r="M64" s="211"/>
      <c r="N64" s="211"/>
      <c r="O64" s="677"/>
      <c r="P64" s="212">
        <f t="shared" si="1"/>
        <v>0</v>
      </c>
    </row>
    <row r="65" spans="1:16" ht="156">
      <c r="A65" s="202" t="s">
        <v>1720</v>
      </c>
      <c r="B65" s="203" t="s">
        <v>1721</v>
      </c>
      <c r="C65" s="204">
        <v>1</v>
      </c>
      <c r="D65" s="205">
        <v>250</v>
      </c>
      <c r="E65" s="205">
        <v>525</v>
      </c>
      <c r="F65" s="205">
        <v>600</v>
      </c>
      <c r="G65" s="207" t="s">
        <v>1722</v>
      </c>
      <c r="H65" s="208"/>
      <c r="I65" s="209">
        <v>3</v>
      </c>
      <c r="J65" s="210" t="s">
        <v>1533</v>
      </c>
      <c r="K65" s="211" t="s">
        <v>1570</v>
      </c>
      <c r="L65" s="211"/>
      <c r="M65" s="211"/>
      <c r="N65" s="211" t="s">
        <v>1605</v>
      </c>
      <c r="O65" s="677"/>
      <c r="P65" s="212">
        <f t="shared" si="1"/>
        <v>0</v>
      </c>
    </row>
    <row r="66" spans="1:16" ht="25.5">
      <c r="A66" s="202" t="s">
        <v>1724</v>
      </c>
      <c r="B66" s="203" t="s">
        <v>1725</v>
      </c>
      <c r="C66" s="204">
        <v>1</v>
      </c>
      <c r="D66" s="205">
        <v>0</v>
      </c>
      <c r="E66" s="205">
        <v>0</v>
      </c>
      <c r="F66" s="205">
        <v>0</v>
      </c>
      <c r="G66" s="207" t="s">
        <v>1540</v>
      </c>
      <c r="H66" s="208"/>
      <c r="I66" s="211"/>
      <c r="J66" s="210" t="s">
        <v>1540</v>
      </c>
      <c r="K66" s="211"/>
      <c r="L66" s="211"/>
      <c r="M66" s="211"/>
      <c r="N66" s="211"/>
      <c r="O66" s="212" t="s">
        <v>2416</v>
      </c>
      <c r="P66" s="212">
        <v>0</v>
      </c>
    </row>
    <row r="67" spans="1:16" ht="144">
      <c r="A67" s="202" t="s">
        <v>1726</v>
      </c>
      <c r="B67" s="203" t="s">
        <v>1727</v>
      </c>
      <c r="C67" s="204">
        <v>1</v>
      </c>
      <c r="D67" s="206">
        <v>2400</v>
      </c>
      <c r="E67" s="205">
        <v>700</v>
      </c>
      <c r="F67" s="205">
        <v>900</v>
      </c>
      <c r="G67" s="207" t="s">
        <v>1728</v>
      </c>
      <c r="H67" s="208"/>
      <c r="I67" s="211"/>
      <c r="J67" s="210" t="s">
        <v>1540</v>
      </c>
      <c r="K67" s="211"/>
      <c r="L67" s="211"/>
      <c r="M67" s="211"/>
      <c r="N67" s="211"/>
      <c r="O67" s="677"/>
      <c r="P67" s="212">
        <f t="shared" si="1"/>
        <v>0</v>
      </c>
    </row>
    <row r="68" spans="1:16" ht="25.5">
      <c r="A68" s="202" t="s">
        <v>1730</v>
      </c>
      <c r="B68" s="203" t="s">
        <v>1731</v>
      </c>
      <c r="C68" s="204">
        <v>1</v>
      </c>
      <c r="D68" s="205">
        <v>0</v>
      </c>
      <c r="E68" s="205">
        <v>0</v>
      </c>
      <c r="F68" s="205">
        <v>0</v>
      </c>
      <c r="G68" s="207" t="s">
        <v>1540</v>
      </c>
      <c r="H68" s="208"/>
      <c r="I68" s="211"/>
      <c r="J68" s="210" t="s">
        <v>1540</v>
      </c>
      <c r="K68" s="211"/>
      <c r="L68" s="211"/>
      <c r="M68" s="211"/>
      <c r="N68" s="211"/>
      <c r="O68" s="212" t="s">
        <v>2416</v>
      </c>
      <c r="P68" s="212">
        <v>0</v>
      </c>
    </row>
    <row r="69" spans="1:16" ht="26.25" thickBot="1">
      <c r="A69" s="216" t="s">
        <v>1732</v>
      </c>
      <c r="B69" s="217" t="s">
        <v>1733</v>
      </c>
      <c r="C69" s="218">
        <v>1</v>
      </c>
      <c r="D69" s="219">
        <v>0</v>
      </c>
      <c r="E69" s="219">
        <v>0</v>
      </c>
      <c r="F69" s="219">
        <v>0</v>
      </c>
      <c r="G69" s="220" t="s">
        <v>1540</v>
      </c>
      <c r="H69" s="220"/>
      <c r="I69" s="220"/>
      <c r="J69" s="220" t="s">
        <v>1540</v>
      </c>
      <c r="K69" s="220"/>
      <c r="L69" s="220"/>
      <c r="M69" s="220"/>
      <c r="N69" s="221" t="s">
        <v>1605</v>
      </c>
      <c r="O69" s="212" t="s">
        <v>2416</v>
      </c>
      <c r="P69" s="212">
        <v>0</v>
      </c>
    </row>
    <row r="70" spans="1:16" ht="13.5" thickTop="1">
      <c r="A70" s="222"/>
      <c r="B70" s="223"/>
      <c r="C70" s="224"/>
      <c r="D70" s="225"/>
      <c r="E70" s="225"/>
      <c r="F70" s="225"/>
      <c r="G70" s="226"/>
      <c r="H70" s="226"/>
      <c r="I70" s="226"/>
      <c r="J70" s="226"/>
      <c r="K70" s="226"/>
      <c r="L70" s="226"/>
      <c r="M70" s="226"/>
      <c r="N70" s="227"/>
      <c r="O70" s="679"/>
      <c r="P70" s="229"/>
    </row>
    <row r="71" spans="1:16" ht="25.5">
      <c r="A71" s="202"/>
      <c r="B71" s="230" t="s">
        <v>1734</v>
      </c>
      <c r="C71" s="231" t="s">
        <v>75</v>
      </c>
      <c r="D71" s="231"/>
      <c r="E71" s="231"/>
      <c r="F71" s="231"/>
      <c r="G71" s="232"/>
      <c r="H71" s="208"/>
      <c r="I71" s="211"/>
      <c r="J71" s="210"/>
      <c r="K71" s="211"/>
      <c r="L71" s="211"/>
      <c r="M71" s="211"/>
      <c r="N71" s="211"/>
      <c r="O71" s="677"/>
      <c r="P71" s="212">
        <f t="shared" si="1"/>
        <v>0</v>
      </c>
    </row>
    <row r="72" spans="1:16" ht="12.75">
      <c r="A72" s="222"/>
      <c r="B72" s="223"/>
      <c r="C72" s="224"/>
      <c r="D72" s="225"/>
      <c r="E72" s="225"/>
      <c r="F72" s="225"/>
      <c r="G72" s="226"/>
      <c r="H72" s="226"/>
      <c r="I72" s="226"/>
      <c r="J72" s="226"/>
      <c r="K72" s="226"/>
      <c r="L72" s="226"/>
      <c r="M72" s="226"/>
      <c r="N72" s="227"/>
      <c r="O72" s="228"/>
      <c r="P72" s="229"/>
    </row>
    <row r="73" spans="1:16" ht="25.5" customHeight="1">
      <c r="A73" s="222"/>
      <c r="B73" s="768" t="s">
        <v>1735</v>
      </c>
      <c r="C73" s="768"/>
      <c r="D73" s="768"/>
      <c r="E73" s="768"/>
      <c r="F73" s="768"/>
      <c r="G73" s="768"/>
      <c r="H73" s="226"/>
      <c r="I73" s="226"/>
      <c r="J73" s="226"/>
      <c r="K73" s="226"/>
      <c r="L73" s="226"/>
      <c r="M73" s="226"/>
      <c r="N73" s="227"/>
      <c r="O73" s="228"/>
      <c r="P73" s="233">
        <f>SUM(P5:P72)</f>
        <v>0</v>
      </c>
    </row>
    <row r="74" spans="1:16" ht="12.75">
      <c r="A74" s="222"/>
      <c r="B74" s="223"/>
      <c r="C74" s="224"/>
      <c r="D74" s="225"/>
      <c r="E74" s="225"/>
      <c r="F74" s="225"/>
      <c r="G74" s="226"/>
      <c r="H74" s="226"/>
      <c r="I74" s="226"/>
      <c r="J74" s="226"/>
      <c r="K74" s="226"/>
      <c r="L74" s="226"/>
      <c r="M74" s="226"/>
      <c r="N74" s="227"/>
      <c r="O74" s="228"/>
      <c r="P74" s="229"/>
    </row>
    <row r="75" spans="1:16" ht="13.5" thickBot="1">
      <c r="A75" s="222"/>
      <c r="B75" s="223"/>
      <c r="C75" s="224"/>
      <c r="D75" s="225"/>
      <c r="E75" s="225"/>
      <c r="F75" s="225"/>
      <c r="G75" s="226"/>
      <c r="H75" s="226"/>
      <c r="I75" s="226"/>
      <c r="J75" s="226"/>
      <c r="K75" s="226"/>
      <c r="L75" s="226"/>
      <c r="M75" s="226"/>
      <c r="N75" s="227"/>
      <c r="O75" s="228"/>
      <c r="P75" s="229"/>
    </row>
    <row r="76" spans="2:16" ht="15.75" thickTop="1">
      <c r="B76" s="758" t="s">
        <v>1736</v>
      </c>
      <c r="C76" s="759"/>
      <c r="D76" s="759"/>
      <c r="E76" s="759"/>
      <c r="F76" s="759"/>
      <c r="G76" s="759"/>
      <c r="O76" s="214"/>
      <c r="P76" s="214"/>
    </row>
    <row r="77" spans="2:16" ht="12.75">
      <c r="B77" s="760" t="s">
        <v>1737</v>
      </c>
      <c r="C77" s="761"/>
      <c r="D77" s="761"/>
      <c r="E77" s="761"/>
      <c r="F77" s="761"/>
      <c r="G77" s="761"/>
      <c r="H77" s="761"/>
      <c r="I77" s="761"/>
      <c r="J77" s="761"/>
      <c r="K77" s="761"/>
      <c r="L77" s="761"/>
      <c r="M77" s="761"/>
      <c r="N77" s="761"/>
      <c r="O77" s="214"/>
      <c r="P77" s="214"/>
    </row>
    <row r="78" spans="2:16" ht="12.75">
      <c r="B78" s="760" t="s">
        <v>1738</v>
      </c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1"/>
      <c r="O78" s="214"/>
      <c r="P78" s="214"/>
    </row>
    <row r="79" spans="2:16" ht="12.75">
      <c r="B79" s="762" t="s">
        <v>1739</v>
      </c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214"/>
      <c r="P79" s="214"/>
    </row>
    <row r="80" spans="2:16" ht="12.75">
      <c r="B80" s="760" t="s">
        <v>1740</v>
      </c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214"/>
      <c r="P80" s="214"/>
    </row>
    <row r="81" spans="2:16" ht="15">
      <c r="B81" s="234" t="s">
        <v>1741</v>
      </c>
      <c r="C81" s="235"/>
      <c r="D81" s="236"/>
      <c r="E81" s="236"/>
      <c r="F81" s="236"/>
      <c r="O81" s="237"/>
      <c r="P81" s="237"/>
    </row>
    <row r="82" spans="3:6" ht="12.75">
      <c r="C82" s="235"/>
      <c r="D82" s="236"/>
      <c r="E82" s="236"/>
      <c r="F82" s="236"/>
    </row>
  </sheetData>
  <sheetProtection algorithmName="SHA-512" hashValue="ynuHDYATha5aOQ/Tewx7G4EVbL0LubP19UiDc/wUUzvSNoPrE7QwBD2AJ+ChQHF8DgP997ZobCtoOa+gtilytg==" saltValue="mgyfHhAK9VuDWW/rxC9IKQ==" spinCount="100000" sheet="1" objects="1" scenarios="1"/>
  <mergeCells count="21">
    <mergeCell ref="A24:N24"/>
    <mergeCell ref="A4:N4"/>
    <mergeCell ref="A8:N8"/>
    <mergeCell ref="O8:P8"/>
    <mergeCell ref="A14:N14"/>
    <mergeCell ref="A21:N21"/>
    <mergeCell ref="B73:G73"/>
    <mergeCell ref="A26:N26"/>
    <mergeCell ref="A30:N30"/>
    <mergeCell ref="A34:N34"/>
    <mergeCell ref="A40:N40"/>
    <mergeCell ref="A42:N42"/>
    <mergeCell ref="A49:N49"/>
    <mergeCell ref="A51:N51"/>
    <mergeCell ref="A53:N53"/>
    <mergeCell ref="A59:N59"/>
    <mergeCell ref="B76:G76"/>
    <mergeCell ref="B77:N77"/>
    <mergeCell ref="B78:N78"/>
    <mergeCell ref="B79:N79"/>
    <mergeCell ref="B80:N80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84" r:id="rId3"/>
  <headerFooter>
    <oddHeader>&amp;C&amp;A</oddHeader>
    <oddFooter>&amp;RStrana 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5"/>
  <sheetViews>
    <sheetView workbookViewId="0" topLeftCell="A22">
      <selection activeCell="D45" sqref="D45:E45"/>
    </sheetView>
  </sheetViews>
  <sheetFormatPr defaultColWidth="6.00390625" defaultRowHeight="12.75"/>
  <cols>
    <col min="1" max="1" width="8.625" style="273" customWidth="1"/>
    <col min="2" max="2" width="74.00390625" style="274" customWidth="1"/>
    <col min="3" max="3" width="4.75390625" style="277" customWidth="1"/>
    <col min="4" max="4" width="4.75390625" style="275" customWidth="1"/>
    <col min="5" max="5" width="11.00390625" style="275" bestFit="1" customWidth="1"/>
    <col min="6" max="6" width="19.25390625" style="276" customWidth="1"/>
    <col min="7" max="16384" width="6.00390625" style="277" customWidth="1"/>
  </cols>
  <sheetData>
    <row r="1" spans="1:6" s="242" customFormat="1" ht="48" customHeight="1" thickBot="1">
      <c r="A1" s="238" t="s">
        <v>1742</v>
      </c>
      <c r="B1" s="239" t="s">
        <v>1743</v>
      </c>
      <c r="C1" s="239" t="s">
        <v>70</v>
      </c>
      <c r="D1" s="240" t="s">
        <v>1744</v>
      </c>
      <c r="E1" s="240" t="s">
        <v>1745</v>
      </c>
      <c r="F1" s="241" t="s">
        <v>1746</v>
      </c>
    </row>
    <row r="2" spans="1:6" s="242" customFormat="1" ht="26.25" customHeight="1" thickBot="1">
      <c r="A2" s="243"/>
      <c r="B2" s="244" t="s">
        <v>1747</v>
      </c>
      <c r="C2" s="245"/>
      <c r="D2" s="245"/>
      <c r="E2" s="245"/>
      <c r="F2" s="246"/>
    </row>
    <row r="3" spans="1:6" s="242" customFormat="1" ht="15" customHeight="1">
      <c r="A3" s="247"/>
      <c r="B3" s="248"/>
      <c r="C3" s="239"/>
      <c r="D3" s="239"/>
      <c r="E3" s="239"/>
      <c r="F3" s="249"/>
    </row>
    <row r="4" spans="1:6" s="255" customFormat="1" ht="12.75">
      <c r="A4" s="250"/>
      <c r="B4" s="251" t="s">
        <v>2414</v>
      </c>
      <c r="C4" s="252"/>
      <c r="D4" s="253"/>
      <c r="E4" s="253"/>
      <c r="F4" s="254"/>
    </row>
    <row r="5" spans="1:6" s="259" customFormat="1" ht="135">
      <c r="A5" s="256">
        <v>1.1</v>
      </c>
      <c r="B5" s="257" t="s">
        <v>1748</v>
      </c>
      <c r="C5" t="s">
        <v>817</v>
      </c>
      <c r="D5">
        <v>1</v>
      </c>
      <c r="E5" s="680"/>
      <c r="F5" s="258">
        <f>D5*E5</f>
        <v>0</v>
      </c>
    </row>
    <row r="6" spans="1:6" s="259" customFormat="1" ht="12.75">
      <c r="A6" s="256">
        <v>1.2</v>
      </c>
      <c r="B6" s="260" t="s">
        <v>1749</v>
      </c>
      <c r="C6" t="s">
        <v>77</v>
      </c>
      <c r="D6">
        <v>4</v>
      </c>
      <c r="E6" s="680"/>
      <c r="F6" s="258">
        <f aca="true" t="shared" si="0" ref="F6:F11">D6*E6</f>
        <v>0</v>
      </c>
    </row>
    <row r="7" spans="1:6" s="259" customFormat="1" ht="12.75">
      <c r="A7" s="256">
        <v>1.3</v>
      </c>
      <c r="B7" s="260" t="s">
        <v>1750</v>
      </c>
      <c r="C7" t="s">
        <v>77</v>
      </c>
      <c r="D7">
        <v>2</v>
      </c>
      <c r="E7" s="680"/>
      <c r="F7" s="258">
        <f t="shared" si="0"/>
        <v>0</v>
      </c>
    </row>
    <row r="8" spans="1:6" s="259" customFormat="1" ht="12.75">
      <c r="A8" s="256">
        <v>1.4</v>
      </c>
      <c r="B8" s="260" t="s">
        <v>1751</v>
      </c>
      <c r="C8" t="s">
        <v>77</v>
      </c>
      <c r="D8">
        <v>3</v>
      </c>
      <c r="E8" s="680"/>
      <c r="F8" s="258">
        <f t="shared" si="0"/>
        <v>0</v>
      </c>
    </row>
    <row r="9" spans="1:6" s="259" customFormat="1" ht="12.75">
      <c r="A9" s="256">
        <v>1.5</v>
      </c>
      <c r="B9" s="260" t="s">
        <v>1752</v>
      </c>
      <c r="C9" t="s">
        <v>77</v>
      </c>
      <c r="D9">
        <v>2</v>
      </c>
      <c r="E9" s="680"/>
      <c r="F9" s="258">
        <f t="shared" si="0"/>
        <v>0</v>
      </c>
    </row>
    <row r="10" spans="1:6" s="259" customFormat="1" ht="12.75">
      <c r="A10" s="256"/>
      <c r="B10" s="260" t="s">
        <v>1753</v>
      </c>
      <c r="C10" t="s">
        <v>1754</v>
      </c>
      <c r="D10">
        <v>50</v>
      </c>
      <c r="E10" s="680"/>
      <c r="F10" s="258">
        <f t="shared" si="0"/>
        <v>0</v>
      </c>
    </row>
    <row r="11" spans="1:6" s="259" customFormat="1" ht="12.75">
      <c r="A11" s="256"/>
      <c r="B11" s="260" t="s">
        <v>1755</v>
      </c>
      <c r="C11" t="s">
        <v>158</v>
      </c>
      <c r="D11">
        <v>25</v>
      </c>
      <c r="E11" s="680"/>
      <c r="F11" s="258">
        <f t="shared" si="0"/>
        <v>0</v>
      </c>
    </row>
    <row r="12" spans="1:6" s="259" customFormat="1" ht="12.75">
      <c r="A12" s="261"/>
      <c r="B12" s="262"/>
      <c r="C12" s="263"/>
      <c r="D12"/>
      <c r="E12"/>
      <c r="F12" s="258"/>
    </row>
    <row r="13" spans="1:6" s="255" customFormat="1" ht="12.75">
      <c r="A13" s="250"/>
      <c r="B13" s="251" t="s">
        <v>1756</v>
      </c>
      <c r="C13" s="252"/>
      <c r="D13" s="253"/>
      <c r="E13" s="253"/>
      <c r="F13" s="254"/>
    </row>
    <row r="14" spans="1:6" s="259" customFormat="1" ht="150">
      <c r="A14" s="261" t="s">
        <v>1757</v>
      </c>
      <c r="B14" s="264" t="s">
        <v>1758</v>
      </c>
      <c r="C14" s="263" t="s">
        <v>817</v>
      </c>
      <c r="D14">
        <v>1</v>
      </c>
      <c r="E14" s="680"/>
      <c r="F14" s="258">
        <f aca="true" t="shared" si="1" ref="F14:F24">D14*E14</f>
        <v>0</v>
      </c>
    </row>
    <row r="15" spans="1:6" s="259" customFormat="1" ht="30">
      <c r="A15" s="261" t="s">
        <v>1759</v>
      </c>
      <c r="B15" s="264" t="s">
        <v>1760</v>
      </c>
      <c r="C15" s="263" t="s">
        <v>77</v>
      </c>
      <c r="D15">
        <v>1</v>
      </c>
      <c r="E15" s="680"/>
      <c r="F15" s="258">
        <f t="shared" si="1"/>
        <v>0</v>
      </c>
    </row>
    <row r="16" spans="1:6" s="259" customFormat="1" ht="30">
      <c r="A16" s="261" t="s">
        <v>1761</v>
      </c>
      <c r="B16" s="264" t="s">
        <v>1762</v>
      </c>
      <c r="C16" s="263" t="s">
        <v>77</v>
      </c>
      <c r="D16">
        <v>1</v>
      </c>
      <c r="E16" s="680"/>
      <c r="F16" s="258">
        <f t="shared" si="1"/>
        <v>0</v>
      </c>
    </row>
    <row r="17" spans="1:6" s="259" customFormat="1" ht="12.75">
      <c r="A17" s="261" t="s">
        <v>1763</v>
      </c>
      <c r="B17" s="260" t="s">
        <v>1764</v>
      </c>
      <c r="C17" s="265" t="s">
        <v>77</v>
      </c>
      <c r="D17">
        <v>4</v>
      </c>
      <c r="E17" s="680"/>
      <c r="F17" s="258">
        <f t="shared" si="1"/>
        <v>0</v>
      </c>
    </row>
    <row r="18" spans="1:6" s="259" customFormat="1" ht="12.75">
      <c r="A18" s="261" t="s">
        <v>1765</v>
      </c>
      <c r="B18" s="260" t="s">
        <v>1766</v>
      </c>
      <c r="C18" s="265" t="s">
        <v>77</v>
      </c>
      <c r="D18">
        <v>8</v>
      </c>
      <c r="E18" s="680"/>
      <c r="F18" s="258">
        <f t="shared" si="1"/>
        <v>0</v>
      </c>
    </row>
    <row r="19" spans="1:6" s="259" customFormat="1" ht="12.75">
      <c r="A19" s="261" t="s">
        <v>1767</v>
      </c>
      <c r="B19" s="260" t="s">
        <v>1768</v>
      </c>
      <c r="C19" s="265" t="s">
        <v>77</v>
      </c>
      <c r="D19">
        <v>2</v>
      </c>
      <c r="E19" s="680"/>
      <c r="F19" s="258">
        <f t="shared" si="1"/>
        <v>0</v>
      </c>
    </row>
    <row r="20" spans="1:6" s="259" customFormat="1" ht="12.75">
      <c r="A20" s="261" t="s">
        <v>1769</v>
      </c>
      <c r="B20" s="260" t="s">
        <v>1770</v>
      </c>
      <c r="C20" s="265" t="s">
        <v>77</v>
      </c>
      <c r="D20">
        <v>1</v>
      </c>
      <c r="E20" s="680"/>
      <c r="F20" s="258">
        <f t="shared" si="1"/>
        <v>0</v>
      </c>
    </row>
    <row r="21" spans="1:6" s="259" customFormat="1" ht="12.75">
      <c r="A21" s="261" t="s">
        <v>1771</v>
      </c>
      <c r="B21" s="260" t="s">
        <v>1772</v>
      </c>
      <c r="C21" s="265" t="s">
        <v>1754</v>
      </c>
      <c r="D21">
        <v>20</v>
      </c>
      <c r="E21" s="680"/>
      <c r="F21" s="258">
        <f t="shared" si="1"/>
        <v>0</v>
      </c>
    </row>
    <row r="22" spans="1:6" s="259" customFormat="1" ht="12.75">
      <c r="A22" s="261" t="s">
        <v>1773</v>
      </c>
      <c r="B22" s="260" t="s">
        <v>1774</v>
      </c>
      <c r="C22" s="265" t="s">
        <v>1754</v>
      </c>
      <c r="D22">
        <v>12</v>
      </c>
      <c r="E22" s="680"/>
      <c r="F22" s="258">
        <f t="shared" si="1"/>
        <v>0</v>
      </c>
    </row>
    <row r="23" spans="1:6" s="259" customFormat="1" ht="12.75">
      <c r="A23" s="261" t="s">
        <v>1775</v>
      </c>
      <c r="B23" s="260" t="s">
        <v>1776</v>
      </c>
      <c r="C23" s="265" t="s">
        <v>1754</v>
      </c>
      <c r="D23">
        <v>12</v>
      </c>
      <c r="E23" s="680"/>
      <c r="F23" s="258">
        <f t="shared" si="1"/>
        <v>0</v>
      </c>
    </row>
    <row r="24" spans="1:6" s="259" customFormat="1" ht="12.75">
      <c r="A24" s="261" t="s">
        <v>1777</v>
      </c>
      <c r="B24" s="260" t="s">
        <v>1755</v>
      </c>
      <c r="C24" s="265" t="s">
        <v>158</v>
      </c>
      <c r="D24">
        <v>40</v>
      </c>
      <c r="E24" s="680"/>
      <c r="F24" s="258">
        <f t="shared" si="1"/>
        <v>0</v>
      </c>
    </row>
    <row r="25" spans="1:6" s="259" customFormat="1" ht="12.75">
      <c r="A25" s="261"/>
      <c r="B25" s="266"/>
      <c r="C25" s="263"/>
      <c r="D25"/>
      <c r="E25"/>
      <c r="F25" s="258"/>
    </row>
    <row r="26" spans="1:6" s="255" customFormat="1" ht="12.75">
      <c r="A26" s="250"/>
      <c r="B26" s="251" t="s">
        <v>1778</v>
      </c>
      <c r="C26" s="252"/>
      <c r="D26" s="253"/>
      <c r="E26" s="253"/>
      <c r="F26" s="254"/>
    </row>
    <row r="27" spans="1:6" s="259" customFormat="1" ht="12.75">
      <c r="A27" s="261" t="s">
        <v>1779</v>
      </c>
      <c r="B27" s="262" t="s">
        <v>1780</v>
      </c>
      <c r="C27" s="263" t="s">
        <v>77</v>
      </c>
      <c r="D27">
        <v>1</v>
      </c>
      <c r="E27" s="680"/>
      <c r="F27" s="258">
        <f aca="true" t="shared" si="2" ref="F27:F31">D27*E27</f>
        <v>0</v>
      </c>
    </row>
    <row r="28" spans="1:6" s="259" customFormat="1" ht="12.75">
      <c r="A28" s="261" t="s">
        <v>1781</v>
      </c>
      <c r="B28" s="260" t="s">
        <v>1782</v>
      </c>
      <c r="C28" s="265" t="s">
        <v>77</v>
      </c>
      <c r="D28">
        <v>2</v>
      </c>
      <c r="E28" s="680"/>
      <c r="F28" s="258">
        <f t="shared" si="2"/>
        <v>0</v>
      </c>
    </row>
    <row r="29" spans="1:6" s="259" customFormat="1" ht="12.75">
      <c r="A29" s="261" t="s">
        <v>1783</v>
      </c>
      <c r="B29" s="260" t="s">
        <v>1784</v>
      </c>
      <c r="C29" s="265" t="s">
        <v>77</v>
      </c>
      <c r="D29">
        <v>4</v>
      </c>
      <c r="E29" s="680"/>
      <c r="F29" s="258">
        <f t="shared" si="2"/>
        <v>0</v>
      </c>
    </row>
    <row r="30" spans="1:6" s="259" customFormat="1" ht="12.75">
      <c r="A30" s="261" t="s">
        <v>1785</v>
      </c>
      <c r="B30" s="260" t="s">
        <v>1786</v>
      </c>
      <c r="C30" s="265" t="s">
        <v>1754</v>
      </c>
      <c r="D30">
        <v>20</v>
      </c>
      <c r="E30" s="680"/>
      <c r="F30" s="258">
        <f t="shared" si="2"/>
        <v>0</v>
      </c>
    </row>
    <row r="31" spans="1:6" s="259" customFormat="1" ht="12.75">
      <c r="A31" s="261" t="s">
        <v>1787</v>
      </c>
      <c r="B31" s="260" t="s">
        <v>1788</v>
      </c>
      <c r="C31" s="265" t="s">
        <v>77</v>
      </c>
      <c r="D31">
        <v>1</v>
      </c>
      <c r="E31" s="680"/>
      <c r="F31" s="258">
        <f t="shared" si="2"/>
        <v>0</v>
      </c>
    </row>
    <row r="32" spans="1:6" s="259" customFormat="1" ht="12.75">
      <c r="A32" s="261"/>
      <c r="B32" s="262"/>
      <c r="C32" s="263"/>
      <c r="D32"/>
      <c r="E32"/>
      <c r="F32" s="258"/>
    </row>
    <row r="33" spans="1:6" s="255" customFormat="1" ht="12.75">
      <c r="A33" s="250"/>
      <c r="B33" s="251" t="s">
        <v>1789</v>
      </c>
      <c r="C33" s="252"/>
      <c r="D33" s="253"/>
      <c r="E33" s="253"/>
      <c r="F33" s="254"/>
    </row>
    <row r="34" spans="1:6" s="259" customFormat="1" ht="12.75">
      <c r="A34" s="261"/>
      <c r="B34" s="262" t="s">
        <v>1790</v>
      </c>
      <c r="C34" s="263" t="s">
        <v>77</v>
      </c>
      <c r="D34">
        <v>6</v>
      </c>
      <c r="E34" s="680"/>
      <c r="F34" s="258">
        <f aca="true" t="shared" si="3" ref="F34:F36">D34*E34</f>
        <v>0</v>
      </c>
    </row>
    <row r="35" spans="1:6" s="259" customFormat="1" ht="12.75">
      <c r="A35" s="267" t="s">
        <v>1791</v>
      </c>
      <c r="B35" s="260" t="s">
        <v>1792</v>
      </c>
      <c r="C35" s="265" t="s">
        <v>1754</v>
      </c>
      <c r="D35">
        <v>15</v>
      </c>
      <c r="E35" s="680"/>
      <c r="F35" s="258">
        <f t="shared" si="3"/>
        <v>0</v>
      </c>
    </row>
    <row r="36" spans="1:6" s="259" customFormat="1" ht="12.75">
      <c r="A36" s="267" t="s">
        <v>1793</v>
      </c>
      <c r="B36" s="260" t="s">
        <v>1794</v>
      </c>
      <c r="C36" s="265" t="s">
        <v>77</v>
      </c>
      <c r="D36">
        <v>2</v>
      </c>
      <c r="E36" s="680"/>
      <c r="F36" s="258">
        <f t="shared" si="3"/>
        <v>0</v>
      </c>
    </row>
    <row r="37" spans="1:6" s="259" customFormat="1" ht="12.75">
      <c r="A37" s="261"/>
      <c r="B37" s="262"/>
      <c r="C37" s="263"/>
      <c r="D37"/>
      <c r="E37"/>
      <c r="F37" s="258"/>
    </row>
    <row r="38" spans="1:6" s="255" customFormat="1" ht="12.75">
      <c r="A38" s="250"/>
      <c r="B38" s="251" t="s">
        <v>1795</v>
      </c>
      <c r="C38" s="252"/>
      <c r="D38" s="253"/>
      <c r="E38" s="253"/>
      <c r="F38" s="254"/>
    </row>
    <row r="39" spans="1:6" s="259" customFormat="1" ht="12.75">
      <c r="A39" s="261" t="s">
        <v>1796</v>
      </c>
      <c r="B39" s="262" t="s">
        <v>1797</v>
      </c>
      <c r="C39" s="263" t="s">
        <v>77</v>
      </c>
      <c r="D39">
        <v>2</v>
      </c>
      <c r="E39" s="680"/>
      <c r="F39" s="258">
        <f aca="true" t="shared" si="4" ref="F39:F40">D39*E39</f>
        <v>0</v>
      </c>
    </row>
    <row r="40" spans="1:6" s="259" customFormat="1" ht="12.75">
      <c r="A40" s="261" t="s">
        <v>1798</v>
      </c>
      <c r="B40" s="260" t="s">
        <v>1799</v>
      </c>
      <c r="C40" s="265" t="s">
        <v>1754</v>
      </c>
      <c r="D40">
        <v>3</v>
      </c>
      <c r="E40" s="680"/>
      <c r="F40" s="258">
        <f t="shared" si="4"/>
        <v>0</v>
      </c>
    </row>
    <row r="41" spans="1:6" s="259" customFormat="1" ht="12.75">
      <c r="A41" s="261"/>
      <c r="B41" s="262"/>
      <c r="C41" s="263"/>
      <c r="D41"/>
      <c r="E41"/>
      <c r="F41" s="258"/>
    </row>
    <row r="42" spans="1:6" s="259" customFormat="1" ht="15.75">
      <c r="A42" s="268"/>
      <c r="B42" s="269" t="s">
        <v>1800</v>
      </c>
      <c r="C42" s="254"/>
      <c r="D42" s="254"/>
      <c r="E42" s="254"/>
      <c r="F42" s="254"/>
    </row>
    <row r="43" spans="1:6" s="259" customFormat="1" ht="12.75">
      <c r="A43" s="256"/>
      <c r="B43" s="260" t="s">
        <v>1801</v>
      </c>
      <c r="C43" s="236" t="s">
        <v>2413</v>
      </c>
      <c r="D43">
        <v>217</v>
      </c>
      <c r="E43" s="680"/>
      <c r="F43" s="258">
        <f aca="true" t="shared" si="5" ref="F43:F47">D43*E43</f>
        <v>0</v>
      </c>
    </row>
    <row r="44" spans="1:6" s="259" customFormat="1" ht="12.75">
      <c r="A44" s="256"/>
      <c r="B44" s="260" t="s">
        <v>1802</v>
      </c>
      <c r="C44" s="236" t="s">
        <v>77</v>
      </c>
      <c r="D44">
        <v>1</v>
      </c>
      <c r="E44" s="680"/>
      <c r="F44" s="258">
        <f t="shared" si="5"/>
        <v>0</v>
      </c>
    </row>
    <row r="45" spans="1:6" s="259" customFormat="1" ht="12.75">
      <c r="A45" s="256"/>
      <c r="B45" s="260" t="s">
        <v>1803</v>
      </c>
      <c r="C45" s="236" t="s">
        <v>77</v>
      </c>
      <c r="D45">
        <v>1</v>
      </c>
      <c r="E45" s="680"/>
      <c r="F45" s="258">
        <f t="shared" si="5"/>
        <v>0</v>
      </c>
    </row>
    <row r="46" spans="1:6" s="259" customFormat="1" ht="12.75">
      <c r="A46" s="256"/>
      <c r="B46" s="260" t="s">
        <v>1804</v>
      </c>
      <c r="C46" s="236" t="s">
        <v>2413</v>
      </c>
      <c r="D46">
        <v>12</v>
      </c>
      <c r="E46" s="680"/>
      <c r="F46" s="258">
        <f t="shared" si="5"/>
        <v>0</v>
      </c>
    </row>
    <row r="47" spans="1:6" s="259" customFormat="1" ht="12.75">
      <c r="A47" s="256"/>
      <c r="B47" s="260" t="s">
        <v>1805</v>
      </c>
      <c r="C47" s="236" t="s">
        <v>77</v>
      </c>
      <c r="D47">
        <v>1</v>
      </c>
      <c r="E47" s="680"/>
      <c r="F47" s="258">
        <f t="shared" si="5"/>
        <v>0</v>
      </c>
    </row>
    <row r="48" spans="1:6" s="255" customFormat="1" ht="15" customHeight="1">
      <c r="A48" s="247"/>
      <c r="B48" s="270"/>
      <c r="D48" s="271"/>
      <c r="E48" s="271"/>
      <c r="F48" s="272"/>
    </row>
    <row r="49" ht="12.75">
      <c r="C49" s="255"/>
    </row>
    <row r="50" spans="1:6" s="278" customFormat="1" ht="15.75">
      <c r="A50" s="268"/>
      <c r="B50" s="269" t="s">
        <v>1800</v>
      </c>
      <c r="C50" s="254"/>
      <c r="D50" s="254"/>
      <c r="E50" s="254"/>
      <c r="F50" s="254"/>
    </row>
    <row r="51" spans="1:6" ht="12.75">
      <c r="A51" s="279"/>
      <c r="B51" s="274" t="s">
        <v>1806</v>
      </c>
      <c r="C51" s="236" t="s">
        <v>77</v>
      </c>
      <c r="D51">
        <v>1</v>
      </c>
      <c r="E51" s="680"/>
      <c r="F51" s="258">
        <f aca="true" t="shared" si="6" ref="F51">D51*E51</f>
        <v>0</v>
      </c>
    </row>
    <row r="52" spans="3:6" ht="15.75" thickBot="1">
      <c r="C52" s="255"/>
      <c r="F52" s="258"/>
    </row>
    <row r="53" spans="1:6" ht="16.5" thickBot="1">
      <c r="A53" s="280"/>
      <c r="B53" s="281" t="s">
        <v>1807</v>
      </c>
      <c r="C53" s="282"/>
      <c r="D53" s="283"/>
      <c r="E53" s="283"/>
      <c r="F53" s="284">
        <f>SUM(F5:F52)</f>
        <v>0</v>
      </c>
    </row>
    <row r="54" spans="1:6" s="290" customFormat="1" ht="15.75">
      <c r="A54" s="285"/>
      <c r="B54" s="286"/>
      <c r="C54" s="287"/>
      <c r="D54" s="288"/>
      <c r="E54" s="288"/>
      <c r="F54" s="289"/>
    </row>
    <row r="55" spans="1:6" s="290" customFormat="1" ht="15.75">
      <c r="A55" s="285"/>
      <c r="B55" s="286"/>
      <c r="C55" s="287"/>
      <c r="D55" s="288"/>
      <c r="E55" s="288"/>
      <c r="F55" s="289"/>
    </row>
    <row r="56" spans="1:6" s="290" customFormat="1" ht="15.75">
      <c r="A56" s="285"/>
      <c r="B56" s="286"/>
      <c r="C56" s="287"/>
      <c r="D56" s="288"/>
      <c r="E56" s="288"/>
      <c r="F56" s="289"/>
    </row>
    <row r="57" ht="12.75">
      <c r="A57" s="291" t="s">
        <v>2415</v>
      </c>
    </row>
    <row r="58" spans="1:6" ht="12.75">
      <c r="A58" s="292" t="s">
        <v>1808</v>
      </c>
      <c r="B58" s="293"/>
      <c r="C58" s="293"/>
      <c r="D58" s="293"/>
      <c r="E58" s="293"/>
      <c r="F58" s="293"/>
    </row>
    <row r="59" spans="1:6" ht="12.75">
      <c r="A59" s="294" t="s">
        <v>1809</v>
      </c>
      <c r="B59" s="293"/>
      <c r="C59" s="293"/>
      <c r="D59" s="293"/>
      <c r="E59" s="293"/>
      <c r="F59" s="293"/>
    </row>
    <row r="60" ht="12.75">
      <c r="A60" s="292" t="s">
        <v>1810</v>
      </c>
    </row>
    <row r="61" spans="1:6" s="296" customFormat="1" ht="12.75">
      <c r="A61" s="292" t="s">
        <v>1811</v>
      </c>
      <c r="C61" s="297"/>
      <c r="D61" s="297"/>
      <c r="E61" s="297"/>
      <c r="F61" s="298"/>
    </row>
    <row r="62" ht="12.75">
      <c r="A62" s="292" t="s">
        <v>1812</v>
      </c>
    </row>
    <row r="63" ht="12.75">
      <c r="A63" s="295" t="s">
        <v>1813</v>
      </c>
    </row>
    <row r="64" spans="1:5" ht="12.75">
      <c r="A64" s="294" t="s">
        <v>1814</v>
      </c>
      <c r="C64" s="299"/>
      <c r="D64" s="279"/>
      <c r="E64" s="279"/>
    </row>
    <row r="65" spans="1:5" ht="12.75">
      <c r="A65" s="294"/>
      <c r="C65" s="299"/>
      <c r="D65" s="279"/>
      <c r="E65" s="279"/>
    </row>
  </sheetData>
  <sheetProtection algorithmName="SHA-512" hashValue="G9u85tj0vHEs7HmiwBLODAbPHdRHSgx/3+IBHXT63z8oMR4JV+PwICxGJS5JlTpABDjL3IbLZ3tIY0DZG5EXHg==" saltValue="la3liwJq7vu85mzQlQRUHA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r:id="rId1"/>
  <headerFooter>
    <oddHeader>&amp;C&amp;A</oddHeader>
    <oddFooter>&amp;RStrana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B146"/>
  <sheetViews>
    <sheetView zoomScale="115" zoomScaleNormal="115" workbookViewId="0" topLeftCell="A118">
      <selection activeCell="H138" sqref="H138"/>
    </sheetView>
  </sheetViews>
  <sheetFormatPr defaultColWidth="9.00390625" defaultRowHeight="12.75"/>
  <cols>
    <col min="1" max="1" width="2.625" style="572" customWidth="1"/>
    <col min="2" max="2" width="2.875" style="417" customWidth="1"/>
    <col min="3" max="3" width="49.125" style="573" customWidth="1"/>
    <col min="4" max="4" width="3.875" style="574" customWidth="1"/>
    <col min="5" max="5" width="5.25390625" style="575" customWidth="1"/>
    <col min="6" max="6" width="9.00390625" style="576" customWidth="1"/>
    <col min="7" max="7" width="11.625" style="576" customWidth="1"/>
    <col min="8" max="8" width="10.75390625" style="419" customWidth="1"/>
    <col min="9" max="9" width="11.875" style="419" customWidth="1"/>
    <col min="10" max="10" width="14.25390625" style="419" customWidth="1"/>
    <col min="11" max="11" width="9.00390625" style="417" hidden="1" customWidth="1"/>
    <col min="12" max="13" width="4.00390625" style="418" customWidth="1"/>
    <col min="14" max="16" width="6.00390625" style="418" customWidth="1"/>
    <col min="17" max="31" width="4.00390625" style="418" customWidth="1"/>
    <col min="32" max="225" width="9.125" style="419" customWidth="1"/>
    <col min="226" max="236" width="9.125" style="57" customWidth="1"/>
    <col min="237" max="16384" width="9.125" style="67" customWidth="1"/>
  </cols>
  <sheetData>
    <row r="1" spans="1:236" s="404" customFormat="1" ht="15.75">
      <c r="A1" s="392"/>
      <c r="B1" s="393"/>
      <c r="C1" s="393" t="s">
        <v>2204</v>
      </c>
      <c r="D1" s="394"/>
      <c r="E1" s="395"/>
      <c r="F1" s="396"/>
      <c r="G1" s="396"/>
      <c r="H1" s="397" t="s">
        <v>2205</v>
      </c>
      <c r="I1" s="398"/>
      <c r="J1" s="399">
        <f>J31+J52+J83+J114+J134+J146</f>
        <v>0</v>
      </c>
      <c r="K1" s="400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  <c r="DO1" s="402"/>
      <c r="DP1" s="402"/>
      <c r="DQ1" s="402"/>
      <c r="DR1" s="402"/>
      <c r="DS1" s="402"/>
      <c r="DT1" s="402"/>
      <c r="DU1" s="402"/>
      <c r="DV1" s="402"/>
      <c r="DW1" s="402"/>
      <c r="DX1" s="402"/>
      <c r="DY1" s="402"/>
      <c r="DZ1" s="402"/>
      <c r="EA1" s="402"/>
      <c r="EB1" s="402"/>
      <c r="EC1" s="402"/>
      <c r="ED1" s="402"/>
      <c r="EE1" s="402"/>
      <c r="EF1" s="402"/>
      <c r="EG1" s="402"/>
      <c r="EH1" s="402"/>
      <c r="EI1" s="402"/>
      <c r="EJ1" s="402"/>
      <c r="EK1" s="402"/>
      <c r="EL1" s="402"/>
      <c r="EM1" s="402"/>
      <c r="EN1" s="402"/>
      <c r="EO1" s="402"/>
      <c r="EP1" s="402"/>
      <c r="EQ1" s="402"/>
      <c r="ER1" s="402"/>
      <c r="ES1" s="402"/>
      <c r="ET1" s="402"/>
      <c r="EU1" s="402"/>
      <c r="EV1" s="402"/>
      <c r="EW1" s="402"/>
      <c r="EX1" s="402"/>
      <c r="EY1" s="402"/>
      <c r="EZ1" s="402"/>
      <c r="FA1" s="402"/>
      <c r="FB1" s="402"/>
      <c r="FC1" s="402"/>
      <c r="FD1" s="402"/>
      <c r="FE1" s="402"/>
      <c r="FF1" s="402"/>
      <c r="FG1" s="402"/>
      <c r="FH1" s="402"/>
      <c r="FI1" s="402"/>
      <c r="FJ1" s="402"/>
      <c r="FK1" s="402"/>
      <c r="FL1" s="402"/>
      <c r="FM1" s="402"/>
      <c r="FN1" s="402"/>
      <c r="FO1" s="402"/>
      <c r="FP1" s="402"/>
      <c r="FQ1" s="402"/>
      <c r="FR1" s="402"/>
      <c r="FS1" s="402"/>
      <c r="FT1" s="402"/>
      <c r="FU1" s="402"/>
      <c r="FV1" s="402"/>
      <c r="FW1" s="402"/>
      <c r="FX1" s="402"/>
      <c r="FY1" s="402"/>
      <c r="FZ1" s="402"/>
      <c r="GA1" s="402"/>
      <c r="GB1" s="402"/>
      <c r="GC1" s="402"/>
      <c r="GD1" s="402"/>
      <c r="GE1" s="402"/>
      <c r="GF1" s="402"/>
      <c r="GG1" s="402"/>
      <c r="GH1" s="402"/>
      <c r="GI1" s="402"/>
      <c r="GJ1" s="402"/>
      <c r="GK1" s="402"/>
      <c r="GL1" s="402"/>
      <c r="GM1" s="402"/>
      <c r="GN1" s="402"/>
      <c r="GO1" s="402"/>
      <c r="GP1" s="402"/>
      <c r="GQ1" s="402"/>
      <c r="GR1" s="402"/>
      <c r="GS1" s="402"/>
      <c r="GT1" s="402"/>
      <c r="GU1" s="402"/>
      <c r="GV1" s="402"/>
      <c r="GW1" s="402"/>
      <c r="GX1" s="402"/>
      <c r="GY1" s="402"/>
      <c r="GZ1" s="402"/>
      <c r="HA1" s="402"/>
      <c r="HB1" s="402"/>
      <c r="HC1" s="402"/>
      <c r="HD1" s="402"/>
      <c r="HE1" s="402"/>
      <c r="HF1" s="402"/>
      <c r="HG1" s="402"/>
      <c r="HH1" s="402"/>
      <c r="HI1" s="402"/>
      <c r="HJ1" s="402"/>
      <c r="HK1" s="402"/>
      <c r="HL1" s="402"/>
      <c r="HM1" s="402"/>
      <c r="HN1" s="402"/>
      <c r="HO1" s="402"/>
      <c r="HP1" s="402"/>
      <c r="HQ1" s="402"/>
      <c r="HR1" s="403"/>
      <c r="HS1" s="403"/>
      <c r="HT1" s="403"/>
      <c r="HU1" s="403"/>
      <c r="HV1" s="403"/>
      <c r="HW1" s="403"/>
      <c r="HX1" s="403"/>
      <c r="HY1" s="403"/>
      <c r="HZ1" s="403"/>
      <c r="IA1" s="403"/>
      <c r="IB1" s="403"/>
    </row>
    <row r="2" spans="1:236" s="414" customFormat="1" ht="12.75">
      <c r="A2" s="405"/>
      <c r="B2" s="406"/>
      <c r="C2" s="407"/>
      <c r="D2" s="408"/>
      <c r="E2" s="409"/>
      <c r="F2" s="410"/>
      <c r="G2" s="410"/>
      <c r="H2" s="411"/>
      <c r="I2" s="411"/>
      <c r="J2" s="411"/>
      <c r="K2" s="406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1"/>
      <c r="DA2" s="411"/>
      <c r="DB2" s="411"/>
      <c r="DC2" s="411"/>
      <c r="DD2" s="411"/>
      <c r="DE2" s="411"/>
      <c r="DF2" s="411"/>
      <c r="DG2" s="411"/>
      <c r="DH2" s="411"/>
      <c r="DI2" s="411"/>
      <c r="DJ2" s="411"/>
      <c r="DK2" s="411"/>
      <c r="DL2" s="411"/>
      <c r="DM2" s="411"/>
      <c r="DN2" s="411"/>
      <c r="DO2" s="411"/>
      <c r="DP2" s="411"/>
      <c r="DQ2" s="411"/>
      <c r="DR2" s="411"/>
      <c r="DS2" s="411"/>
      <c r="DT2" s="411"/>
      <c r="DU2" s="411"/>
      <c r="DV2" s="411"/>
      <c r="DW2" s="411"/>
      <c r="DX2" s="411"/>
      <c r="DY2" s="411"/>
      <c r="DZ2" s="411"/>
      <c r="EA2" s="411"/>
      <c r="EB2" s="411"/>
      <c r="EC2" s="411"/>
      <c r="ED2" s="411"/>
      <c r="EE2" s="411"/>
      <c r="EF2" s="411"/>
      <c r="EG2" s="411"/>
      <c r="EH2" s="411"/>
      <c r="EI2" s="411"/>
      <c r="EJ2" s="411"/>
      <c r="EK2" s="411"/>
      <c r="EL2" s="411"/>
      <c r="EM2" s="411"/>
      <c r="EN2" s="411"/>
      <c r="EO2" s="411"/>
      <c r="EP2" s="411"/>
      <c r="EQ2" s="411"/>
      <c r="ER2" s="411"/>
      <c r="ES2" s="411"/>
      <c r="ET2" s="411"/>
      <c r="EU2" s="411"/>
      <c r="EV2" s="411"/>
      <c r="EW2" s="411"/>
      <c r="EX2" s="411"/>
      <c r="EY2" s="411"/>
      <c r="EZ2" s="411"/>
      <c r="FA2" s="411"/>
      <c r="FB2" s="411"/>
      <c r="FC2" s="411"/>
      <c r="FD2" s="411"/>
      <c r="FE2" s="411"/>
      <c r="FF2" s="411"/>
      <c r="FG2" s="411"/>
      <c r="FH2" s="411"/>
      <c r="FI2" s="411"/>
      <c r="FJ2" s="411"/>
      <c r="FK2" s="411"/>
      <c r="FL2" s="411"/>
      <c r="FM2" s="411"/>
      <c r="FN2" s="411"/>
      <c r="FO2" s="411"/>
      <c r="FP2" s="411"/>
      <c r="FQ2" s="411"/>
      <c r="FR2" s="411"/>
      <c r="FS2" s="411"/>
      <c r="FT2" s="411"/>
      <c r="FU2" s="411"/>
      <c r="FV2" s="411"/>
      <c r="FW2" s="411"/>
      <c r="FX2" s="411"/>
      <c r="FY2" s="411"/>
      <c r="FZ2" s="411"/>
      <c r="GA2" s="411"/>
      <c r="GB2" s="411"/>
      <c r="GC2" s="411"/>
      <c r="GD2" s="411"/>
      <c r="GE2" s="411"/>
      <c r="GF2" s="411"/>
      <c r="GG2" s="411"/>
      <c r="GH2" s="411"/>
      <c r="GI2" s="411"/>
      <c r="GJ2" s="411"/>
      <c r="GK2" s="411"/>
      <c r="GL2" s="411"/>
      <c r="GM2" s="411"/>
      <c r="GN2" s="411"/>
      <c r="GO2" s="411"/>
      <c r="GP2" s="411"/>
      <c r="GQ2" s="411"/>
      <c r="GR2" s="411"/>
      <c r="GS2" s="411"/>
      <c r="GT2" s="411"/>
      <c r="GU2" s="411"/>
      <c r="GV2" s="411"/>
      <c r="GW2" s="411"/>
      <c r="GX2" s="411"/>
      <c r="GY2" s="411"/>
      <c r="GZ2" s="411"/>
      <c r="HA2" s="411"/>
      <c r="HB2" s="411"/>
      <c r="HC2" s="411"/>
      <c r="HD2" s="411"/>
      <c r="HE2" s="411"/>
      <c r="HF2" s="411"/>
      <c r="HG2" s="411"/>
      <c r="HH2" s="411"/>
      <c r="HI2" s="411"/>
      <c r="HJ2" s="411"/>
      <c r="HK2" s="411"/>
      <c r="HL2" s="411"/>
      <c r="HM2" s="411"/>
      <c r="HN2" s="411"/>
      <c r="HO2" s="411"/>
      <c r="HP2" s="411"/>
      <c r="HQ2" s="411"/>
      <c r="HR2" s="413"/>
      <c r="HS2" s="413"/>
      <c r="HT2" s="413"/>
      <c r="HU2" s="413"/>
      <c r="HV2" s="413"/>
      <c r="HW2" s="413"/>
      <c r="HX2" s="413"/>
      <c r="HY2" s="413"/>
      <c r="HZ2" s="413"/>
      <c r="IA2" s="413"/>
      <c r="IB2" s="413"/>
    </row>
    <row r="3" spans="1:10" ht="7.5" customHeight="1">
      <c r="A3" s="415"/>
      <c r="B3" s="416"/>
      <c r="C3" s="416"/>
      <c r="D3" s="416"/>
      <c r="E3" s="416"/>
      <c r="F3" s="416"/>
      <c r="G3" s="416"/>
      <c r="H3" s="416"/>
      <c r="I3" s="416"/>
      <c r="J3" s="416"/>
    </row>
    <row r="4" spans="1:10" ht="12.75">
      <c r="A4" s="415"/>
      <c r="B4" s="416"/>
      <c r="C4" s="420" t="s">
        <v>1514</v>
      </c>
      <c r="D4" s="421" t="s">
        <v>2206</v>
      </c>
      <c r="E4" s="422" t="s">
        <v>2207</v>
      </c>
      <c r="F4" s="423" t="s">
        <v>2208</v>
      </c>
      <c r="G4" s="423" t="s">
        <v>2209</v>
      </c>
      <c r="H4" s="424" t="s">
        <v>2210</v>
      </c>
      <c r="I4" s="424" t="s">
        <v>2211</v>
      </c>
      <c r="J4" s="424" t="s">
        <v>2212</v>
      </c>
    </row>
    <row r="5" spans="1:10" ht="12.75">
      <c r="A5" s="415"/>
      <c r="B5" s="425"/>
      <c r="C5" s="426" t="s">
        <v>2213</v>
      </c>
      <c r="D5" s="427"/>
      <c r="E5" s="428"/>
      <c r="F5" s="429"/>
      <c r="G5" s="430"/>
      <c r="H5" s="431"/>
      <c r="I5" s="432"/>
      <c r="J5" s="432"/>
    </row>
    <row r="6" spans="1:10" ht="12.75">
      <c r="A6" s="415"/>
      <c r="B6" s="425"/>
      <c r="C6" s="433" t="s">
        <v>2214</v>
      </c>
      <c r="D6" s="434" t="s">
        <v>77</v>
      </c>
      <c r="E6" s="435">
        <v>4</v>
      </c>
      <c r="F6" s="681"/>
      <c r="G6" s="436">
        <f>E6*F6</f>
        <v>0</v>
      </c>
      <c r="H6" s="682"/>
      <c r="I6" s="436">
        <f>E6*H6</f>
        <v>0</v>
      </c>
      <c r="J6" s="436">
        <f>G6+I6</f>
        <v>0</v>
      </c>
    </row>
    <row r="7" spans="1:10" ht="12.75">
      <c r="A7" s="415"/>
      <c r="B7" s="425"/>
      <c r="C7" s="433" t="s">
        <v>2215</v>
      </c>
      <c r="D7" s="434" t="s">
        <v>77</v>
      </c>
      <c r="E7" s="435">
        <v>11</v>
      </c>
      <c r="F7" s="681"/>
      <c r="G7" s="436">
        <f>E7*F7</f>
        <v>0</v>
      </c>
      <c r="H7" s="682"/>
      <c r="I7" s="436">
        <f>E7*H7</f>
        <v>0</v>
      </c>
      <c r="J7" s="436">
        <f>G7+I7</f>
        <v>0</v>
      </c>
    </row>
    <row r="8" spans="1:10" ht="12.75">
      <c r="A8" s="415"/>
      <c r="B8" s="425"/>
      <c r="C8" s="433" t="s">
        <v>2216</v>
      </c>
      <c r="D8" s="434" t="s">
        <v>77</v>
      </c>
      <c r="E8" s="435">
        <v>2</v>
      </c>
      <c r="F8" s="681"/>
      <c r="G8" s="436">
        <f aca="true" t="shared" si="0" ref="G8">E8*F8</f>
        <v>0</v>
      </c>
      <c r="H8" s="682"/>
      <c r="I8" s="436">
        <f aca="true" t="shared" si="1" ref="I8">E8*H8</f>
        <v>0</v>
      </c>
      <c r="J8" s="436">
        <f aca="true" t="shared" si="2" ref="J8">G8+I8</f>
        <v>0</v>
      </c>
    </row>
    <row r="9" spans="1:10" ht="12.75">
      <c r="A9" s="415"/>
      <c r="B9" s="425"/>
      <c r="C9" s="433" t="s">
        <v>2217</v>
      </c>
      <c r="D9" s="434" t="s">
        <v>77</v>
      </c>
      <c r="E9" s="435">
        <f>2+19+14+17</f>
        <v>52</v>
      </c>
      <c r="F9" s="681"/>
      <c r="G9" s="436">
        <f>E9*F9</f>
        <v>0</v>
      </c>
      <c r="H9" s="682"/>
      <c r="I9" s="436">
        <f>E9*H9</f>
        <v>0</v>
      </c>
      <c r="J9" s="436">
        <f>G9+I9</f>
        <v>0</v>
      </c>
    </row>
    <row r="10" spans="1:10" ht="12.75">
      <c r="A10" s="415"/>
      <c r="B10" s="425"/>
      <c r="C10" s="433" t="s">
        <v>2218</v>
      </c>
      <c r="D10" s="434" t="s">
        <v>77</v>
      </c>
      <c r="E10" s="435">
        <f>0+1+1</f>
        <v>2</v>
      </c>
      <c r="F10" s="681"/>
      <c r="G10" s="436">
        <f>E10*F10</f>
        <v>0</v>
      </c>
      <c r="H10" s="682"/>
      <c r="I10" s="436">
        <f>E10*H10</f>
        <v>0</v>
      </c>
      <c r="J10" s="436">
        <f>G10+I10</f>
        <v>0</v>
      </c>
    </row>
    <row r="11" spans="1:10" ht="12.75">
      <c r="A11" s="415"/>
      <c r="B11" s="425"/>
      <c r="C11" s="433" t="s">
        <v>2219</v>
      </c>
      <c r="D11" s="434" t="s">
        <v>77</v>
      </c>
      <c r="E11" s="435">
        <f>14+14+12</f>
        <v>40</v>
      </c>
      <c r="F11" s="681"/>
      <c r="G11" s="436">
        <f aca="true" t="shared" si="3" ref="G11:G25">E11*F11</f>
        <v>0</v>
      </c>
      <c r="H11" s="682"/>
      <c r="I11" s="436">
        <f aca="true" t="shared" si="4" ref="I11:I25">E11*H11</f>
        <v>0</v>
      </c>
      <c r="J11" s="436">
        <f aca="true" t="shared" si="5" ref="J11:J25">G11+I11</f>
        <v>0</v>
      </c>
    </row>
    <row r="12" spans="1:10" ht="12.75">
      <c r="A12" s="415"/>
      <c r="B12" s="425"/>
      <c r="C12" s="433" t="s">
        <v>2220</v>
      </c>
      <c r="D12" s="434" t="s">
        <v>77</v>
      </c>
      <c r="E12" s="435">
        <f>1+2+2</f>
        <v>5</v>
      </c>
      <c r="F12" s="681"/>
      <c r="G12" s="436">
        <f t="shared" si="3"/>
        <v>0</v>
      </c>
      <c r="H12" s="682"/>
      <c r="I12" s="436">
        <f t="shared" si="4"/>
        <v>0</v>
      </c>
      <c r="J12" s="436">
        <f t="shared" si="5"/>
        <v>0</v>
      </c>
    </row>
    <row r="13" spans="1:10" ht="12.75">
      <c r="A13" s="415"/>
      <c r="B13" s="425"/>
      <c r="C13" s="433" t="s">
        <v>2221</v>
      </c>
      <c r="D13" s="434" t="s">
        <v>77</v>
      </c>
      <c r="E13" s="435">
        <f>1+8+5+4</f>
        <v>18</v>
      </c>
      <c r="F13" s="681"/>
      <c r="G13" s="436">
        <f t="shared" si="3"/>
        <v>0</v>
      </c>
      <c r="H13" s="682"/>
      <c r="I13" s="436">
        <f t="shared" si="4"/>
        <v>0</v>
      </c>
      <c r="J13" s="436">
        <f t="shared" si="5"/>
        <v>0</v>
      </c>
    </row>
    <row r="14" spans="1:10" ht="12.75">
      <c r="A14" s="415"/>
      <c r="B14" s="437"/>
      <c r="C14" s="433" t="s">
        <v>2222</v>
      </c>
      <c r="D14" s="434" t="s">
        <v>77</v>
      </c>
      <c r="E14" s="435">
        <f>14+37</f>
        <v>51</v>
      </c>
      <c r="F14" s="681"/>
      <c r="G14" s="436">
        <f t="shared" si="3"/>
        <v>0</v>
      </c>
      <c r="H14" s="682"/>
      <c r="I14" s="436">
        <f t="shared" si="4"/>
        <v>0</v>
      </c>
      <c r="J14" s="436">
        <f t="shared" si="5"/>
        <v>0</v>
      </c>
    </row>
    <row r="15" spans="1:10" ht="12.75">
      <c r="A15" s="415"/>
      <c r="B15" s="437"/>
      <c r="C15" s="433" t="s">
        <v>2223</v>
      </c>
      <c r="D15" s="434" t="s">
        <v>77</v>
      </c>
      <c r="E15" s="435">
        <f>3</f>
        <v>3</v>
      </c>
      <c r="F15" s="681"/>
      <c r="G15" s="436">
        <f t="shared" si="3"/>
        <v>0</v>
      </c>
      <c r="H15" s="682"/>
      <c r="I15" s="436">
        <f t="shared" si="4"/>
        <v>0</v>
      </c>
      <c r="J15" s="436">
        <f t="shared" si="5"/>
        <v>0</v>
      </c>
    </row>
    <row r="16" spans="1:10" ht="12.75">
      <c r="A16" s="415"/>
      <c r="B16" s="437"/>
      <c r="C16" s="433" t="s">
        <v>2224</v>
      </c>
      <c r="D16" s="434" t="s">
        <v>77</v>
      </c>
      <c r="E16" s="435">
        <f>0+31+50+54</f>
        <v>135</v>
      </c>
      <c r="F16" s="681"/>
      <c r="G16" s="436">
        <f t="shared" si="3"/>
        <v>0</v>
      </c>
      <c r="H16" s="682"/>
      <c r="I16" s="436">
        <f t="shared" si="4"/>
        <v>0</v>
      </c>
      <c r="J16" s="436">
        <f t="shared" si="5"/>
        <v>0</v>
      </c>
    </row>
    <row r="17" spans="1:10" ht="12.75">
      <c r="A17" s="415"/>
      <c r="B17" s="425"/>
      <c r="C17" s="433" t="s">
        <v>2225</v>
      </c>
      <c r="D17" s="434" t="s">
        <v>77</v>
      </c>
      <c r="E17" s="435">
        <v>13</v>
      </c>
      <c r="F17" s="681"/>
      <c r="G17" s="436">
        <f t="shared" si="3"/>
        <v>0</v>
      </c>
      <c r="H17" s="682"/>
      <c r="I17" s="436">
        <f t="shared" si="4"/>
        <v>0</v>
      </c>
      <c r="J17" s="436">
        <f t="shared" si="5"/>
        <v>0</v>
      </c>
    </row>
    <row r="18" spans="1:10" ht="12.75">
      <c r="A18" s="415"/>
      <c r="B18" s="425"/>
      <c r="C18" s="433" t="s">
        <v>2226</v>
      </c>
      <c r="D18" s="434" t="s">
        <v>77</v>
      </c>
      <c r="E18" s="435">
        <v>5</v>
      </c>
      <c r="F18" s="681"/>
      <c r="G18" s="436">
        <f t="shared" si="3"/>
        <v>0</v>
      </c>
      <c r="H18" s="682"/>
      <c r="I18" s="436">
        <f t="shared" si="4"/>
        <v>0</v>
      </c>
      <c r="J18" s="436">
        <f t="shared" si="5"/>
        <v>0</v>
      </c>
    </row>
    <row r="19" spans="1:10" ht="12.75">
      <c r="A19" s="415"/>
      <c r="B19" s="438"/>
      <c r="C19" s="439" t="s">
        <v>2227</v>
      </c>
      <c r="D19" s="440" t="s">
        <v>77</v>
      </c>
      <c r="E19" s="441">
        <f>0+4</f>
        <v>4</v>
      </c>
      <c r="F19" s="682"/>
      <c r="G19" s="436">
        <f t="shared" si="3"/>
        <v>0</v>
      </c>
      <c r="H19" s="682"/>
      <c r="I19" s="436">
        <f t="shared" si="4"/>
        <v>0</v>
      </c>
      <c r="J19" s="436">
        <f t="shared" si="5"/>
        <v>0</v>
      </c>
    </row>
    <row r="20" spans="1:10" ht="12.75">
      <c r="A20" s="415"/>
      <c r="B20" s="443"/>
      <c r="C20" s="444" t="s">
        <v>2228</v>
      </c>
      <c r="D20" s="434" t="s">
        <v>77</v>
      </c>
      <c r="E20" s="445">
        <f>SUM(E9:E13,E16)</f>
        <v>252</v>
      </c>
      <c r="F20" s="682"/>
      <c r="G20" s="436">
        <f t="shared" si="3"/>
        <v>0</v>
      </c>
      <c r="H20" s="682"/>
      <c r="I20" s="436">
        <f t="shared" si="4"/>
        <v>0</v>
      </c>
      <c r="J20" s="436">
        <f t="shared" si="5"/>
        <v>0</v>
      </c>
    </row>
    <row r="21" spans="1:10" ht="12.75">
      <c r="A21" s="415"/>
      <c r="B21" s="443"/>
      <c r="C21" s="444" t="s">
        <v>2229</v>
      </c>
      <c r="D21" s="434" t="s">
        <v>77</v>
      </c>
      <c r="E21" s="445">
        <f>SUM(E6:E12)</f>
        <v>116</v>
      </c>
      <c r="F21" s="682"/>
      <c r="G21" s="436">
        <f t="shared" si="3"/>
        <v>0</v>
      </c>
      <c r="H21" s="682"/>
      <c r="I21" s="436">
        <f t="shared" si="4"/>
        <v>0</v>
      </c>
      <c r="J21" s="436">
        <f t="shared" si="5"/>
        <v>0</v>
      </c>
    </row>
    <row r="22" spans="1:10" ht="12.75">
      <c r="A22" s="415"/>
      <c r="B22" s="443"/>
      <c r="C22" s="444" t="s">
        <v>2230</v>
      </c>
      <c r="D22" s="434" t="s">
        <v>77</v>
      </c>
      <c r="E22" s="445">
        <v>20</v>
      </c>
      <c r="F22" s="682"/>
      <c r="G22" s="436">
        <f t="shared" si="3"/>
        <v>0</v>
      </c>
      <c r="H22" s="682"/>
      <c r="I22" s="436">
        <f t="shared" si="4"/>
        <v>0</v>
      </c>
      <c r="J22" s="436">
        <f t="shared" si="5"/>
        <v>0</v>
      </c>
    </row>
    <row r="23" spans="1:10" ht="12.75">
      <c r="A23" s="415"/>
      <c r="B23" s="443"/>
      <c r="C23" s="444" t="s">
        <v>2231</v>
      </c>
      <c r="D23" s="434" t="s">
        <v>77</v>
      </c>
      <c r="E23" s="446">
        <f>10+30+15+15</f>
        <v>70</v>
      </c>
      <c r="F23" s="682"/>
      <c r="G23" s="436">
        <f t="shared" si="3"/>
        <v>0</v>
      </c>
      <c r="H23" s="682"/>
      <c r="I23" s="436">
        <f t="shared" si="4"/>
        <v>0</v>
      </c>
      <c r="J23" s="436">
        <f t="shared" si="5"/>
        <v>0</v>
      </c>
    </row>
    <row r="24" spans="1:10" ht="12.75">
      <c r="A24" s="415"/>
      <c r="B24" s="425"/>
      <c r="C24" s="433" t="s">
        <v>2232</v>
      </c>
      <c r="D24" s="434" t="s">
        <v>77</v>
      </c>
      <c r="E24" s="435">
        <f>1+3+3</f>
        <v>7</v>
      </c>
      <c r="F24" s="681"/>
      <c r="G24" s="436">
        <f t="shared" si="3"/>
        <v>0</v>
      </c>
      <c r="H24" s="682"/>
      <c r="I24" s="436">
        <f t="shared" si="4"/>
        <v>0</v>
      </c>
      <c r="J24" s="436">
        <f t="shared" si="5"/>
        <v>0</v>
      </c>
    </row>
    <row r="25" spans="1:10" ht="12.75">
      <c r="A25" s="415"/>
      <c r="B25" s="425"/>
      <c r="C25" s="433" t="s">
        <v>2233</v>
      </c>
      <c r="D25" s="434" t="s">
        <v>77</v>
      </c>
      <c r="E25" s="435">
        <v>2</v>
      </c>
      <c r="F25" s="681"/>
      <c r="G25" s="436">
        <f t="shared" si="3"/>
        <v>0</v>
      </c>
      <c r="H25" s="682"/>
      <c r="I25" s="436">
        <f t="shared" si="4"/>
        <v>0</v>
      </c>
      <c r="J25" s="436">
        <f t="shared" si="5"/>
        <v>0</v>
      </c>
    </row>
    <row r="26" spans="1:236" s="461" customFormat="1" ht="13.5" customHeight="1">
      <c r="A26" s="447"/>
      <c r="B26" s="448"/>
      <c r="C26" s="449"/>
      <c r="D26" s="450"/>
      <c r="E26" s="451"/>
      <c r="F26" s="452"/>
      <c r="G26" s="453"/>
      <c r="H26" s="454"/>
      <c r="I26" s="455"/>
      <c r="J26" s="456"/>
      <c r="K26" s="457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/>
      <c r="DS26" s="459"/>
      <c r="DT26" s="459"/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59"/>
      <c r="EY26" s="459"/>
      <c r="EZ26" s="459"/>
      <c r="FA26" s="459"/>
      <c r="FB26" s="459"/>
      <c r="FC26" s="459"/>
      <c r="FD26" s="459"/>
      <c r="FE26" s="459"/>
      <c r="FF26" s="459"/>
      <c r="FG26" s="459"/>
      <c r="FH26" s="459"/>
      <c r="FI26" s="459"/>
      <c r="FJ26" s="459"/>
      <c r="FK26" s="459"/>
      <c r="FL26" s="459"/>
      <c r="FM26" s="459"/>
      <c r="FN26" s="459"/>
      <c r="FO26" s="459"/>
      <c r="FP26" s="459"/>
      <c r="FQ26" s="459"/>
      <c r="FR26" s="459"/>
      <c r="FS26" s="459"/>
      <c r="FT26" s="459"/>
      <c r="FU26" s="459"/>
      <c r="FV26" s="459"/>
      <c r="FW26" s="459"/>
      <c r="FX26" s="459"/>
      <c r="FY26" s="459"/>
      <c r="FZ26" s="459"/>
      <c r="GA26" s="459"/>
      <c r="GB26" s="459"/>
      <c r="GC26" s="459"/>
      <c r="GD26" s="459"/>
      <c r="GE26" s="459"/>
      <c r="GF26" s="459"/>
      <c r="GG26" s="459"/>
      <c r="GH26" s="459"/>
      <c r="GI26" s="459"/>
      <c r="GJ26" s="459"/>
      <c r="GK26" s="459"/>
      <c r="GL26" s="459"/>
      <c r="GM26" s="459"/>
      <c r="GN26" s="459"/>
      <c r="GO26" s="459"/>
      <c r="GP26" s="459"/>
      <c r="GQ26" s="459"/>
      <c r="GR26" s="459"/>
      <c r="GS26" s="459"/>
      <c r="GT26" s="459"/>
      <c r="GU26" s="459"/>
      <c r="GV26" s="459"/>
      <c r="GW26" s="459"/>
      <c r="GX26" s="459"/>
      <c r="GY26" s="459"/>
      <c r="GZ26" s="459"/>
      <c r="HA26" s="459"/>
      <c r="HB26" s="459"/>
      <c r="HC26" s="459"/>
      <c r="HD26" s="459"/>
      <c r="HE26" s="459"/>
      <c r="HF26" s="459"/>
      <c r="HG26" s="459"/>
      <c r="HH26" s="459"/>
      <c r="HI26" s="459"/>
      <c r="HJ26" s="459"/>
      <c r="HK26" s="459"/>
      <c r="HL26" s="459"/>
      <c r="HM26" s="459"/>
      <c r="HN26" s="459"/>
      <c r="HO26" s="459"/>
      <c r="HP26" s="459"/>
      <c r="HQ26" s="459"/>
      <c r="HR26" s="460"/>
      <c r="HS26" s="460"/>
      <c r="HT26" s="460"/>
      <c r="HU26" s="460"/>
      <c r="HV26" s="460"/>
      <c r="HW26" s="460"/>
      <c r="HX26" s="460"/>
      <c r="HY26" s="460"/>
      <c r="HZ26" s="460"/>
      <c r="IA26" s="460"/>
      <c r="IB26" s="460"/>
    </row>
    <row r="27" spans="1:10" ht="12.75">
      <c r="A27" s="415"/>
      <c r="B27" s="425"/>
      <c r="C27" s="462" t="s">
        <v>2234</v>
      </c>
      <c r="D27" s="463"/>
      <c r="E27" s="464"/>
      <c r="F27" s="465"/>
      <c r="G27" s="466"/>
      <c r="H27" s="467"/>
      <c r="I27" s="468"/>
      <c r="J27" s="469">
        <f>SUM(G9:G25)</f>
        <v>0</v>
      </c>
    </row>
    <row r="28" spans="1:10" ht="12.75">
      <c r="A28" s="415"/>
      <c r="B28" s="443"/>
      <c r="C28" s="462" t="s">
        <v>2235</v>
      </c>
      <c r="D28" s="463"/>
      <c r="E28" s="470"/>
      <c r="F28" s="436"/>
      <c r="G28" s="436"/>
      <c r="H28" s="436"/>
      <c r="I28" s="436"/>
      <c r="J28" s="436">
        <f>SUM(I9:I25)</f>
        <v>0</v>
      </c>
    </row>
    <row r="29" spans="1:10" ht="12.75">
      <c r="A29" s="415"/>
      <c r="B29" s="443"/>
      <c r="C29" s="471" t="s">
        <v>2236</v>
      </c>
      <c r="D29" s="472" t="s">
        <v>62</v>
      </c>
      <c r="E29" s="464">
        <v>5</v>
      </c>
      <c r="F29" s="436"/>
      <c r="G29" s="473"/>
      <c r="H29" s="474"/>
      <c r="I29" s="469"/>
      <c r="J29" s="469">
        <f>J27*0.05</f>
        <v>0</v>
      </c>
    </row>
    <row r="30" spans="1:10" ht="12.75">
      <c r="A30" s="415"/>
      <c r="B30" s="443"/>
      <c r="C30" s="471" t="s">
        <v>2237</v>
      </c>
      <c r="D30" s="472" t="s">
        <v>62</v>
      </c>
      <c r="E30" s="464">
        <v>6</v>
      </c>
      <c r="F30" s="436"/>
      <c r="G30" s="473"/>
      <c r="H30" s="474"/>
      <c r="I30" s="469"/>
      <c r="J30" s="469">
        <f>J28*0.06</f>
        <v>0</v>
      </c>
    </row>
    <row r="31" spans="1:10" ht="12.75">
      <c r="A31" s="415"/>
      <c r="B31" s="475"/>
      <c r="C31" s="476" t="s">
        <v>2238</v>
      </c>
      <c r="D31" s="477"/>
      <c r="E31" s="478"/>
      <c r="F31" s="479"/>
      <c r="G31" s="478"/>
      <c r="H31" s="480"/>
      <c r="I31" s="481"/>
      <c r="J31" s="481">
        <f>SUM(J27:J30)</f>
        <v>0</v>
      </c>
    </row>
    <row r="32" spans="1:10" ht="12.75">
      <c r="A32" s="415"/>
      <c r="B32" s="415"/>
      <c r="C32" s="415"/>
      <c r="D32" s="415"/>
      <c r="E32" s="415"/>
      <c r="F32" s="415"/>
      <c r="G32" s="415"/>
      <c r="H32" s="415"/>
      <c r="I32" s="415"/>
      <c r="J32" s="415"/>
    </row>
    <row r="33" spans="1:10" ht="12.75">
      <c r="A33" s="415"/>
      <c r="B33" s="425"/>
      <c r="C33" s="426"/>
      <c r="D33" s="427"/>
      <c r="E33" s="428"/>
      <c r="F33" s="429"/>
      <c r="G33" s="430"/>
      <c r="H33" s="431"/>
      <c r="I33" s="432"/>
      <c r="J33" s="432"/>
    </row>
    <row r="34" spans="1:10" ht="12.75">
      <c r="A34" s="482"/>
      <c r="B34" s="416"/>
      <c r="C34" s="420" t="s">
        <v>1514</v>
      </c>
      <c r="D34" s="421" t="s">
        <v>2206</v>
      </c>
      <c r="E34" s="483" t="s">
        <v>2207</v>
      </c>
      <c r="F34" s="423" t="s">
        <v>2239</v>
      </c>
      <c r="G34" s="423" t="s">
        <v>2240</v>
      </c>
      <c r="H34" s="424" t="s">
        <v>2210</v>
      </c>
      <c r="I34" s="424" t="s">
        <v>2241</v>
      </c>
      <c r="J34" s="424" t="s">
        <v>2212</v>
      </c>
    </row>
    <row r="35" spans="1:10" ht="12.75">
      <c r="A35" s="482"/>
      <c r="B35" s="484"/>
      <c r="C35" s="426" t="s">
        <v>2242</v>
      </c>
      <c r="D35" s="485"/>
      <c r="E35" s="485"/>
      <c r="F35" s="436"/>
      <c r="G35" s="436"/>
      <c r="H35" s="486" t="s">
        <v>2243</v>
      </c>
      <c r="I35" s="436"/>
      <c r="J35" s="436"/>
    </row>
    <row r="36" spans="1:10" ht="12.75">
      <c r="A36" s="482"/>
      <c r="B36" s="484"/>
      <c r="C36" s="487" t="s">
        <v>2244</v>
      </c>
      <c r="D36" s="488" t="s">
        <v>77</v>
      </c>
      <c r="E36" s="489">
        <v>1</v>
      </c>
      <c r="F36" s="683"/>
      <c r="G36" s="491">
        <f>E36*F36</f>
        <v>0</v>
      </c>
      <c r="H36" s="685"/>
      <c r="I36" s="491">
        <f>E36*H36</f>
        <v>0</v>
      </c>
      <c r="J36" s="492">
        <f>G36+I36</f>
        <v>0</v>
      </c>
    </row>
    <row r="37" spans="1:10" ht="12.75">
      <c r="A37" s="482"/>
      <c r="B37" s="493"/>
      <c r="C37" s="487" t="s">
        <v>2245</v>
      </c>
      <c r="D37" s="494" t="s">
        <v>77</v>
      </c>
      <c r="E37" s="489">
        <v>1</v>
      </c>
      <c r="F37" s="682"/>
      <c r="G37" s="491">
        <f aca="true" t="shared" si="6" ref="G37:G46">E37*F37</f>
        <v>0</v>
      </c>
      <c r="H37" s="685"/>
      <c r="I37" s="491">
        <f aca="true" t="shared" si="7" ref="I37:I46">E37*H37</f>
        <v>0</v>
      </c>
      <c r="J37" s="492">
        <f aca="true" t="shared" si="8" ref="J37:J46">G37+I37</f>
        <v>0</v>
      </c>
    </row>
    <row r="38" spans="1:10" ht="12.75">
      <c r="A38" s="482"/>
      <c r="B38" s="493"/>
      <c r="C38" s="487" t="s">
        <v>2246</v>
      </c>
      <c r="D38" s="494" t="s">
        <v>77</v>
      </c>
      <c r="E38" s="495">
        <v>1</v>
      </c>
      <c r="F38" s="682"/>
      <c r="G38" s="491">
        <f t="shared" si="6"/>
        <v>0</v>
      </c>
      <c r="H38" s="685"/>
      <c r="I38" s="491">
        <f t="shared" si="7"/>
        <v>0</v>
      </c>
      <c r="J38" s="492">
        <f t="shared" si="8"/>
        <v>0</v>
      </c>
    </row>
    <row r="39" spans="1:10" ht="12.75">
      <c r="A39" s="482"/>
      <c r="B39" s="493"/>
      <c r="C39" s="487" t="s">
        <v>2247</v>
      </c>
      <c r="D39" s="494" t="s">
        <v>77</v>
      </c>
      <c r="E39" s="495">
        <v>1</v>
      </c>
      <c r="F39" s="682"/>
      <c r="G39" s="491">
        <f t="shared" si="6"/>
        <v>0</v>
      </c>
      <c r="H39" s="685"/>
      <c r="I39" s="491">
        <f t="shared" si="7"/>
        <v>0</v>
      </c>
      <c r="J39" s="492">
        <f t="shared" si="8"/>
        <v>0</v>
      </c>
    </row>
    <row r="40" spans="1:10" ht="12.75">
      <c r="A40" s="482"/>
      <c r="B40" s="496"/>
      <c r="C40" s="487" t="s">
        <v>2248</v>
      </c>
      <c r="D40" s="463" t="s">
        <v>77</v>
      </c>
      <c r="E40" s="497">
        <v>1</v>
      </c>
      <c r="F40" s="682"/>
      <c r="G40" s="491">
        <f t="shared" si="6"/>
        <v>0</v>
      </c>
      <c r="H40" s="685"/>
      <c r="I40" s="491">
        <f t="shared" si="7"/>
        <v>0</v>
      </c>
      <c r="J40" s="492">
        <f t="shared" si="8"/>
        <v>0</v>
      </c>
    </row>
    <row r="41" spans="1:10" ht="12.75">
      <c r="A41" s="482"/>
      <c r="B41" s="493"/>
      <c r="C41" s="487" t="s">
        <v>2249</v>
      </c>
      <c r="D41" s="494" t="s">
        <v>77</v>
      </c>
      <c r="E41" s="495">
        <v>1</v>
      </c>
      <c r="F41" s="682"/>
      <c r="G41" s="491">
        <f t="shared" si="6"/>
        <v>0</v>
      </c>
      <c r="H41" s="685"/>
      <c r="I41" s="491">
        <f t="shared" si="7"/>
        <v>0</v>
      </c>
      <c r="J41" s="492">
        <f t="shared" si="8"/>
        <v>0</v>
      </c>
    </row>
    <row r="42" spans="1:10" ht="12.75">
      <c r="A42" s="482"/>
      <c r="B42" s="496"/>
      <c r="C42" s="487" t="s">
        <v>2250</v>
      </c>
      <c r="D42" s="463" t="s">
        <v>77</v>
      </c>
      <c r="E42" s="497">
        <v>1</v>
      </c>
      <c r="F42" s="682"/>
      <c r="G42" s="491">
        <f t="shared" si="6"/>
        <v>0</v>
      </c>
      <c r="H42" s="685"/>
      <c r="I42" s="491">
        <f t="shared" si="7"/>
        <v>0</v>
      </c>
      <c r="J42" s="492">
        <f t="shared" si="8"/>
        <v>0</v>
      </c>
    </row>
    <row r="43" spans="1:10" ht="12.75">
      <c r="A43" s="482"/>
      <c r="B43" s="484"/>
      <c r="C43" s="487" t="s">
        <v>2251</v>
      </c>
      <c r="D43" s="494" t="s">
        <v>77</v>
      </c>
      <c r="E43" s="489">
        <v>1</v>
      </c>
      <c r="F43" s="682"/>
      <c r="G43" s="491">
        <f t="shared" si="6"/>
        <v>0</v>
      </c>
      <c r="H43" s="685"/>
      <c r="I43" s="491">
        <f t="shared" si="7"/>
        <v>0</v>
      </c>
      <c r="J43" s="492">
        <f t="shared" si="8"/>
        <v>0</v>
      </c>
    </row>
    <row r="44" spans="1:10" ht="12.75">
      <c r="A44" s="482"/>
      <c r="B44" s="484"/>
      <c r="C44" s="487" t="s">
        <v>2252</v>
      </c>
      <c r="D44" s="463" t="s">
        <v>77</v>
      </c>
      <c r="E44" s="497">
        <v>1</v>
      </c>
      <c r="F44" s="682"/>
      <c r="G44" s="491">
        <f t="shared" si="6"/>
        <v>0</v>
      </c>
      <c r="H44" s="685"/>
      <c r="I44" s="491">
        <f t="shared" si="7"/>
        <v>0</v>
      </c>
      <c r="J44" s="492">
        <f t="shared" si="8"/>
        <v>0</v>
      </c>
    </row>
    <row r="45" spans="1:13" ht="12.75">
      <c r="A45" s="482"/>
      <c r="B45" s="484"/>
      <c r="C45" s="487" t="s">
        <v>2253</v>
      </c>
      <c r="D45" s="463" t="s">
        <v>77</v>
      </c>
      <c r="E45" s="497">
        <v>1</v>
      </c>
      <c r="F45" s="684"/>
      <c r="G45" s="491">
        <f t="shared" si="6"/>
        <v>0</v>
      </c>
      <c r="H45" s="685"/>
      <c r="I45" s="491">
        <f t="shared" si="7"/>
        <v>0</v>
      </c>
      <c r="J45" s="492">
        <f t="shared" si="8"/>
        <v>0</v>
      </c>
      <c r="L45" s="499"/>
      <c r="M45" s="499"/>
    </row>
    <row r="46" spans="1:13" ht="12.75">
      <c r="A46" s="482"/>
      <c r="B46" s="484"/>
      <c r="C46" s="500" t="s">
        <v>2254</v>
      </c>
      <c r="D46" s="463" t="s">
        <v>77</v>
      </c>
      <c r="E46" s="497">
        <v>1</v>
      </c>
      <c r="F46" s="684"/>
      <c r="G46" s="491">
        <f t="shared" si="6"/>
        <v>0</v>
      </c>
      <c r="H46" s="686"/>
      <c r="I46" s="491">
        <f t="shared" si="7"/>
        <v>0</v>
      </c>
      <c r="J46" s="492">
        <f t="shared" si="8"/>
        <v>0</v>
      </c>
      <c r="L46" s="499"/>
      <c r="M46" s="499"/>
    </row>
    <row r="47" spans="1:10" ht="12.75">
      <c r="A47" s="482"/>
      <c r="B47" s="501"/>
      <c r="C47" s="487"/>
      <c r="D47" s="488"/>
      <c r="E47" s="489"/>
      <c r="F47" s="490"/>
      <c r="G47" s="502"/>
      <c r="H47" s="436"/>
      <c r="I47" s="436"/>
      <c r="J47" s="503"/>
    </row>
    <row r="48" spans="1:10" ht="12.75">
      <c r="A48" s="482"/>
      <c r="B48" s="484"/>
      <c r="C48" s="504" t="s">
        <v>2234</v>
      </c>
      <c r="D48" s="463"/>
      <c r="E48" s="464"/>
      <c r="F48" s="490"/>
      <c r="G48" s="505"/>
      <c r="H48" s="436"/>
      <c r="I48" s="436"/>
      <c r="J48" s="436">
        <f>SUM(G36:G46)</f>
        <v>0</v>
      </c>
    </row>
    <row r="49" spans="1:10" ht="12.75">
      <c r="A49" s="482"/>
      <c r="B49" s="484"/>
      <c r="C49" s="504" t="s">
        <v>2235</v>
      </c>
      <c r="D49" s="463"/>
      <c r="E49" s="470"/>
      <c r="F49" s="436"/>
      <c r="G49" s="505"/>
      <c r="H49" s="436"/>
      <c r="I49" s="436"/>
      <c r="J49" s="436">
        <f>SUM(I36:I46)</f>
        <v>0</v>
      </c>
    </row>
    <row r="50" spans="1:10" ht="12.75">
      <c r="A50" s="482"/>
      <c r="B50" s="484"/>
      <c r="C50" s="471" t="s">
        <v>2236</v>
      </c>
      <c r="D50" s="472" t="s">
        <v>62</v>
      </c>
      <c r="E50" s="464">
        <v>1</v>
      </c>
      <c r="F50" s="436"/>
      <c r="G50" s="505"/>
      <c r="H50" s="436"/>
      <c r="I50" s="436"/>
      <c r="J50" s="469">
        <f>J48*0.01</f>
        <v>0</v>
      </c>
    </row>
    <row r="51" spans="1:10" ht="12.75">
      <c r="A51" s="482"/>
      <c r="B51" s="484"/>
      <c r="C51" s="471" t="s">
        <v>2237</v>
      </c>
      <c r="D51" s="472" t="s">
        <v>62</v>
      </c>
      <c r="E51" s="464">
        <v>6</v>
      </c>
      <c r="F51" s="436"/>
      <c r="G51" s="505"/>
      <c r="H51" s="436"/>
      <c r="I51" s="436"/>
      <c r="J51" s="469">
        <f>J49*0.06</f>
        <v>0</v>
      </c>
    </row>
    <row r="52" spans="1:10" ht="12.75">
      <c r="A52" s="482"/>
      <c r="B52" s="475"/>
      <c r="C52" s="506" t="s">
        <v>2255</v>
      </c>
      <c r="D52" s="477"/>
      <c r="E52" s="507"/>
      <c r="F52" s="479"/>
      <c r="G52" s="478"/>
      <c r="H52" s="480"/>
      <c r="I52" s="481"/>
      <c r="J52" s="481">
        <f>SUM(J48:J51)</f>
        <v>0</v>
      </c>
    </row>
    <row r="53" spans="1:10" ht="12.75">
      <c r="A53" s="482"/>
      <c r="B53" s="508"/>
      <c r="C53" s="509"/>
      <c r="D53" s="510"/>
      <c r="E53" s="511"/>
      <c r="F53" s="442"/>
      <c r="G53" s="442"/>
      <c r="H53" s="512"/>
      <c r="I53" s="512"/>
      <c r="J53" s="512"/>
    </row>
    <row r="54" spans="1:10" ht="12.75">
      <c r="A54" s="482"/>
      <c r="B54" s="508"/>
      <c r="C54" s="509"/>
      <c r="D54" s="510"/>
      <c r="E54" s="511"/>
      <c r="F54" s="442"/>
      <c r="G54" s="442"/>
      <c r="H54" s="512"/>
      <c r="I54" s="512"/>
      <c r="J54" s="512"/>
    </row>
    <row r="55" spans="1:10" ht="12.75">
      <c r="A55" s="482"/>
      <c r="B55" s="416"/>
      <c r="C55" s="420" t="s">
        <v>1514</v>
      </c>
      <c r="D55" s="421" t="s">
        <v>2206</v>
      </c>
      <c r="E55" s="483" t="s">
        <v>2207</v>
      </c>
      <c r="F55" s="423" t="s">
        <v>2208</v>
      </c>
      <c r="G55" s="423" t="s">
        <v>2209</v>
      </c>
      <c r="H55" s="424" t="s">
        <v>2210</v>
      </c>
      <c r="I55" s="424" t="s">
        <v>2241</v>
      </c>
      <c r="J55" s="424" t="s">
        <v>2212</v>
      </c>
    </row>
    <row r="56" spans="1:10" ht="12.75">
      <c r="A56" s="482"/>
      <c r="B56" s="513"/>
      <c r="C56" s="426" t="s">
        <v>2256</v>
      </c>
      <c r="D56" s="514"/>
      <c r="E56" s="514"/>
      <c r="F56" s="467"/>
      <c r="G56" s="467"/>
      <c r="H56" s="436"/>
      <c r="I56" s="436"/>
      <c r="J56" s="436"/>
    </row>
    <row r="57" spans="1:10" ht="12.75">
      <c r="A57" s="482"/>
      <c r="B57" s="515"/>
      <c r="C57" s="516" t="s">
        <v>2257</v>
      </c>
      <c r="D57" s="517" t="s">
        <v>77</v>
      </c>
      <c r="E57" s="518">
        <f>0+22+5+7</f>
        <v>34</v>
      </c>
      <c r="F57" s="687"/>
      <c r="G57" s="466">
        <f>E57*F57</f>
        <v>0</v>
      </c>
      <c r="H57" s="690"/>
      <c r="I57" s="468">
        <f>E57*H57</f>
        <v>0</v>
      </c>
      <c r="J57" s="469">
        <f>G57+I57</f>
        <v>0</v>
      </c>
    </row>
    <row r="58" spans="1:10" ht="12.75">
      <c r="A58" s="482"/>
      <c r="B58" s="521"/>
      <c r="C58" s="516" t="s">
        <v>2258</v>
      </c>
      <c r="D58" s="517" t="s">
        <v>77</v>
      </c>
      <c r="E58" s="522">
        <f>0+8+15+15</f>
        <v>38</v>
      </c>
      <c r="F58" s="688"/>
      <c r="G58" s="466">
        <f aca="true" t="shared" si="9" ref="G58:G77">E58*F58</f>
        <v>0</v>
      </c>
      <c r="H58" s="682"/>
      <c r="I58" s="468">
        <f aca="true" t="shared" si="10" ref="I58:I77">E58*H58</f>
        <v>0</v>
      </c>
      <c r="J58" s="469">
        <f aca="true" t="shared" si="11" ref="J58:J77">G58+I58</f>
        <v>0</v>
      </c>
    </row>
    <row r="59" spans="1:10" ht="12.75">
      <c r="A59" s="482"/>
      <c r="B59" s="521"/>
      <c r="C59" s="516" t="s">
        <v>2259</v>
      </c>
      <c r="D59" s="517" t="s">
        <v>77</v>
      </c>
      <c r="E59" s="522">
        <f>0+4+5+5</f>
        <v>14</v>
      </c>
      <c r="F59" s="688"/>
      <c r="G59" s="466">
        <f t="shared" si="9"/>
        <v>0</v>
      </c>
      <c r="H59" s="682"/>
      <c r="I59" s="468">
        <f t="shared" si="10"/>
        <v>0</v>
      </c>
      <c r="J59" s="469">
        <f t="shared" si="11"/>
        <v>0</v>
      </c>
    </row>
    <row r="60" spans="1:10" ht="12.75">
      <c r="A60" s="482"/>
      <c r="B60" s="521"/>
      <c r="C60" s="516" t="s">
        <v>2260</v>
      </c>
      <c r="D60" s="517" t="s">
        <v>77</v>
      </c>
      <c r="E60" s="523">
        <f>0+2+3+4</f>
        <v>9</v>
      </c>
      <c r="F60" s="687"/>
      <c r="G60" s="466">
        <f t="shared" si="9"/>
        <v>0</v>
      </c>
      <c r="H60" s="690"/>
      <c r="I60" s="468">
        <f t="shared" si="10"/>
        <v>0</v>
      </c>
      <c r="J60" s="469">
        <f t="shared" si="11"/>
        <v>0</v>
      </c>
    </row>
    <row r="61" spans="1:10" ht="12.75">
      <c r="A61" s="482"/>
      <c r="B61" s="521"/>
      <c r="C61" s="516" t="s">
        <v>2261</v>
      </c>
      <c r="D61" s="517" t="s">
        <v>77</v>
      </c>
      <c r="E61" s="522">
        <f>0+1+7+6</f>
        <v>14</v>
      </c>
      <c r="F61" s="689"/>
      <c r="G61" s="466">
        <f t="shared" si="9"/>
        <v>0</v>
      </c>
      <c r="H61" s="691"/>
      <c r="I61" s="468">
        <f t="shared" si="10"/>
        <v>0</v>
      </c>
      <c r="J61" s="469">
        <f t="shared" si="11"/>
        <v>0</v>
      </c>
    </row>
    <row r="62" spans="1:10" ht="12.75">
      <c r="A62" s="482"/>
      <c r="B62" s="521"/>
      <c r="C62" s="516" t="s">
        <v>2262</v>
      </c>
      <c r="D62" s="517" t="s">
        <v>77</v>
      </c>
      <c r="E62" s="522">
        <f>0+1+0+0</f>
        <v>1</v>
      </c>
      <c r="F62" s="689"/>
      <c r="G62" s="466">
        <f t="shared" si="9"/>
        <v>0</v>
      </c>
      <c r="H62" s="691"/>
      <c r="I62" s="468">
        <f t="shared" si="10"/>
        <v>0</v>
      </c>
      <c r="J62" s="469">
        <f t="shared" si="11"/>
        <v>0</v>
      </c>
    </row>
    <row r="63" spans="1:10" ht="12.75">
      <c r="A63" s="482"/>
      <c r="B63" s="521"/>
      <c r="C63" s="516" t="s">
        <v>2263</v>
      </c>
      <c r="D63" s="517" t="s">
        <v>77</v>
      </c>
      <c r="E63" s="522">
        <f>6+13+4+10</f>
        <v>33</v>
      </c>
      <c r="F63" s="689"/>
      <c r="G63" s="466">
        <f t="shared" si="9"/>
        <v>0</v>
      </c>
      <c r="H63" s="691"/>
      <c r="I63" s="468">
        <f t="shared" si="10"/>
        <v>0</v>
      </c>
      <c r="J63" s="469">
        <f t="shared" si="11"/>
        <v>0</v>
      </c>
    </row>
    <row r="64" spans="1:10" ht="12.75">
      <c r="A64" s="482"/>
      <c r="B64" s="521"/>
      <c r="C64" s="516" t="s">
        <v>2264</v>
      </c>
      <c r="D64" s="517" t="s">
        <v>77</v>
      </c>
      <c r="E64" s="522">
        <f>3+4+0+4</f>
        <v>11</v>
      </c>
      <c r="F64" s="687"/>
      <c r="G64" s="466">
        <f t="shared" si="9"/>
        <v>0</v>
      </c>
      <c r="H64" s="690"/>
      <c r="I64" s="468">
        <f t="shared" si="10"/>
        <v>0</v>
      </c>
      <c r="J64" s="469">
        <f t="shared" si="11"/>
        <v>0</v>
      </c>
    </row>
    <row r="65" spans="1:10" ht="12.75">
      <c r="A65" s="482"/>
      <c r="B65" s="521"/>
      <c r="C65" s="516" t="s">
        <v>2265</v>
      </c>
      <c r="D65" s="517" t="s">
        <v>77</v>
      </c>
      <c r="E65" s="522">
        <f>0+14+0+0</f>
        <v>14</v>
      </c>
      <c r="F65" s="687"/>
      <c r="G65" s="466">
        <f t="shared" si="9"/>
        <v>0</v>
      </c>
      <c r="H65" s="690"/>
      <c r="I65" s="468">
        <f t="shared" si="10"/>
        <v>0</v>
      </c>
      <c r="J65" s="469">
        <f t="shared" si="11"/>
        <v>0</v>
      </c>
    </row>
    <row r="66" spans="1:10" ht="12.75">
      <c r="A66" s="482"/>
      <c r="B66" s="515"/>
      <c r="C66" s="516" t="s">
        <v>2266</v>
      </c>
      <c r="D66" s="517" t="s">
        <v>77</v>
      </c>
      <c r="E66" s="524">
        <f>0+24+0+0</f>
        <v>24</v>
      </c>
      <c r="F66" s="689"/>
      <c r="G66" s="466">
        <f t="shared" si="9"/>
        <v>0</v>
      </c>
      <c r="H66" s="691"/>
      <c r="I66" s="468">
        <f t="shared" si="10"/>
        <v>0</v>
      </c>
      <c r="J66" s="469">
        <f t="shared" si="11"/>
        <v>0</v>
      </c>
    </row>
    <row r="67" spans="1:10" ht="12.75">
      <c r="A67" s="482"/>
      <c r="B67" s="515"/>
      <c r="C67" s="516" t="s">
        <v>2267</v>
      </c>
      <c r="D67" s="517" t="s">
        <v>77</v>
      </c>
      <c r="E67" s="524">
        <f>0+2+0+0</f>
        <v>2</v>
      </c>
      <c r="F67" s="689"/>
      <c r="G67" s="466">
        <f t="shared" si="9"/>
        <v>0</v>
      </c>
      <c r="H67" s="691"/>
      <c r="I67" s="468">
        <f t="shared" si="10"/>
        <v>0</v>
      </c>
      <c r="J67" s="469">
        <f t="shared" si="11"/>
        <v>0</v>
      </c>
    </row>
    <row r="68" spans="1:10" ht="12.75">
      <c r="A68" s="482"/>
      <c r="B68" s="515"/>
      <c r="C68" s="516" t="s">
        <v>2268</v>
      </c>
      <c r="D68" s="517" t="s">
        <v>77</v>
      </c>
      <c r="E68" s="524">
        <f>4+0+0+0</f>
        <v>4</v>
      </c>
      <c r="F68" s="689"/>
      <c r="G68" s="466">
        <f t="shared" si="9"/>
        <v>0</v>
      </c>
      <c r="H68" s="691"/>
      <c r="I68" s="468">
        <f t="shared" si="10"/>
        <v>0</v>
      </c>
      <c r="J68" s="469">
        <f t="shared" si="11"/>
        <v>0</v>
      </c>
    </row>
    <row r="69" spans="1:10" ht="12.75">
      <c r="A69" s="482"/>
      <c r="B69" s="501" t="s">
        <v>6</v>
      </c>
      <c r="C69" s="516" t="s">
        <v>2269</v>
      </c>
      <c r="D69" s="517" t="s">
        <v>77</v>
      </c>
      <c r="E69" s="525">
        <f>2+5+1+2</f>
        <v>10</v>
      </c>
      <c r="F69" s="687"/>
      <c r="G69" s="466">
        <f>E69*F69</f>
        <v>0</v>
      </c>
      <c r="H69" s="690"/>
      <c r="I69" s="468">
        <f>E69*H69</f>
        <v>0</v>
      </c>
      <c r="J69" s="469">
        <f>G69+I69</f>
        <v>0</v>
      </c>
    </row>
    <row r="70" spans="1:10" ht="12.75">
      <c r="A70" s="482"/>
      <c r="B70" s="515"/>
      <c r="C70" s="516" t="s">
        <v>2270</v>
      </c>
      <c r="D70" s="517" t="s">
        <v>77</v>
      </c>
      <c r="E70" s="524">
        <f>6+12+4+3</f>
        <v>25</v>
      </c>
      <c r="F70" s="687"/>
      <c r="G70" s="466">
        <f>E70*F70</f>
        <v>0</v>
      </c>
      <c r="H70" s="692"/>
      <c r="I70" s="468">
        <f>E70*H70</f>
        <v>0</v>
      </c>
      <c r="J70" s="469">
        <f>G70+I70</f>
        <v>0</v>
      </c>
    </row>
    <row r="71" spans="1:10" ht="12.75">
      <c r="A71" s="482"/>
      <c r="B71" s="501" t="s">
        <v>6</v>
      </c>
      <c r="C71" s="516" t="s">
        <v>2271</v>
      </c>
      <c r="D71" s="517" t="s">
        <v>77</v>
      </c>
      <c r="E71" s="525">
        <f>3+3+1+1</f>
        <v>8</v>
      </c>
      <c r="F71" s="687"/>
      <c r="G71" s="466">
        <f>E71*F71</f>
        <v>0</v>
      </c>
      <c r="H71" s="690"/>
      <c r="I71" s="468">
        <f>E71*H71</f>
        <v>0</v>
      </c>
      <c r="J71" s="469">
        <f>G71+I71</f>
        <v>0</v>
      </c>
    </row>
    <row r="72" spans="1:10" ht="12.75">
      <c r="A72" s="482"/>
      <c r="B72" s="521"/>
      <c r="C72" s="516" t="s">
        <v>2272</v>
      </c>
      <c r="D72" s="517" t="s">
        <v>77</v>
      </c>
      <c r="E72" s="522">
        <f>10+0+0+0</f>
        <v>10</v>
      </c>
      <c r="F72" s="688"/>
      <c r="G72" s="466">
        <f aca="true" t="shared" si="12" ref="G72">E72*F72</f>
        <v>0</v>
      </c>
      <c r="H72" s="682"/>
      <c r="I72" s="468">
        <f aca="true" t="shared" si="13" ref="I72">E72*H72</f>
        <v>0</v>
      </c>
      <c r="J72" s="469">
        <f aca="true" t="shared" si="14" ref="J72">G72+I72</f>
        <v>0</v>
      </c>
    </row>
    <row r="73" spans="1:10" ht="12.75">
      <c r="A73" s="482"/>
      <c r="B73" s="515"/>
      <c r="C73" s="516" t="s">
        <v>2273</v>
      </c>
      <c r="D73" s="517" t="s">
        <v>77</v>
      </c>
      <c r="E73" s="524">
        <f>16+7+0+0</f>
        <v>23</v>
      </c>
      <c r="F73" s="689"/>
      <c r="G73" s="466">
        <f t="shared" si="9"/>
        <v>0</v>
      </c>
      <c r="H73" s="691"/>
      <c r="I73" s="468">
        <f t="shared" si="10"/>
        <v>0</v>
      </c>
      <c r="J73" s="469">
        <f t="shared" si="11"/>
        <v>0</v>
      </c>
    </row>
    <row r="74" spans="1:10" ht="12.75">
      <c r="A74" s="482"/>
      <c r="B74" s="515"/>
      <c r="C74" s="516" t="s">
        <v>2274</v>
      </c>
      <c r="D74" s="517" t="s">
        <v>77</v>
      </c>
      <c r="E74" s="525">
        <f>0+8+0+0</f>
        <v>8</v>
      </c>
      <c r="F74" s="687"/>
      <c r="G74" s="466">
        <f t="shared" si="9"/>
        <v>0</v>
      </c>
      <c r="H74" s="690"/>
      <c r="I74" s="468">
        <f t="shared" si="10"/>
        <v>0</v>
      </c>
      <c r="J74" s="469">
        <f t="shared" si="11"/>
        <v>0</v>
      </c>
    </row>
    <row r="75" spans="1:10" ht="12.75">
      <c r="A75" s="482"/>
      <c r="B75" s="515"/>
      <c r="C75" s="516" t="s">
        <v>2275</v>
      </c>
      <c r="D75" s="517" t="s">
        <v>77</v>
      </c>
      <c r="E75" s="525">
        <f>0+3+0+0</f>
        <v>3</v>
      </c>
      <c r="F75" s="687"/>
      <c r="G75" s="466">
        <f t="shared" si="9"/>
        <v>0</v>
      </c>
      <c r="H75" s="690"/>
      <c r="I75" s="468">
        <f t="shared" si="10"/>
        <v>0</v>
      </c>
      <c r="J75" s="469">
        <f t="shared" si="11"/>
        <v>0</v>
      </c>
    </row>
    <row r="76" spans="1:10" ht="12.75">
      <c r="A76" s="482"/>
      <c r="B76" s="515"/>
      <c r="C76" s="516" t="s">
        <v>2276</v>
      </c>
      <c r="D76" s="517" t="s">
        <v>77</v>
      </c>
      <c r="E76" s="525">
        <f>0+3+0+0</f>
        <v>3</v>
      </c>
      <c r="F76" s="687"/>
      <c r="G76" s="466">
        <f t="shared" si="9"/>
        <v>0</v>
      </c>
      <c r="H76" s="690"/>
      <c r="I76" s="468">
        <f t="shared" si="10"/>
        <v>0</v>
      </c>
      <c r="J76" s="469">
        <f t="shared" si="11"/>
        <v>0</v>
      </c>
    </row>
    <row r="77" spans="1:236" s="530" customFormat="1" ht="22.5">
      <c r="A77" s="415"/>
      <c r="B77" s="443"/>
      <c r="C77" s="444" t="s">
        <v>2277</v>
      </c>
      <c r="D77" s="527" t="s">
        <v>77</v>
      </c>
      <c r="E77" s="528">
        <f>SUM(E57:E76)</f>
        <v>288</v>
      </c>
      <c r="F77" s="682"/>
      <c r="G77" s="466">
        <f t="shared" si="9"/>
        <v>0</v>
      </c>
      <c r="H77" s="682"/>
      <c r="I77" s="468">
        <f t="shared" si="10"/>
        <v>0</v>
      </c>
      <c r="J77" s="469">
        <f t="shared" si="11"/>
        <v>0</v>
      </c>
      <c r="K77" s="417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9"/>
      <c r="AG77" s="419"/>
      <c r="AH77" s="419"/>
      <c r="AI77" s="419"/>
      <c r="AJ77" s="419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19"/>
      <c r="AY77" s="419"/>
      <c r="AZ77" s="419"/>
      <c r="BA77" s="419"/>
      <c r="BB77" s="419"/>
      <c r="BC77" s="419"/>
      <c r="BD77" s="419"/>
      <c r="BE77" s="419"/>
      <c r="BF77" s="419"/>
      <c r="BG77" s="419"/>
      <c r="BH77" s="419"/>
      <c r="BI77" s="419"/>
      <c r="BJ77" s="419"/>
      <c r="BK77" s="419"/>
      <c r="BL77" s="419"/>
      <c r="BM77" s="419"/>
      <c r="BN77" s="419"/>
      <c r="BO77" s="419"/>
      <c r="BP77" s="419"/>
      <c r="BQ77" s="419"/>
      <c r="BR77" s="419"/>
      <c r="BS77" s="419"/>
      <c r="BT77" s="419"/>
      <c r="BU77" s="419"/>
      <c r="BV77" s="419"/>
      <c r="BW77" s="419"/>
      <c r="BX77" s="419"/>
      <c r="BY77" s="419"/>
      <c r="BZ77" s="419"/>
      <c r="CA77" s="419"/>
      <c r="CB77" s="419"/>
      <c r="CC77" s="419"/>
      <c r="CD77" s="419"/>
      <c r="CE77" s="419"/>
      <c r="CF77" s="419"/>
      <c r="CG77" s="419"/>
      <c r="CH77" s="419"/>
      <c r="CI77" s="419"/>
      <c r="CJ77" s="419"/>
      <c r="CK77" s="419"/>
      <c r="CL77" s="419"/>
      <c r="CM77" s="419"/>
      <c r="CN77" s="419"/>
      <c r="CO77" s="419"/>
      <c r="CP77" s="419"/>
      <c r="CQ77" s="419"/>
      <c r="CR77" s="419"/>
      <c r="CS77" s="419"/>
      <c r="CT77" s="419"/>
      <c r="CU77" s="419"/>
      <c r="CV77" s="419"/>
      <c r="CW77" s="419"/>
      <c r="CX77" s="419"/>
      <c r="CY77" s="419"/>
      <c r="CZ77" s="419"/>
      <c r="DA77" s="419"/>
      <c r="DB77" s="419"/>
      <c r="DC77" s="419"/>
      <c r="DD77" s="419"/>
      <c r="DE77" s="419"/>
      <c r="DF77" s="419"/>
      <c r="DG77" s="419"/>
      <c r="DH77" s="419"/>
      <c r="DI77" s="419"/>
      <c r="DJ77" s="419"/>
      <c r="DK77" s="419"/>
      <c r="DL77" s="419"/>
      <c r="DM77" s="419"/>
      <c r="DN77" s="419"/>
      <c r="DO77" s="419"/>
      <c r="DP77" s="419"/>
      <c r="DQ77" s="419"/>
      <c r="DR77" s="419"/>
      <c r="DS77" s="419"/>
      <c r="DT77" s="419"/>
      <c r="DU77" s="419"/>
      <c r="DV77" s="419"/>
      <c r="DW77" s="419"/>
      <c r="DX77" s="419"/>
      <c r="DY77" s="419"/>
      <c r="DZ77" s="419"/>
      <c r="EA77" s="419"/>
      <c r="EB77" s="419"/>
      <c r="EC77" s="419"/>
      <c r="ED77" s="419"/>
      <c r="EE77" s="419"/>
      <c r="EF77" s="419"/>
      <c r="EG77" s="419"/>
      <c r="EH77" s="419"/>
      <c r="EI77" s="419"/>
      <c r="EJ77" s="419"/>
      <c r="EK77" s="419"/>
      <c r="EL77" s="419"/>
      <c r="EM77" s="419"/>
      <c r="EN77" s="419"/>
      <c r="EO77" s="419"/>
      <c r="EP77" s="419"/>
      <c r="EQ77" s="419"/>
      <c r="ER77" s="419"/>
      <c r="ES77" s="419"/>
      <c r="ET77" s="419"/>
      <c r="EU77" s="419"/>
      <c r="EV77" s="419"/>
      <c r="EW77" s="419"/>
      <c r="EX77" s="419"/>
      <c r="EY77" s="419"/>
      <c r="EZ77" s="419"/>
      <c r="FA77" s="419"/>
      <c r="FB77" s="419"/>
      <c r="FC77" s="419"/>
      <c r="FD77" s="419"/>
      <c r="FE77" s="419"/>
      <c r="FF77" s="419"/>
      <c r="FG77" s="419"/>
      <c r="FH77" s="419"/>
      <c r="FI77" s="419"/>
      <c r="FJ77" s="419"/>
      <c r="FK77" s="419"/>
      <c r="FL77" s="419"/>
      <c r="FM77" s="419"/>
      <c r="FN77" s="419"/>
      <c r="FO77" s="419"/>
      <c r="FP77" s="419"/>
      <c r="FQ77" s="419"/>
      <c r="FR77" s="419"/>
      <c r="FS77" s="419"/>
      <c r="FT77" s="419"/>
      <c r="FU77" s="419"/>
      <c r="FV77" s="419"/>
      <c r="FW77" s="419"/>
      <c r="FX77" s="419"/>
      <c r="FY77" s="419"/>
      <c r="FZ77" s="419"/>
      <c r="GA77" s="419"/>
      <c r="GB77" s="419"/>
      <c r="GC77" s="419"/>
      <c r="GD77" s="419"/>
      <c r="GE77" s="419"/>
      <c r="GF77" s="419"/>
      <c r="GG77" s="419"/>
      <c r="GH77" s="419"/>
      <c r="GI77" s="419"/>
      <c r="GJ77" s="419"/>
      <c r="GK77" s="419"/>
      <c r="GL77" s="419"/>
      <c r="GM77" s="419"/>
      <c r="GN77" s="419"/>
      <c r="GO77" s="419"/>
      <c r="GP77" s="419"/>
      <c r="GQ77" s="419"/>
      <c r="GR77" s="419"/>
      <c r="GS77" s="419"/>
      <c r="GT77" s="419"/>
      <c r="GU77" s="419"/>
      <c r="GV77" s="419"/>
      <c r="GW77" s="419"/>
      <c r="GX77" s="419"/>
      <c r="GY77" s="419"/>
      <c r="GZ77" s="419"/>
      <c r="HA77" s="419"/>
      <c r="HB77" s="419"/>
      <c r="HC77" s="419"/>
      <c r="HD77" s="419"/>
      <c r="HE77" s="419"/>
      <c r="HF77" s="419"/>
      <c r="HG77" s="419"/>
      <c r="HH77" s="419"/>
      <c r="HI77" s="419"/>
      <c r="HJ77" s="419"/>
      <c r="HK77" s="419"/>
      <c r="HL77" s="419"/>
      <c r="HM77" s="419"/>
      <c r="HN77" s="419"/>
      <c r="HO77" s="419"/>
      <c r="HP77" s="419"/>
      <c r="HQ77" s="419"/>
      <c r="HR77" s="529"/>
      <c r="HS77" s="529"/>
      <c r="HT77" s="529"/>
      <c r="HU77" s="529"/>
      <c r="HV77" s="529"/>
      <c r="HW77" s="529"/>
      <c r="HX77" s="529"/>
      <c r="HY77" s="529"/>
      <c r="HZ77" s="529"/>
      <c r="IA77" s="529"/>
      <c r="IB77" s="529"/>
    </row>
    <row r="78" spans="1:10" ht="12.75">
      <c r="A78" s="482"/>
      <c r="B78" s="501"/>
      <c r="C78" s="531"/>
      <c r="D78" s="517"/>
      <c r="E78" s="518"/>
      <c r="F78" s="519"/>
      <c r="G78" s="466"/>
      <c r="H78" s="520"/>
      <c r="I78" s="532"/>
      <c r="J78" s="532"/>
    </row>
    <row r="79" spans="1:10" ht="12.75">
      <c r="A79" s="482"/>
      <c r="B79" s="533"/>
      <c r="C79" s="534" t="s">
        <v>2234</v>
      </c>
      <c r="D79" s="472"/>
      <c r="E79" s="535"/>
      <c r="F79" s="442"/>
      <c r="G79" s="505"/>
      <c r="H79" s="436"/>
      <c r="I79" s="436"/>
      <c r="J79" s="436">
        <f>SUM(G57:G77)</f>
        <v>0</v>
      </c>
    </row>
    <row r="80" spans="1:10" ht="12.75">
      <c r="A80" s="482"/>
      <c r="B80" s="533"/>
      <c r="C80" s="534" t="s">
        <v>2235</v>
      </c>
      <c r="D80" s="472"/>
      <c r="E80" s="535"/>
      <c r="F80" s="442"/>
      <c r="G80" s="505"/>
      <c r="H80" s="436"/>
      <c r="I80" s="436"/>
      <c r="J80" s="436">
        <f>SUM(I57:I77)</f>
        <v>0</v>
      </c>
    </row>
    <row r="81" spans="1:10" ht="12.75">
      <c r="A81" s="482"/>
      <c r="B81" s="533"/>
      <c r="C81" s="534" t="s">
        <v>2278</v>
      </c>
      <c r="D81" s="472" t="s">
        <v>62</v>
      </c>
      <c r="E81" s="536">
        <v>1</v>
      </c>
      <c r="F81" s="436"/>
      <c r="G81" s="505"/>
      <c r="H81" s="436"/>
      <c r="I81" s="436"/>
      <c r="J81" s="469">
        <f>J79*0.01</f>
        <v>0</v>
      </c>
    </row>
    <row r="82" spans="1:10" ht="12.75">
      <c r="A82" s="482"/>
      <c r="B82" s="533"/>
      <c r="C82" s="534" t="s">
        <v>2237</v>
      </c>
      <c r="D82" s="472" t="s">
        <v>62</v>
      </c>
      <c r="E82" s="536">
        <v>6</v>
      </c>
      <c r="F82" s="436"/>
      <c r="G82" s="505"/>
      <c r="H82" s="436"/>
      <c r="I82" s="436"/>
      <c r="J82" s="469">
        <f>J80*0.06</f>
        <v>0</v>
      </c>
    </row>
    <row r="83" spans="1:10" ht="12.75">
      <c r="A83" s="482"/>
      <c r="B83" s="475"/>
      <c r="C83" s="537" t="s">
        <v>2279</v>
      </c>
      <c r="D83" s="507"/>
      <c r="E83" s="538"/>
      <c r="F83" s="478"/>
      <c r="G83" s="478"/>
      <c r="H83" s="480"/>
      <c r="I83" s="481"/>
      <c r="J83" s="481">
        <f>SUM(J79:J82)</f>
        <v>0</v>
      </c>
    </row>
    <row r="84" spans="1:10" ht="12.75">
      <c r="A84" s="482"/>
      <c r="B84" s="415"/>
      <c r="C84" s="415"/>
      <c r="D84" s="415"/>
      <c r="E84" s="415"/>
      <c r="F84" s="415"/>
      <c r="G84" s="415"/>
      <c r="H84" s="415"/>
      <c r="I84" s="415"/>
      <c r="J84" s="415"/>
    </row>
    <row r="85" spans="1:10" ht="12.75">
      <c r="A85" s="539"/>
      <c r="B85" s="416"/>
      <c r="C85" s="540" t="s">
        <v>1514</v>
      </c>
      <c r="D85" s="421" t="s">
        <v>2206</v>
      </c>
      <c r="E85" s="483" t="s">
        <v>2207</v>
      </c>
      <c r="F85" s="423" t="s">
        <v>2208</v>
      </c>
      <c r="G85" s="423" t="s">
        <v>2209</v>
      </c>
      <c r="H85" s="541" t="s">
        <v>2210</v>
      </c>
      <c r="I85" s="541" t="s">
        <v>2241</v>
      </c>
      <c r="J85" s="541" t="s">
        <v>2212</v>
      </c>
    </row>
    <row r="86" spans="1:10" ht="12.75">
      <c r="A86" s="539"/>
      <c r="B86" s="513"/>
      <c r="C86" s="426" t="s">
        <v>2280</v>
      </c>
      <c r="D86" s="514"/>
      <c r="E86" s="542"/>
      <c r="F86" s="467"/>
      <c r="G86" s="467"/>
      <c r="H86" s="436"/>
      <c r="I86" s="436"/>
      <c r="J86" s="436"/>
    </row>
    <row r="87" spans="1:10" ht="12.75">
      <c r="A87" s="539"/>
      <c r="B87" s="543"/>
      <c r="C87" s="544" t="s">
        <v>2281</v>
      </c>
      <c r="D87" s="514" t="s">
        <v>187</v>
      </c>
      <c r="E87" s="545">
        <f>8*30</f>
        <v>240</v>
      </c>
      <c r="F87" s="669"/>
      <c r="G87" s="436">
        <f>E87*F87</f>
        <v>0</v>
      </c>
      <c r="H87" s="693"/>
      <c r="I87" s="436">
        <f>E87*H87</f>
        <v>0</v>
      </c>
      <c r="J87" s="436">
        <f>G87+I87</f>
        <v>0</v>
      </c>
    </row>
    <row r="88" spans="1:10" ht="12.75">
      <c r="A88" s="539"/>
      <c r="B88" s="543"/>
      <c r="C88" s="544" t="s">
        <v>2282</v>
      </c>
      <c r="D88" s="514" t="s">
        <v>187</v>
      </c>
      <c r="E88" s="545">
        <v>80</v>
      </c>
      <c r="F88" s="669"/>
      <c r="G88" s="436">
        <f aca="true" t="shared" si="15" ref="G88:G108">E88*F88</f>
        <v>0</v>
      </c>
      <c r="H88" s="693"/>
      <c r="I88" s="436">
        <f aca="true" t="shared" si="16" ref="I88:I108">E88*H88</f>
        <v>0</v>
      </c>
      <c r="J88" s="436">
        <f aca="true" t="shared" si="17" ref="J88:J108">G88+I88</f>
        <v>0</v>
      </c>
    </row>
    <row r="89" spans="1:10" ht="12.75">
      <c r="A89" s="539"/>
      <c r="B89" s="543"/>
      <c r="C89" s="544" t="s">
        <v>2283</v>
      </c>
      <c r="D89" s="514" t="s">
        <v>187</v>
      </c>
      <c r="E89" s="545">
        <v>160</v>
      </c>
      <c r="F89" s="669"/>
      <c r="G89" s="436">
        <f t="shared" si="15"/>
        <v>0</v>
      </c>
      <c r="H89" s="693"/>
      <c r="I89" s="436">
        <f t="shared" si="16"/>
        <v>0</v>
      </c>
      <c r="J89" s="436">
        <f t="shared" si="17"/>
        <v>0</v>
      </c>
    </row>
    <row r="90" spans="1:10" ht="12.75">
      <c r="A90" s="539"/>
      <c r="B90" s="543"/>
      <c r="C90" s="544" t="s">
        <v>2284</v>
      </c>
      <c r="D90" s="514" t="s">
        <v>187</v>
      </c>
      <c r="E90" s="545">
        <v>240</v>
      </c>
      <c r="F90" s="669"/>
      <c r="G90" s="436">
        <f t="shared" si="15"/>
        <v>0</v>
      </c>
      <c r="H90" s="693"/>
      <c r="I90" s="436">
        <f t="shared" si="16"/>
        <v>0</v>
      </c>
      <c r="J90" s="436">
        <f t="shared" si="17"/>
        <v>0</v>
      </c>
    </row>
    <row r="91" spans="1:10" ht="12.75">
      <c r="A91" s="539"/>
      <c r="B91" s="543"/>
      <c r="C91" s="544" t="s">
        <v>2287</v>
      </c>
      <c r="D91" s="514" t="s">
        <v>187</v>
      </c>
      <c r="E91" s="545">
        <f>13*20</f>
        <v>260</v>
      </c>
      <c r="F91" s="669"/>
      <c r="G91" s="436">
        <f t="shared" si="15"/>
        <v>0</v>
      </c>
      <c r="H91" s="693"/>
      <c r="I91" s="436">
        <f t="shared" si="16"/>
        <v>0</v>
      </c>
      <c r="J91" s="436">
        <f t="shared" si="17"/>
        <v>0</v>
      </c>
    </row>
    <row r="92" spans="1:10" ht="12.75">
      <c r="A92" s="539"/>
      <c r="B92" s="543"/>
      <c r="C92" s="544" t="s">
        <v>2288</v>
      </c>
      <c r="D92" s="514" t="s">
        <v>187</v>
      </c>
      <c r="E92" s="545">
        <f>20+2*20+3*20+48*10</f>
        <v>600</v>
      </c>
      <c r="F92" s="669"/>
      <c r="G92" s="436">
        <f t="shared" si="15"/>
        <v>0</v>
      </c>
      <c r="H92" s="693"/>
      <c r="I92" s="436">
        <f t="shared" si="16"/>
        <v>0</v>
      </c>
      <c r="J92" s="436">
        <f t="shared" si="17"/>
        <v>0</v>
      </c>
    </row>
    <row r="93" spans="1:10" ht="12.75">
      <c r="A93" s="539"/>
      <c r="B93" s="543"/>
      <c r="C93" s="544" t="s">
        <v>2289</v>
      </c>
      <c r="D93" s="514" t="s">
        <v>187</v>
      </c>
      <c r="E93" s="545">
        <f>2*20</f>
        <v>40</v>
      </c>
      <c r="F93" s="669"/>
      <c r="G93" s="436">
        <f t="shared" si="15"/>
        <v>0</v>
      </c>
      <c r="H93" s="693"/>
      <c r="I93" s="436">
        <f t="shared" si="16"/>
        <v>0</v>
      </c>
      <c r="J93" s="436">
        <f t="shared" si="17"/>
        <v>0</v>
      </c>
    </row>
    <row r="94" spans="1:10" ht="12.75">
      <c r="A94" s="539"/>
      <c r="B94" s="543"/>
      <c r="C94" s="544" t="s">
        <v>2290</v>
      </c>
      <c r="D94" s="514" t="s">
        <v>187</v>
      </c>
      <c r="E94" s="545">
        <f>44*20+3*20+5*20</f>
        <v>1040</v>
      </c>
      <c r="F94" s="669"/>
      <c r="G94" s="436">
        <f t="shared" si="15"/>
        <v>0</v>
      </c>
      <c r="H94" s="693"/>
      <c r="I94" s="436">
        <f t="shared" si="16"/>
        <v>0</v>
      </c>
      <c r="J94" s="436">
        <f t="shared" si="17"/>
        <v>0</v>
      </c>
    </row>
    <row r="95" spans="1:10" ht="12.75">
      <c r="A95" s="482"/>
      <c r="B95" s="543"/>
      <c r="C95" s="544" t="s">
        <v>2291</v>
      </c>
      <c r="D95" s="514" t="s">
        <v>187</v>
      </c>
      <c r="E95" s="545">
        <f>20+2*20+20</f>
        <v>80</v>
      </c>
      <c r="F95" s="688"/>
      <c r="G95" s="436">
        <f t="shared" si="15"/>
        <v>0</v>
      </c>
      <c r="H95" s="688"/>
      <c r="I95" s="436">
        <f t="shared" si="16"/>
        <v>0</v>
      </c>
      <c r="J95" s="436">
        <f t="shared" si="17"/>
        <v>0</v>
      </c>
    </row>
    <row r="96" spans="1:10" ht="12.75">
      <c r="A96" s="482"/>
      <c r="B96" s="543"/>
      <c r="C96" s="544" t="s">
        <v>2292</v>
      </c>
      <c r="D96" s="514" t="s">
        <v>187</v>
      </c>
      <c r="E96" s="545">
        <f>15+20+25</f>
        <v>60</v>
      </c>
      <c r="F96" s="688"/>
      <c r="G96" s="436">
        <f t="shared" si="15"/>
        <v>0</v>
      </c>
      <c r="H96" s="688"/>
      <c r="I96" s="436">
        <f t="shared" si="16"/>
        <v>0</v>
      </c>
      <c r="J96" s="436">
        <f t="shared" si="17"/>
        <v>0</v>
      </c>
    </row>
    <row r="97" spans="1:10" ht="12.75">
      <c r="A97" s="539"/>
      <c r="B97" s="543"/>
      <c r="C97" s="544" t="s">
        <v>2293</v>
      </c>
      <c r="D97" s="514" t="s">
        <v>187</v>
      </c>
      <c r="E97" s="545">
        <v>25</v>
      </c>
      <c r="F97" s="688"/>
      <c r="G97" s="436">
        <f t="shared" si="15"/>
        <v>0</v>
      </c>
      <c r="H97" s="688"/>
      <c r="I97" s="436">
        <f t="shared" si="16"/>
        <v>0</v>
      </c>
      <c r="J97" s="436">
        <f t="shared" si="17"/>
        <v>0</v>
      </c>
    </row>
    <row r="98" spans="1:10" ht="12.75">
      <c r="A98" s="539"/>
      <c r="B98" s="543"/>
      <c r="C98" s="544" t="s">
        <v>2286</v>
      </c>
      <c r="D98" s="514" t="s">
        <v>187</v>
      </c>
      <c r="E98" s="545">
        <f>30+25</f>
        <v>55</v>
      </c>
      <c r="F98" s="688"/>
      <c r="G98" s="436">
        <f>E98*F98</f>
        <v>0</v>
      </c>
      <c r="H98" s="688"/>
      <c r="I98" s="436">
        <f>E98*H98</f>
        <v>0</v>
      </c>
      <c r="J98" s="436">
        <f>G98+I98</f>
        <v>0</v>
      </c>
    </row>
    <row r="99" spans="1:10" ht="12.75">
      <c r="A99" s="482"/>
      <c r="B99" s="543"/>
      <c r="C99" s="544" t="s">
        <v>2294</v>
      </c>
      <c r="D99" s="514" t="s">
        <v>187</v>
      </c>
      <c r="E99" s="545">
        <v>15</v>
      </c>
      <c r="F99" s="688"/>
      <c r="G99" s="436">
        <f>E99*F99</f>
        <v>0</v>
      </c>
      <c r="H99" s="688"/>
      <c r="I99" s="436">
        <f>E99*H99</f>
        <v>0</v>
      </c>
      <c r="J99" s="436">
        <f>G99+I99</f>
        <v>0</v>
      </c>
    </row>
    <row r="100" spans="1:10" ht="12.75">
      <c r="A100" s="539"/>
      <c r="B100" s="543"/>
      <c r="C100" s="544" t="s">
        <v>2285</v>
      </c>
      <c r="D100" s="514" t="s">
        <v>187</v>
      </c>
      <c r="E100" s="545">
        <v>19</v>
      </c>
      <c r="F100" s="688"/>
      <c r="G100" s="436">
        <f>E100*F100</f>
        <v>0</v>
      </c>
      <c r="H100" s="688"/>
      <c r="I100" s="436">
        <f>E100*H100</f>
        <v>0</v>
      </c>
      <c r="J100" s="436">
        <f>G100+I100</f>
        <v>0</v>
      </c>
    </row>
    <row r="101" spans="1:10" ht="12.75">
      <c r="A101" s="539"/>
      <c r="B101" s="543"/>
      <c r="C101" s="544" t="s">
        <v>2449</v>
      </c>
      <c r="D101" s="514" t="s">
        <v>187</v>
      </c>
      <c r="E101" s="545">
        <f>20+45*20</f>
        <v>920</v>
      </c>
      <c r="F101" s="688"/>
      <c r="G101" s="436">
        <f aca="true" t="shared" si="18" ref="G101:G105">E101*F101</f>
        <v>0</v>
      </c>
      <c r="H101" s="688"/>
      <c r="I101" s="436">
        <f aca="true" t="shared" si="19" ref="I101:I105">E101*H101</f>
        <v>0</v>
      </c>
      <c r="J101" s="436">
        <f aca="true" t="shared" si="20" ref="J101:J105">G101+I101</f>
        <v>0</v>
      </c>
    </row>
    <row r="102" spans="1:10" ht="12.75">
      <c r="A102" s="539"/>
      <c r="B102" s="543"/>
      <c r="C102" s="544" t="s">
        <v>2450</v>
      </c>
      <c r="D102" s="514" t="s">
        <v>187</v>
      </c>
      <c r="E102" s="545">
        <f>12*20+136*10+(9+1)*20+48*10+(6+1)*20+59*10</f>
        <v>3010</v>
      </c>
      <c r="F102" s="688"/>
      <c r="G102" s="436">
        <f t="shared" si="18"/>
        <v>0</v>
      </c>
      <c r="H102" s="688"/>
      <c r="I102" s="436">
        <f t="shared" si="19"/>
        <v>0</v>
      </c>
      <c r="J102" s="436">
        <f t="shared" si="20"/>
        <v>0</v>
      </c>
    </row>
    <row r="103" spans="1:10" ht="12.75">
      <c r="A103" s="539"/>
      <c r="B103" s="543"/>
      <c r="C103" s="544" t="s">
        <v>2451</v>
      </c>
      <c r="D103" s="514" t="s">
        <v>187</v>
      </c>
      <c r="E103" s="545">
        <f>13*40+(28+8)*40+(29+8)*40</f>
        <v>3440</v>
      </c>
      <c r="F103" s="688"/>
      <c r="G103" s="436">
        <f t="shared" si="18"/>
        <v>0</v>
      </c>
      <c r="H103" s="688"/>
      <c r="I103" s="436">
        <f t="shared" si="19"/>
        <v>0</v>
      </c>
      <c r="J103" s="436">
        <f t="shared" si="20"/>
        <v>0</v>
      </c>
    </row>
    <row r="104" spans="1:10" ht="12.75">
      <c r="A104" s="539"/>
      <c r="B104" s="543"/>
      <c r="C104" s="544" t="s">
        <v>2452</v>
      </c>
      <c r="D104" s="514" t="s">
        <v>187</v>
      </c>
      <c r="E104" s="545">
        <f>4*20</f>
        <v>80</v>
      </c>
      <c r="F104" s="688"/>
      <c r="G104" s="436">
        <f t="shared" si="18"/>
        <v>0</v>
      </c>
      <c r="H104" s="688"/>
      <c r="I104" s="436">
        <f t="shared" si="19"/>
        <v>0</v>
      </c>
      <c r="J104" s="436">
        <f t="shared" si="20"/>
        <v>0</v>
      </c>
    </row>
    <row r="105" spans="1:10" ht="12.75">
      <c r="A105" s="539"/>
      <c r="B105" s="543"/>
      <c r="C105" s="544" t="s">
        <v>2453</v>
      </c>
      <c r="D105" s="514" t="s">
        <v>187</v>
      </c>
      <c r="E105" s="545">
        <v>20</v>
      </c>
      <c r="F105" s="688"/>
      <c r="G105" s="436">
        <f t="shared" si="18"/>
        <v>0</v>
      </c>
      <c r="H105" s="688"/>
      <c r="I105" s="436">
        <f t="shared" si="19"/>
        <v>0</v>
      </c>
      <c r="J105" s="436">
        <f t="shared" si="20"/>
        <v>0</v>
      </c>
    </row>
    <row r="106" spans="1:10" ht="12.75">
      <c r="A106" s="539"/>
      <c r="B106" s="543"/>
      <c r="C106" s="544" t="s">
        <v>2454</v>
      </c>
      <c r="D106" s="514" t="s">
        <v>187</v>
      </c>
      <c r="E106" s="545">
        <v>28</v>
      </c>
      <c r="F106" s="688"/>
      <c r="G106" s="436">
        <f>E106*F106</f>
        <v>0</v>
      </c>
      <c r="H106" s="688"/>
      <c r="I106" s="436">
        <f>E106*H106</f>
        <v>0</v>
      </c>
      <c r="J106" s="436">
        <f>G106+I106</f>
        <v>0</v>
      </c>
    </row>
    <row r="107" spans="1:10" ht="12.75">
      <c r="A107" s="539"/>
      <c r="B107" s="543"/>
      <c r="C107" s="544" t="s">
        <v>2455</v>
      </c>
      <c r="D107" s="514" t="s">
        <v>187</v>
      </c>
      <c r="E107" s="545">
        <f>14+16+20</f>
        <v>50</v>
      </c>
      <c r="F107" s="688"/>
      <c r="G107" s="436">
        <f>E107*F107</f>
        <v>0</v>
      </c>
      <c r="H107" s="688"/>
      <c r="I107" s="436">
        <f>E107*H107</f>
        <v>0</v>
      </c>
      <c r="J107" s="436">
        <f>G107+I107</f>
        <v>0</v>
      </c>
    </row>
    <row r="108" spans="1:10" ht="12.75">
      <c r="A108" s="482"/>
      <c r="B108" s="521"/>
      <c r="C108" s="676" t="s">
        <v>2456</v>
      </c>
      <c r="D108" s="546" t="s">
        <v>187</v>
      </c>
      <c r="E108" s="522">
        <v>150</v>
      </c>
      <c r="F108" s="689"/>
      <c r="G108" s="466">
        <f t="shared" si="15"/>
        <v>0</v>
      </c>
      <c r="H108" s="691"/>
      <c r="I108" s="468">
        <f t="shared" si="16"/>
        <v>0</v>
      </c>
      <c r="J108" s="469">
        <f t="shared" si="17"/>
        <v>0</v>
      </c>
    </row>
    <row r="109" spans="1:10" ht="12.75">
      <c r="A109" s="482"/>
      <c r="B109" s="416"/>
      <c r="C109" s="416"/>
      <c r="D109" s="416"/>
      <c r="E109" s="547"/>
      <c r="F109" s="547"/>
      <c r="G109" s="423"/>
      <c r="H109" s="424"/>
      <c r="I109" s="424"/>
      <c r="J109" s="424"/>
    </row>
    <row r="110" spans="1:10" ht="12.75">
      <c r="A110" s="482"/>
      <c r="B110" s="548"/>
      <c r="C110" s="534" t="s">
        <v>2234</v>
      </c>
      <c r="D110" s="549"/>
      <c r="E110" s="547"/>
      <c r="F110" s="547"/>
      <c r="G110" s="498"/>
      <c r="H110" s="550"/>
      <c r="I110" s="551"/>
      <c r="J110" s="552">
        <f>SUM(G87:G108)</f>
        <v>0</v>
      </c>
    </row>
    <row r="111" spans="1:10" ht="12.75">
      <c r="A111" s="482"/>
      <c r="B111" s="548"/>
      <c r="C111" s="534" t="s">
        <v>2235</v>
      </c>
      <c r="D111" s="549"/>
      <c r="E111" s="553"/>
      <c r="F111" s="498"/>
      <c r="G111" s="498"/>
      <c r="H111" s="498"/>
      <c r="I111" s="498"/>
      <c r="J111" s="498">
        <f>SUM(I87:I108)</f>
        <v>0</v>
      </c>
    </row>
    <row r="112" spans="1:10" ht="12.75">
      <c r="A112" s="482"/>
      <c r="B112" s="443"/>
      <c r="C112" s="534" t="s">
        <v>2278</v>
      </c>
      <c r="D112" s="472" t="s">
        <v>62</v>
      </c>
      <c r="E112" s="464">
        <v>5</v>
      </c>
      <c r="F112" s="436"/>
      <c r="G112" s="473"/>
      <c r="H112" s="474"/>
      <c r="I112" s="469"/>
      <c r="J112" s="469">
        <f>J110*0.05</f>
        <v>0</v>
      </c>
    </row>
    <row r="113" spans="1:10" ht="12.75">
      <c r="A113" s="482"/>
      <c r="B113" s="443"/>
      <c r="C113" s="534" t="s">
        <v>2237</v>
      </c>
      <c r="D113" s="472" t="s">
        <v>62</v>
      </c>
      <c r="E113" s="464">
        <v>6</v>
      </c>
      <c r="F113" s="436"/>
      <c r="G113" s="473"/>
      <c r="H113" s="474"/>
      <c r="I113" s="469"/>
      <c r="J113" s="469">
        <f>J111*0.06</f>
        <v>0</v>
      </c>
    </row>
    <row r="114" spans="1:10" ht="12.75">
      <c r="A114" s="482"/>
      <c r="B114" s="475"/>
      <c r="C114" s="476" t="s">
        <v>2295</v>
      </c>
      <c r="D114" s="477"/>
      <c r="E114" s="554"/>
      <c r="F114" s="479"/>
      <c r="G114" s="478"/>
      <c r="H114" s="480"/>
      <c r="I114" s="481"/>
      <c r="J114" s="481">
        <f>SUM(J110:J113)</f>
        <v>0</v>
      </c>
    </row>
    <row r="115" spans="1:10" ht="12.75">
      <c r="A115" s="482"/>
      <c r="B115" s="508"/>
      <c r="C115" s="509"/>
      <c r="D115" s="510"/>
      <c r="E115" s="511"/>
      <c r="F115" s="442"/>
      <c r="G115" s="442"/>
      <c r="H115" s="512"/>
      <c r="I115" s="512"/>
      <c r="J115" s="512"/>
    </row>
    <row r="116" spans="1:236" s="461" customFormat="1" ht="12.75">
      <c r="A116" s="555"/>
      <c r="B116" s="447"/>
      <c r="C116" s="447"/>
      <c r="D116" s="447"/>
      <c r="E116" s="447"/>
      <c r="F116" s="447"/>
      <c r="G116" s="447"/>
      <c r="H116" s="447"/>
      <c r="I116" s="447"/>
      <c r="J116" s="447"/>
      <c r="K116" s="457"/>
      <c r="L116" s="458"/>
      <c r="M116" s="458"/>
      <c r="N116" s="458"/>
      <c r="O116" s="458"/>
      <c r="P116" s="458"/>
      <c r="Q116" s="458"/>
      <c r="R116" s="458"/>
      <c r="S116" s="458"/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9"/>
      <c r="AG116" s="459"/>
      <c r="AH116" s="459"/>
      <c r="AI116" s="459"/>
      <c r="AJ116" s="459"/>
      <c r="AK116" s="459"/>
      <c r="AL116" s="459"/>
      <c r="AM116" s="459"/>
      <c r="AN116" s="459"/>
      <c r="AO116" s="459"/>
      <c r="AP116" s="459"/>
      <c r="AQ116" s="459"/>
      <c r="AR116" s="459"/>
      <c r="AS116" s="459"/>
      <c r="AT116" s="459"/>
      <c r="AU116" s="459"/>
      <c r="AV116" s="459"/>
      <c r="AW116" s="459"/>
      <c r="AX116" s="459"/>
      <c r="AY116" s="459"/>
      <c r="AZ116" s="459"/>
      <c r="BA116" s="459"/>
      <c r="BB116" s="459"/>
      <c r="BC116" s="459"/>
      <c r="BD116" s="459"/>
      <c r="BE116" s="459"/>
      <c r="BF116" s="459"/>
      <c r="BG116" s="459"/>
      <c r="BH116" s="459"/>
      <c r="BI116" s="459"/>
      <c r="BJ116" s="459"/>
      <c r="BK116" s="459"/>
      <c r="BL116" s="459"/>
      <c r="BM116" s="459"/>
      <c r="BN116" s="459"/>
      <c r="BO116" s="459"/>
      <c r="BP116" s="459"/>
      <c r="BQ116" s="459"/>
      <c r="BR116" s="459"/>
      <c r="BS116" s="459"/>
      <c r="BT116" s="459"/>
      <c r="BU116" s="459"/>
      <c r="BV116" s="459"/>
      <c r="BW116" s="459"/>
      <c r="BX116" s="459"/>
      <c r="BY116" s="459"/>
      <c r="BZ116" s="459"/>
      <c r="CA116" s="459"/>
      <c r="CB116" s="459"/>
      <c r="CC116" s="459"/>
      <c r="CD116" s="459"/>
      <c r="CE116" s="459"/>
      <c r="CF116" s="459"/>
      <c r="CG116" s="459"/>
      <c r="CH116" s="459"/>
      <c r="CI116" s="459"/>
      <c r="CJ116" s="459"/>
      <c r="CK116" s="459"/>
      <c r="CL116" s="459"/>
      <c r="CM116" s="459"/>
      <c r="CN116" s="459"/>
      <c r="CO116" s="459"/>
      <c r="CP116" s="459"/>
      <c r="CQ116" s="459"/>
      <c r="CR116" s="459"/>
      <c r="CS116" s="459"/>
      <c r="CT116" s="459"/>
      <c r="CU116" s="459"/>
      <c r="CV116" s="459"/>
      <c r="CW116" s="459"/>
      <c r="CX116" s="459"/>
      <c r="CY116" s="459"/>
      <c r="CZ116" s="459"/>
      <c r="DA116" s="459"/>
      <c r="DB116" s="459"/>
      <c r="DC116" s="459"/>
      <c r="DD116" s="459"/>
      <c r="DE116" s="459"/>
      <c r="DF116" s="459"/>
      <c r="DG116" s="459"/>
      <c r="DH116" s="459"/>
      <c r="DI116" s="459"/>
      <c r="DJ116" s="459"/>
      <c r="DK116" s="459"/>
      <c r="DL116" s="459"/>
      <c r="DM116" s="459"/>
      <c r="DN116" s="459"/>
      <c r="DO116" s="459"/>
      <c r="DP116" s="459"/>
      <c r="DQ116" s="459"/>
      <c r="DR116" s="459"/>
      <c r="DS116" s="459"/>
      <c r="DT116" s="459"/>
      <c r="DU116" s="459"/>
      <c r="DV116" s="459"/>
      <c r="DW116" s="459"/>
      <c r="DX116" s="459"/>
      <c r="DY116" s="459"/>
      <c r="DZ116" s="459"/>
      <c r="EA116" s="459"/>
      <c r="EB116" s="459"/>
      <c r="EC116" s="459"/>
      <c r="ED116" s="459"/>
      <c r="EE116" s="459"/>
      <c r="EF116" s="459"/>
      <c r="EG116" s="459"/>
      <c r="EH116" s="459"/>
      <c r="EI116" s="459"/>
      <c r="EJ116" s="459"/>
      <c r="EK116" s="459"/>
      <c r="EL116" s="459"/>
      <c r="EM116" s="459"/>
      <c r="EN116" s="459"/>
      <c r="EO116" s="459"/>
      <c r="EP116" s="459"/>
      <c r="EQ116" s="459"/>
      <c r="ER116" s="459"/>
      <c r="ES116" s="459"/>
      <c r="ET116" s="459"/>
      <c r="EU116" s="459"/>
      <c r="EV116" s="459"/>
      <c r="EW116" s="459"/>
      <c r="EX116" s="459"/>
      <c r="EY116" s="459"/>
      <c r="EZ116" s="459"/>
      <c r="FA116" s="459"/>
      <c r="FB116" s="459"/>
      <c r="FC116" s="459"/>
      <c r="FD116" s="459"/>
      <c r="FE116" s="459"/>
      <c r="FF116" s="459"/>
      <c r="FG116" s="459"/>
      <c r="FH116" s="459"/>
      <c r="FI116" s="459"/>
      <c r="FJ116" s="459"/>
      <c r="FK116" s="459"/>
      <c r="FL116" s="459"/>
      <c r="FM116" s="459"/>
      <c r="FN116" s="459"/>
      <c r="FO116" s="459"/>
      <c r="FP116" s="459"/>
      <c r="FQ116" s="459"/>
      <c r="FR116" s="459"/>
      <c r="FS116" s="459"/>
      <c r="FT116" s="459"/>
      <c r="FU116" s="459"/>
      <c r="FV116" s="459"/>
      <c r="FW116" s="459"/>
      <c r="FX116" s="459"/>
      <c r="FY116" s="459"/>
      <c r="FZ116" s="459"/>
      <c r="GA116" s="459"/>
      <c r="GB116" s="459"/>
      <c r="GC116" s="459"/>
      <c r="GD116" s="459"/>
      <c r="GE116" s="459"/>
      <c r="GF116" s="459"/>
      <c r="GG116" s="459"/>
      <c r="GH116" s="459"/>
      <c r="GI116" s="459"/>
      <c r="GJ116" s="459"/>
      <c r="GK116" s="459"/>
      <c r="GL116" s="459"/>
      <c r="GM116" s="459"/>
      <c r="GN116" s="459"/>
      <c r="GO116" s="459"/>
      <c r="GP116" s="459"/>
      <c r="GQ116" s="459"/>
      <c r="GR116" s="459"/>
      <c r="GS116" s="459"/>
      <c r="GT116" s="459"/>
      <c r="GU116" s="459"/>
      <c r="GV116" s="459"/>
      <c r="GW116" s="459"/>
      <c r="GX116" s="459"/>
      <c r="GY116" s="459"/>
      <c r="GZ116" s="459"/>
      <c r="HA116" s="459"/>
      <c r="HB116" s="459"/>
      <c r="HC116" s="459"/>
      <c r="HD116" s="459"/>
      <c r="HE116" s="459"/>
      <c r="HF116" s="459"/>
      <c r="HG116" s="459"/>
      <c r="HH116" s="459"/>
      <c r="HI116" s="459"/>
      <c r="HJ116" s="459"/>
      <c r="HK116" s="459"/>
      <c r="HL116" s="459"/>
      <c r="HM116" s="459"/>
      <c r="HN116" s="459"/>
      <c r="HO116" s="459"/>
      <c r="HP116" s="459"/>
      <c r="HQ116" s="459"/>
      <c r="HR116" s="460"/>
      <c r="HS116" s="460"/>
      <c r="HT116" s="460"/>
      <c r="HU116" s="460"/>
      <c r="HV116" s="460"/>
      <c r="HW116" s="460"/>
      <c r="HX116" s="460"/>
      <c r="HY116" s="460"/>
      <c r="HZ116" s="460"/>
      <c r="IA116" s="460"/>
      <c r="IB116" s="460"/>
    </row>
    <row r="117" spans="1:236" s="461" customFormat="1" ht="12.75">
      <c r="A117" s="556"/>
      <c r="B117" s="557"/>
      <c r="C117" s="540" t="s">
        <v>1514</v>
      </c>
      <c r="D117" s="421" t="s">
        <v>2206</v>
      </c>
      <c r="E117" s="483" t="s">
        <v>2207</v>
      </c>
      <c r="F117" s="423" t="s">
        <v>2208</v>
      </c>
      <c r="G117" s="423" t="s">
        <v>2209</v>
      </c>
      <c r="H117" s="541" t="s">
        <v>2210</v>
      </c>
      <c r="I117" s="541" t="s">
        <v>2241</v>
      </c>
      <c r="J117" s="541" t="s">
        <v>2212</v>
      </c>
      <c r="K117" s="457"/>
      <c r="L117" s="458"/>
      <c r="M117" s="458"/>
      <c r="N117" s="458"/>
      <c r="O117" s="458"/>
      <c r="P117" s="458"/>
      <c r="Q117" s="458"/>
      <c r="R117" s="458"/>
      <c r="S117" s="458"/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9"/>
      <c r="AG117" s="459"/>
      <c r="AH117" s="459"/>
      <c r="AI117" s="459"/>
      <c r="AJ117" s="459"/>
      <c r="AK117" s="459"/>
      <c r="AL117" s="459"/>
      <c r="AM117" s="459"/>
      <c r="AN117" s="459"/>
      <c r="AO117" s="459"/>
      <c r="AP117" s="459"/>
      <c r="AQ117" s="459"/>
      <c r="AR117" s="459"/>
      <c r="AS117" s="459"/>
      <c r="AT117" s="459"/>
      <c r="AU117" s="459"/>
      <c r="AV117" s="459"/>
      <c r="AW117" s="459"/>
      <c r="AX117" s="459"/>
      <c r="AY117" s="459"/>
      <c r="AZ117" s="459"/>
      <c r="BA117" s="459"/>
      <c r="BB117" s="459"/>
      <c r="BC117" s="459"/>
      <c r="BD117" s="459"/>
      <c r="BE117" s="459"/>
      <c r="BF117" s="459"/>
      <c r="BG117" s="459"/>
      <c r="BH117" s="459"/>
      <c r="BI117" s="459"/>
      <c r="BJ117" s="459"/>
      <c r="BK117" s="459"/>
      <c r="BL117" s="459"/>
      <c r="BM117" s="459"/>
      <c r="BN117" s="459"/>
      <c r="BO117" s="459"/>
      <c r="BP117" s="459"/>
      <c r="BQ117" s="459"/>
      <c r="BR117" s="459"/>
      <c r="BS117" s="459"/>
      <c r="BT117" s="459"/>
      <c r="BU117" s="459"/>
      <c r="BV117" s="459"/>
      <c r="BW117" s="459"/>
      <c r="BX117" s="459"/>
      <c r="BY117" s="459"/>
      <c r="BZ117" s="459"/>
      <c r="CA117" s="459"/>
      <c r="CB117" s="459"/>
      <c r="CC117" s="459"/>
      <c r="CD117" s="459"/>
      <c r="CE117" s="459"/>
      <c r="CF117" s="459"/>
      <c r="CG117" s="459"/>
      <c r="CH117" s="459"/>
      <c r="CI117" s="459"/>
      <c r="CJ117" s="459"/>
      <c r="CK117" s="459"/>
      <c r="CL117" s="459"/>
      <c r="CM117" s="459"/>
      <c r="CN117" s="459"/>
      <c r="CO117" s="459"/>
      <c r="CP117" s="459"/>
      <c r="CQ117" s="459"/>
      <c r="CR117" s="459"/>
      <c r="CS117" s="459"/>
      <c r="CT117" s="459"/>
      <c r="CU117" s="459"/>
      <c r="CV117" s="459"/>
      <c r="CW117" s="459"/>
      <c r="CX117" s="459"/>
      <c r="CY117" s="459"/>
      <c r="CZ117" s="459"/>
      <c r="DA117" s="459"/>
      <c r="DB117" s="459"/>
      <c r="DC117" s="459"/>
      <c r="DD117" s="459"/>
      <c r="DE117" s="459"/>
      <c r="DF117" s="459"/>
      <c r="DG117" s="459"/>
      <c r="DH117" s="459"/>
      <c r="DI117" s="459"/>
      <c r="DJ117" s="459"/>
      <c r="DK117" s="459"/>
      <c r="DL117" s="459"/>
      <c r="DM117" s="459"/>
      <c r="DN117" s="459"/>
      <c r="DO117" s="459"/>
      <c r="DP117" s="459"/>
      <c r="DQ117" s="459"/>
      <c r="DR117" s="459"/>
      <c r="DS117" s="459"/>
      <c r="DT117" s="459"/>
      <c r="DU117" s="459"/>
      <c r="DV117" s="459"/>
      <c r="DW117" s="459"/>
      <c r="DX117" s="459"/>
      <c r="DY117" s="459"/>
      <c r="DZ117" s="459"/>
      <c r="EA117" s="459"/>
      <c r="EB117" s="459"/>
      <c r="EC117" s="459"/>
      <c r="ED117" s="459"/>
      <c r="EE117" s="459"/>
      <c r="EF117" s="459"/>
      <c r="EG117" s="459"/>
      <c r="EH117" s="459"/>
      <c r="EI117" s="459"/>
      <c r="EJ117" s="459"/>
      <c r="EK117" s="459"/>
      <c r="EL117" s="459"/>
      <c r="EM117" s="459"/>
      <c r="EN117" s="459"/>
      <c r="EO117" s="459"/>
      <c r="EP117" s="459"/>
      <c r="EQ117" s="459"/>
      <c r="ER117" s="459"/>
      <c r="ES117" s="459"/>
      <c r="ET117" s="459"/>
      <c r="EU117" s="459"/>
      <c r="EV117" s="459"/>
      <c r="EW117" s="459"/>
      <c r="EX117" s="459"/>
      <c r="EY117" s="459"/>
      <c r="EZ117" s="459"/>
      <c r="FA117" s="459"/>
      <c r="FB117" s="459"/>
      <c r="FC117" s="459"/>
      <c r="FD117" s="459"/>
      <c r="FE117" s="459"/>
      <c r="FF117" s="459"/>
      <c r="FG117" s="459"/>
      <c r="FH117" s="459"/>
      <c r="FI117" s="459"/>
      <c r="FJ117" s="459"/>
      <c r="FK117" s="459"/>
      <c r="FL117" s="459"/>
      <c r="FM117" s="459"/>
      <c r="FN117" s="459"/>
      <c r="FO117" s="459"/>
      <c r="FP117" s="459"/>
      <c r="FQ117" s="459"/>
      <c r="FR117" s="459"/>
      <c r="FS117" s="459"/>
      <c r="FT117" s="459"/>
      <c r="FU117" s="459"/>
      <c r="FV117" s="459"/>
      <c r="FW117" s="459"/>
      <c r="FX117" s="459"/>
      <c r="FY117" s="459"/>
      <c r="FZ117" s="459"/>
      <c r="GA117" s="459"/>
      <c r="GB117" s="459"/>
      <c r="GC117" s="459"/>
      <c r="GD117" s="459"/>
      <c r="GE117" s="459"/>
      <c r="GF117" s="459"/>
      <c r="GG117" s="459"/>
      <c r="GH117" s="459"/>
      <c r="GI117" s="459"/>
      <c r="GJ117" s="459"/>
      <c r="GK117" s="459"/>
      <c r="GL117" s="459"/>
      <c r="GM117" s="459"/>
      <c r="GN117" s="459"/>
      <c r="GO117" s="459"/>
      <c r="GP117" s="459"/>
      <c r="GQ117" s="459"/>
      <c r="GR117" s="459"/>
      <c r="GS117" s="459"/>
      <c r="GT117" s="459"/>
      <c r="GU117" s="459"/>
      <c r="GV117" s="459"/>
      <c r="GW117" s="459"/>
      <c r="GX117" s="459"/>
      <c r="GY117" s="459"/>
      <c r="GZ117" s="459"/>
      <c r="HA117" s="459"/>
      <c r="HB117" s="459"/>
      <c r="HC117" s="459"/>
      <c r="HD117" s="459"/>
      <c r="HE117" s="459"/>
      <c r="HF117" s="459"/>
      <c r="HG117" s="459"/>
      <c r="HH117" s="459"/>
      <c r="HI117" s="459"/>
      <c r="HJ117" s="459"/>
      <c r="HK117" s="459"/>
      <c r="HL117" s="459"/>
      <c r="HM117" s="459"/>
      <c r="HN117" s="459"/>
      <c r="HO117" s="459"/>
      <c r="HP117" s="459"/>
      <c r="HQ117" s="459"/>
      <c r="HR117" s="460"/>
      <c r="HS117" s="460"/>
      <c r="HT117" s="460"/>
      <c r="HU117" s="460"/>
      <c r="HV117" s="460"/>
      <c r="HW117" s="460"/>
      <c r="HX117" s="460"/>
      <c r="HY117" s="460"/>
      <c r="HZ117" s="460"/>
      <c r="IA117" s="460"/>
      <c r="IB117" s="460"/>
    </row>
    <row r="118" spans="1:236" s="461" customFormat="1" ht="12.75">
      <c r="A118" s="556"/>
      <c r="B118" s="558"/>
      <c r="C118" s="623" t="s">
        <v>2296</v>
      </c>
      <c r="D118" s="514"/>
      <c r="E118" s="542"/>
      <c r="F118" s="467"/>
      <c r="G118" s="467"/>
      <c r="H118" s="436"/>
      <c r="I118" s="436"/>
      <c r="J118" s="436"/>
      <c r="K118" s="457"/>
      <c r="L118" s="458"/>
      <c r="M118" s="458"/>
      <c r="N118" s="458"/>
      <c r="O118" s="458"/>
      <c r="P118" s="458"/>
      <c r="Q118" s="458"/>
      <c r="R118" s="458"/>
      <c r="S118" s="458"/>
      <c r="T118" s="458"/>
      <c r="U118" s="458"/>
      <c r="V118" s="458"/>
      <c r="W118" s="458"/>
      <c r="X118" s="458"/>
      <c r="Y118" s="458"/>
      <c r="Z118" s="458"/>
      <c r="AA118" s="458"/>
      <c r="AB118" s="458"/>
      <c r="AC118" s="458"/>
      <c r="AD118" s="458"/>
      <c r="AE118" s="458"/>
      <c r="AF118" s="459"/>
      <c r="AG118" s="459"/>
      <c r="AH118" s="459"/>
      <c r="AI118" s="459"/>
      <c r="AJ118" s="459"/>
      <c r="AK118" s="459"/>
      <c r="AL118" s="459"/>
      <c r="AM118" s="459"/>
      <c r="AN118" s="459"/>
      <c r="AO118" s="459"/>
      <c r="AP118" s="459"/>
      <c r="AQ118" s="459"/>
      <c r="AR118" s="459"/>
      <c r="AS118" s="459"/>
      <c r="AT118" s="459"/>
      <c r="AU118" s="459"/>
      <c r="AV118" s="459"/>
      <c r="AW118" s="459"/>
      <c r="AX118" s="459"/>
      <c r="AY118" s="459"/>
      <c r="AZ118" s="459"/>
      <c r="BA118" s="459"/>
      <c r="BB118" s="459"/>
      <c r="BC118" s="459"/>
      <c r="BD118" s="459"/>
      <c r="BE118" s="459"/>
      <c r="BF118" s="459"/>
      <c r="BG118" s="459"/>
      <c r="BH118" s="459"/>
      <c r="BI118" s="459"/>
      <c r="BJ118" s="459"/>
      <c r="BK118" s="459"/>
      <c r="BL118" s="459"/>
      <c r="BM118" s="459"/>
      <c r="BN118" s="459"/>
      <c r="BO118" s="459"/>
      <c r="BP118" s="459"/>
      <c r="BQ118" s="459"/>
      <c r="BR118" s="459"/>
      <c r="BS118" s="459"/>
      <c r="BT118" s="459"/>
      <c r="BU118" s="459"/>
      <c r="BV118" s="459"/>
      <c r="BW118" s="459"/>
      <c r="BX118" s="459"/>
      <c r="BY118" s="459"/>
      <c r="BZ118" s="459"/>
      <c r="CA118" s="459"/>
      <c r="CB118" s="459"/>
      <c r="CC118" s="459"/>
      <c r="CD118" s="459"/>
      <c r="CE118" s="459"/>
      <c r="CF118" s="459"/>
      <c r="CG118" s="459"/>
      <c r="CH118" s="459"/>
      <c r="CI118" s="459"/>
      <c r="CJ118" s="459"/>
      <c r="CK118" s="459"/>
      <c r="CL118" s="459"/>
      <c r="CM118" s="459"/>
      <c r="CN118" s="459"/>
      <c r="CO118" s="459"/>
      <c r="CP118" s="459"/>
      <c r="CQ118" s="459"/>
      <c r="CR118" s="459"/>
      <c r="CS118" s="459"/>
      <c r="CT118" s="459"/>
      <c r="CU118" s="459"/>
      <c r="CV118" s="459"/>
      <c r="CW118" s="459"/>
      <c r="CX118" s="459"/>
      <c r="CY118" s="459"/>
      <c r="CZ118" s="459"/>
      <c r="DA118" s="459"/>
      <c r="DB118" s="459"/>
      <c r="DC118" s="459"/>
      <c r="DD118" s="459"/>
      <c r="DE118" s="459"/>
      <c r="DF118" s="459"/>
      <c r="DG118" s="459"/>
      <c r="DH118" s="459"/>
      <c r="DI118" s="459"/>
      <c r="DJ118" s="459"/>
      <c r="DK118" s="459"/>
      <c r="DL118" s="459"/>
      <c r="DM118" s="459"/>
      <c r="DN118" s="459"/>
      <c r="DO118" s="459"/>
      <c r="DP118" s="459"/>
      <c r="DQ118" s="459"/>
      <c r="DR118" s="459"/>
      <c r="DS118" s="459"/>
      <c r="DT118" s="459"/>
      <c r="DU118" s="459"/>
      <c r="DV118" s="459"/>
      <c r="DW118" s="459"/>
      <c r="DX118" s="459"/>
      <c r="DY118" s="459"/>
      <c r="DZ118" s="459"/>
      <c r="EA118" s="459"/>
      <c r="EB118" s="459"/>
      <c r="EC118" s="459"/>
      <c r="ED118" s="459"/>
      <c r="EE118" s="459"/>
      <c r="EF118" s="459"/>
      <c r="EG118" s="459"/>
      <c r="EH118" s="459"/>
      <c r="EI118" s="459"/>
      <c r="EJ118" s="459"/>
      <c r="EK118" s="459"/>
      <c r="EL118" s="459"/>
      <c r="EM118" s="459"/>
      <c r="EN118" s="459"/>
      <c r="EO118" s="459"/>
      <c r="EP118" s="459"/>
      <c r="EQ118" s="459"/>
      <c r="ER118" s="459"/>
      <c r="ES118" s="459"/>
      <c r="ET118" s="459"/>
      <c r="EU118" s="459"/>
      <c r="EV118" s="459"/>
      <c r="EW118" s="459"/>
      <c r="EX118" s="459"/>
      <c r="EY118" s="459"/>
      <c r="EZ118" s="459"/>
      <c r="FA118" s="459"/>
      <c r="FB118" s="459"/>
      <c r="FC118" s="459"/>
      <c r="FD118" s="459"/>
      <c r="FE118" s="459"/>
      <c r="FF118" s="459"/>
      <c r="FG118" s="459"/>
      <c r="FH118" s="459"/>
      <c r="FI118" s="459"/>
      <c r="FJ118" s="459"/>
      <c r="FK118" s="459"/>
      <c r="FL118" s="459"/>
      <c r="FM118" s="459"/>
      <c r="FN118" s="459"/>
      <c r="FO118" s="459"/>
      <c r="FP118" s="459"/>
      <c r="FQ118" s="459"/>
      <c r="FR118" s="459"/>
      <c r="FS118" s="459"/>
      <c r="FT118" s="459"/>
      <c r="FU118" s="459"/>
      <c r="FV118" s="459"/>
      <c r="FW118" s="459"/>
      <c r="FX118" s="459"/>
      <c r="FY118" s="459"/>
      <c r="FZ118" s="459"/>
      <c r="GA118" s="459"/>
      <c r="GB118" s="459"/>
      <c r="GC118" s="459"/>
      <c r="GD118" s="459"/>
      <c r="GE118" s="459"/>
      <c r="GF118" s="459"/>
      <c r="GG118" s="459"/>
      <c r="GH118" s="459"/>
      <c r="GI118" s="459"/>
      <c r="GJ118" s="459"/>
      <c r="GK118" s="459"/>
      <c r="GL118" s="459"/>
      <c r="GM118" s="459"/>
      <c r="GN118" s="459"/>
      <c r="GO118" s="459"/>
      <c r="GP118" s="459"/>
      <c r="GQ118" s="459"/>
      <c r="GR118" s="459"/>
      <c r="GS118" s="459"/>
      <c r="GT118" s="459"/>
      <c r="GU118" s="459"/>
      <c r="GV118" s="459"/>
      <c r="GW118" s="459"/>
      <c r="GX118" s="459"/>
      <c r="GY118" s="459"/>
      <c r="GZ118" s="459"/>
      <c r="HA118" s="459"/>
      <c r="HB118" s="459"/>
      <c r="HC118" s="459"/>
      <c r="HD118" s="459"/>
      <c r="HE118" s="459"/>
      <c r="HF118" s="459"/>
      <c r="HG118" s="459"/>
      <c r="HH118" s="459"/>
      <c r="HI118" s="459"/>
      <c r="HJ118" s="459"/>
      <c r="HK118" s="459"/>
      <c r="HL118" s="459"/>
      <c r="HM118" s="459"/>
      <c r="HN118" s="459"/>
      <c r="HO118" s="459"/>
      <c r="HP118" s="459"/>
      <c r="HQ118" s="459"/>
      <c r="HR118" s="460"/>
      <c r="HS118" s="460"/>
      <c r="HT118" s="460"/>
      <c r="HU118" s="460"/>
      <c r="HV118" s="460"/>
      <c r="HW118" s="460"/>
      <c r="HX118" s="460"/>
      <c r="HY118" s="460"/>
      <c r="HZ118" s="460"/>
      <c r="IA118" s="460"/>
      <c r="IB118" s="460"/>
    </row>
    <row r="119" spans="1:236" s="461" customFormat="1" ht="12.75">
      <c r="A119" s="556"/>
      <c r="B119" s="559"/>
      <c r="C119" s="544" t="s">
        <v>2297</v>
      </c>
      <c r="D119" s="514" t="s">
        <v>187</v>
      </c>
      <c r="E119" s="545">
        <v>10</v>
      </c>
      <c r="F119" s="688"/>
      <c r="G119" s="436">
        <f aca="true" t="shared" si="21" ref="G119:G128">E119*F119</f>
        <v>0</v>
      </c>
      <c r="H119" s="688"/>
      <c r="I119" s="436">
        <f aca="true" t="shared" si="22" ref="I119:I128">E119*H119</f>
        <v>0</v>
      </c>
      <c r="J119" s="436">
        <f aca="true" t="shared" si="23" ref="J119:J128">G119+I119</f>
        <v>0</v>
      </c>
      <c r="K119" s="457"/>
      <c r="L119" s="458"/>
      <c r="M119" s="458"/>
      <c r="N119" s="458"/>
      <c r="O119" s="458"/>
      <c r="P119" s="458"/>
      <c r="Q119" s="458"/>
      <c r="R119" s="458"/>
      <c r="S119" s="458"/>
      <c r="T119" s="458"/>
      <c r="U119" s="458"/>
      <c r="V119" s="458"/>
      <c r="W119" s="458"/>
      <c r="X119" s="458"/>
      <c r="Y119" s="458"/>
      <c r="Z119" s="458"/>
      <c r="AA119" s="458"/>
      <c r="AB119" s="458"/>
      <c r="AC119" s="458"/>
      <c r="AD119" s="458"/>
      <c r="AE119" s="458"/>
      <c r="AF119" s="459"/>
      <c r="AG119" s="459"/>
      <c r="AH119" s="459"/>
      <c r="AI119" s="459"/>
      <c r="AJ119" s="459"/>
      <c r="AK119" s="459"/>
      <c r="AL119" s="459"/>
      <c r="AM119" s="459"/>
      <c r="AN119" s="459"/>
      <c r="AO119" s="459"/>
      <c r="AP119" s="459"/>
      <c r="AQ119" s="459"/>
      <c r="AR119" s="459"/>
      <c r="AS119" s="459"/>
      <c r="AT119" s="459"/>
      <c r="AU119" s="459"/>
      <c r="AV119" s="459"/>
      <c r="AW119" s="459"/>
      <c r="AX119" s="459"/>
      <c r="AY119" s="459"/>
      <c r="AZ119" s="459"/>
      <c r="BA119" s="459"/>
      <c r="BB119" s="459"/>
      <c r="BC119" s="459"/>
      <c r="BD119" s="459"/>
      <c r="BE119" s="459"/>
      <c r="BF119" s="459"/>
      <c r="BG119" s="459"/>
      <c r="BH119" s="459"/>
      <c r="BI119" s="459"/>
      <c r="BJ119" s="459"/>
      <c r="BK119" s="459"/>
      <c r="BL119" s="459"/>
      <c r="BM119" s="459"/>
      <c r="BN119" s="459"/>
      <c r="BO119" s="459"/>
      <c r="BP119" s="459"/>
      <c r="BQ119" s="459"/>
      <c r="BR119" s="459"/>
      <c r="BS119" s="459"/>
      <c r="BT119" s="459"/>
      <c r="BU119" s="459"/>
      <c r="BV119" s="459"/>
      <c r="BW119" s="459"/>
      <c r="BX119" s="459"/>
      <c r="BY119" s="459"/>
      <c r="BZ119" s="459"/>
      <c r="CA119" s="459"/>
      <c r="CB119" s="459"/>
      <c r="CC119" s="459"/>
      <c r="CD119" s="459"/>
      <c r="CE119" s="459"/>
      <c r="CF119" s="459"/>
      <c r="CG119" s="459"/>
      <c r="CH119" s="459"/>
      <c r="CI119" s="459"/>
      <c r="CJ119" s="459"/>
      <c r="CK119" s="459"/>
      <c r="CL119" s="459"/>
      <c r="CM119" s="459"/>
      <c r="CN119" s="459"/>
      <c r="CO119" s="459"/>
      <c r="CP119" s="459"/>
      <c r="CQ119" s="459"/>
      <c r="CR119" s="459"/>
      <c r="CS119" s="459"/>
      <c r="CT119" s="459"/>
      <c r="CU119" s="459"/>
      <c r="CV119" s="459"/>
      <c r="CW119" s="459"/>
      <c r="CX119" s="459"/>
      <c r="CY119" s="459"/>
      <c r="CZ119" s="459"/>
      <c r="DA119" s="459"/>
      <c r="DB119" s="459"/>
      <c r="DC119" s="459"/>
      <c r="DD119" s="459"/>
      <c r="DE119" s="459"/>
      <c r="DF119" s="459"/>
      <c r="DG119" s="459"/>
      <c r="DH119" s="459"/>
      <c r="DI119" s="459"/>
      <c r="DJ119" s="459"/>
      <c r="DK119" s="459"/>
      <c r="DL119" s="459"/>
      <c r="DM119" s="459"/>
      <c r="DN119" s="459"/>
      <c r="DO119" s="459"/>
      <c r="DP119" s="459"/>
      <c r="DQ119" s="459"/>
      <c r="DR119" s="459"/>
      <c r="DS119" s="459"/>
      <c r="DT119" s="459"/>
      <c r="DU119" s="459"/>
      <c r="DV119" s="459"/>
      <c r="DW119" s="459"/>
      <c r="DX119" s="459"/>
      <c r="DY119" s="459"/>
      <c r="DZ119" s="459"/>
      <c r="EA119" s="459"/>
      <c r="EB119" s="459"/>
      <c r="EC119" s="459"/>
      <c r="ED119" s="459"/>
      <c r="EE119" s="459"/>
      <c r="EF119" s="459"/>
      <c r="EG119" s="459"/>
      <c r="EH119" s="459"/>
      <c r="EI119" s="459"/>
      <c r="EJ119" s="459"/>
      <c r="EK119" s="459"/>
      <c r="EL119" s="459"/>
      <c r="EM119" s="459"/>
      <c r="EN119" s="459"/>
      <c r="EO119" s="459"/>
      <c r="EP119" s="459"/>
      <c r="EQ119" s="459"/>
      <c r="ER119" s="459"/>
      <c r="ES119" s="459"/>
      <c r="ET119" s="459"/>
      <c r="EU119" s="459"/>
      <c r="EV119" s="459"/>
      <c r="EW119" s="459"/>
      <c r="EX119" s="459"/>
      <c r="EY119" s="459"/>
      <c r="EZ119" s="459"/>
      <c r="FA119" s="459"/>
      <c r="FB119" s="459"/>
      <c r="FC119" s="459"/>
      <c r="FD119" s="459"/>
      <c r="FE119" s="459"/>
      <c r="FF119" s="459"/>
      <c r="FG119" s="459"/>
      <c r="FH119" s="459"/>
      <c r="FI119" s="459"/>
      <c r="FJ119" s="459"/>
      <c r="FK119" s="459"/>
      <c r="FL119" s="459"/>
      <c r="FM119" s="459"/>
      <c r="FN119" s="459"/>
      <c r="FO119" s="459"/>
      <c r="FP119" s="459"/>
      <c r="FQ119" s="459"/>
      <c r="FR119" s="459"/>
      <c r="FS119" s="459"/>
      <c r="FT119" s="459"/>
      <c r="FU119" s="459"/>
      <c r="FV119" s="459"/>
      <c r="FW119" s="459"/>
      <c r="FX119" s="459"/>
      <c r="FY119" s="459"/>
      <c r="FZ119" s="459"/>
      <c r="GA119" s="459"/>
      <c r="GB119" s="459"/>
      <c r="GC119" s="459"/>
      <c r="GD119" s="459"/>
      <c r="GE119" s="459"/>
      <c r="GF119" s="459"/>
      <c r="GG119" s="459"/>
      <c r="GH119" s="459"/>
      <c r="GI119" s="459"/>
      <c r="GJ119" s="459"/>
      <c r="GK119" s="459"/>
      <c r="GL119" s="459"/>
      <c r="GM119" s="459"/>
      <c r="GN119" s="459"/>
      <c r="GO119" s="459"/>
      <c r="GP119" s="459"/>
      <c r="GQ119" s="459"/>
      <c r="GR119" s="459"/>
      <c r="GS119" s="459"/>
      <c r="GT119" s="459"/>
      <c r="GU119" s="459"/>
      <c r="GV119" s="459"/>
      <c r="GW119" s="459"/>
      <c r="GX119" s="459"/>
      <c r="GY119" s="459"/>
      <c r="GZ119" s="459"/>
      <c r="HA119" s="459"/>
      <c r="HB119" s="459"/>
      <c r="HC119" s="459"/>
      <c r="HD119" s="459"/>
      <c r="HE119" s="459"/>
      <c r="HF119" s="459"/>
      <c r="HG119" s="459"/>
      <c r="HH119" s="459"/>
      <c r="HI119" s="459"/>
      <c r="HJ119" s="459"/>
      <c r="HK119" s="459"/>
      <c r="HL119" s="459"/>
      <c r="HM119" s="459"/>
      <c r="HN119" s="459"/>
      <c r="HO119" s="459"/>
      <c r="HP119" s="459"/>
      <c r="HQ119" s="459"/>
      <c r="HR119" s="460"/>
      <c r="HS119" s="460"/>
      <c r="HT119" s="460"/>
      <c r="HU119" s="460"/>
      <c r="HV119" s="460"/>
      <c r="HW119" s="460"/>
      <c r="HX119" s="460"/>
      <c r="HY119" s="460"/>
      <c r="HZ119" s="460"/>
      <c r="IA119" s="460"/>
      <c r="IB119" s="460"/>
    </row>
    <row r="120" spans="1:236" s="461" customFormat="1" ht="12.75">
      <c r="A120" s="556"/>
      <c r="B120" s="559"/>
      <c r="C120" s="544" t="s">
        <v>2364</v>
      </c>
      <c r="D120" s="514" t="s">
        <v>77</v>
      </c>
      <c r="E120" s="545">
        <v>2</v>
      </c>
      <c r="F120" s="688"/>
      <c r="G120" s="436">
        <f t="shared" si="21"/>
        <v>0</v>
      </c>
      <c r="H120" s="688"/>
      <c r="I120" s="436">
        <f t="shared" si="22"/>
        <v>0</v>
      </c>
      <c r="J120" s="436">
        <f t="shared" si="23"/>
        <v>0</v>
      </c>
      <c r="K120" s="457"/>
      <c r="L120" s="458"/>
      <c r="M120" s="458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458"/>
      <c r="AA120" s="458"/>
      <c r="AB120" s="458"/>
      <c r="AC120" s="458"/>
      <c r="AD120" s="458"/>
      <c r="AE120" s="458"/>
      <c r="AF120" s="459"/>
      <c r="AG120" s="459"/>
      <c r="AH120" s="459"/>
      <c r="AI120" s="459"/>
      <c r="AJ120" s="459"/>
      <c r="AK120" s="459"/>
      <c r="AL120" s="459"/>
      <c r="AM120" s="459"/>
      <c r="AN120" s="459"/>
      <c r="AO120" s="459"/>
      <c r="AP120" s="459"/>
      <c r="AQ120" s="459"/>
      <c r="AR120" s="459"/>
      <c r="AS120" s="459"/>
      <c r="AT120" s="459"/>
      <c r="AU120" s="459"/>
      <c r="AV120" s="459"/>
      <c r="AW120" s="459"/>
      <c r="AX120" s="459"/>
      <c r="AY120" s="459"/>
      <c r="AZ120" s="459"/>
      <c r="BA120" s="459"/>
      <c r="BB120" s="459"/>
      <c r="BC120" s="459"/>
      <c r="BD120" s="459"/>
      <c r="BE120" s="459"/>
      <c r="BF120" s="459"/>
      <c r="BG120" s="459"/>
      <c r="BH120" s="459"/>
      <c r="BI120" s="459"/>
      <c r="BJ120" s="459"/>
      <c r="BK120" s="459"/>
      <c r="BL120" s="459"/>
      <c r="BM120" s="459"/>
      <c r="BN120" s="459"/>
      <c r="BO120" s="459"/>
      <c r="BP120" s="459"/>
      <c r="BQ120" s="459"/>
      <c r="BR120" s="459"/>
      <c r="BS120" s="459"/>
      <c r="BT120" s="459"/>
      <c r="BU120" s="459"/>
      <c r="BV120" s="459"/>
      <c r="BW120" s="459"/>
      <c r="BX120" s="459"/>
      <c r="BY120" s="459"/>
      <c r="BZ120" s="459"/>
      <c r="CA120" s="459"/>
      <c r="CB120" s="459"/>
      <c r="CC120" s="459"/>
      <c r="CD120" s="459"/>
      <c r="CE120" s="459"/>
      <c r="CF120" s="459"/>
      <c r="CG120" s="459"/>
      <c r="CH120" s="459"/>
      <c r="CI120" s="459"/>
      <c r="CJ120" s="459"/>
      <c r="CK120" s="459"/>
      <c r="CL120" s="459"/>
      <c r="CM120" s="459"/>
      <c r="CN120" s="459"/>
      <c r="CO120" s="459"/>
      <c r="CP120" s="459"/>
      <c r="CQ120" s="459"/>
      <c r="CR120" s="459"/>
      <c r="CS120" s="459"/>
      <c r="CT120" s="459"/>
      <c r="CU120" s="459"/>
      <c r="CV120" s="459"/>
      <c r="CW120" s="459"/>
      <c r="CX120" s="459"/>
      <c r="CY120" s="459"/>
      <c r="CZ120" s="459"/>
      <c r="DA120" s="459"/>
      <c r="DB120" s="459"/>
      <c r="DC120" s="459"/>
      <c r="DD120" s="459"/>
      <c r="DE120" s="459"/>
      <c r="DF120" s="459"/>
      <c r="DG120" s="459"/>
      <c r="DH120" s="459"/>
      <c r="DI120" s="459"/>
      <c r="DJ120" s="459"/>
      <c r="DK120" s="459"/>
      <c r="DL120" s="459"/>
      <c r="DM120" s="459"/>
      <c r="DN120" s="459"/>
      <c r="DO120" s="459"/>
      <c r="DP120" s="459"/>
      <c r="DQ120" s="459"/>
      <c r="DR120" s="459"/>
      <c r="DS120" s="459"/>
      <c r="DT120" s="459"/>
      <c r="DU120" s="459"/>
      <c r="DV120" s="459"/>
      <c r="DW120" s="459"/>
      <c r="DX120" s="459"/>
      <c r="DY120" s="459"/>
      <c r="DZ120" s="459"/>
      <c r="EA120" s="459"/>
      <c r="EB120" s="459"/>
      <c r="EC120" s="459"/>
      <c r="ED120" s="459"/>
      <c r="EE120" s="459"/>
      <c r="EF120" s="459"/>
      <c r="EG120" s="459"/>
      <c r="EH120" s="459"/>
      <c r="EI120" s="459"/>
      <c r="EJ120" s="459"/>
      <c r="EK120" s="459"/>
      <c r="EL120" s="459"/>
      <c r="EM120" s="459"/>
      <c r="EN120" s="459"/>
      <c r="EO120" s="459"/>
      <c r="EP120" s="459"/>
      <c r="EQ120" s="459"/>
      <c r="ER120" s="459"/>
      <c r="ES120" s="459"/>
      <c r="ET120" s="459"/>
      <c r="EU120" s="459"/>
      <c r="EV120" s="459"/>
      <c r="EW120" s="459"/>
      <c r="EX120" s="459"/>
      <c r="EY120" s="459"/>
      <c r="EZ120" s="459"/>
      <c r="FA120" s="459"/>
      <c r="FB120" s="459"/>
      <c r="FC120" s="459"/>
      <c r="FD120" s="459"/>
      <c r="FE120" s="459"/>
      <c r="FF120" s="459"/>
      <c r="FG120" s="459"/>
      <c r="FH120" s="459"/>
      <c r="FI120" s="459"/>
      <c r="FJ120" s="459"/>
      <c r="FK120" s="459"/>
      <c r="FL120" s="459"/>
      <c r="FM120" s="459"/>
      <c r="FN120" s="459"/>
      <c r="FO120" s="459"/>
      <c r="FP120" s="459"/>
      <c r="FQ120" s="459"/>
      <c r="FR120" s="459"/>
      <c r="FS120" s="459"/>
      <c r="FT120" s="459"/>
      <c r="FU120" s="459"/>
      <c r="FV120" s="459"/>
      <c r="FW120" s="459"/>
      <c r="FX120" s="459"/>
      <c r="FY120" s="459"/>
      <c r="FZ120" s="459"/>
      <c r="GA120" s="459"/>
      <c r="GB120" s="459"/>
      <c r="GC120" s="459"/>
      <c r="GD120" s="459"/>
      <c r="GE120" s="459"/>
      <c r="GF120" s="459"/>
      <c r="GG120" s="459"/>
      <c r="GH120" s="459"/>
      <c r="GI120" s="459"/>
      <c r="GJ120" s="459"/>
      <c r="GK120" s="459"/>
      <c r="GL120" s="459"/>
      <c r="GM120" s="459"/>
      <c r="GN120" s="459"/>
      <c r="GO120" s="459"/>
      <c r="GP120" s="459"/>
      <c r="GQ120" s="459"/>
      <c r="GR120" s="459"/>
      <c r="GS120" s="459"/>
      <c r="GT120" s="459"/>
      <c r="GU120" s="459"/>
      <c r="GV120" s="459"/>
      <c r="GW120" s="459"/>
      <c r="GX120" s="459"/>
      <c r="GY120" s="459"/>
      <c r="GZ120" s="459"/>
      <c r="HA120" s="459"/>
      <c r="HB120" s="459"/>
      <c r="HC120" s="459"/>
      <c r="HD120" s="459"/>
      <c r="HE120" s="459"/>
      <c r="HF120" s="459"/>
      <c r="HG120" s="459"/>
      <c r="HH120" s="459"/>
      <c r="HI120" s="459"/>
      <c r="HJ120" s="459"/>
      <c r="HK120" s="459"/>
      <c r="HL120" s="459"/>
      <c r="HM120" s="459"/>
      <c r="HN120" s="459"/>
      <c r="HO120" s="459"/>
      <c r="HP120" s="459"/>
      <c r="HQ120" s="459"/>
      <c r="HR120" s="460"/>
      <c r="HS120" s="460"/>
      <c r="HT120" s="460"/>
      <c r="HU120" s="460"/>
      <c r="HV120" s="460"/>
      <c r="HW120" s="460"/>
      <c r="HX120" s="460"/>
      <c r="HY120" s="460"/>
      <c r="HZ120" s="460"/>
      <c r="IA120" s="460"/>
      <c r="IB120" s="460"/>
    </row>
    <row r="121" spans="1:236" s="461" customFormat="1" ht="12.75">
      <c r="A121" s="556"/>
      <c r="B121" s="559"/>
      <c r="C121" s="544" t="s">
        <v>2298</v>
      </c>
      <c r="D121" s="514" t="s">
        <v>187</v>
      </c>
      <c r="E121" s="545">
        <v>44</v>
      </c>
      <c r="F121" s="669"/>
      <c r="G121" s="436">
        <f t="shared" si="21"/>
        <v>0</v>
      </c>
      <c r="H121" s="693"/>
      <c r="I121" s="436">
        <f t="shared" si="22"/>
        <v>0</v>
      </c>
      <c r="J121" s="436">
        <f t="shared" si="23"/>
        <v>0</v>
      </c>
      <c r="K121" s="457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458"/>
      <c r="AA121" s="458"/>
      <c r="AB121" s="458"/>
      <c r="AC121" s="458"/>
      <c r="AD121" s="458"/>
      <c r="AE121" s="458"/>
      <c r="AF121" s="459"/>
      <c r="AG121" s="459"/>
      <c r="AH121" s="459"/>
      <c r="AI121" s="459"/>
      <c r="AJ121" s="459"/>
      <c r="AK121" s="459"/>
      <c r="AL121" s="459"/>
      <c r="AM121" s="459"/>
      <c r="AN121" s="459"/>
      <c r="AO121" s="459"/>
      <c r="AP121" s="459"/>
      <c r="AQ121" s="459"/>
      <c r="AR121" s="459"/>
      <c r="AS121" s="459"/>
      <c r="AT121" s="459"/>
      <c r="AU121" s="459"/>
      <c r="AV121" s="459"/>
      <c r="AW121" s="459"/>
      <c r="AX121" s="459"/>
      <c r="AY121" s="459"/>
      <c r="AZ121" s="459"/>
      <c r="BA121" s="459"/>
      <c r="BB121" s="459"/>
      <c r="BC121" s="459"/>
      <c r="BD121" s="459"/>
      <c r="BE121" s="459"/>
      <c r="BF121" s="459"/>
      <c r="BG121" s="459"/>
      <c r="BH121" s="459"/>
      <c r="BI121" s="459"/>
      <c r="BJ121" s="459"/>
      <c r="BK121" s="459"/>
      <c r="BL121" s="459"/>
      <c r="BM121" s="459"/>
      <c r="BN121" s="459"/>
      <c r="BO121" s="459"/>
      <c r="BP121" s="459"/>
      <c r="BQ121" s="459"/>
      <c r="BR121" s="459"/>
      <c r="BS121" s="459"/>
      <c r="BT121" s="459"/>
      <c r="BU121" s="459"/>
      <c r="BV121" s="459"/>
      <c r="BW121" s="459"/>
      <c r="BX121" s="459"/>
      <c r="BY121" s="459"/>
      <c r="BZ121" s="459"/>
      <c r="CA121" s="459"/>
      <c r="CB121" s="459"/>
      <c r="CC121" s="459"/>
      <c r="CD121" s="459"/>
      <c r="CE121" s="459"/>
      <c r="CF121" s="459"/>
      <c r="CG121" s="459"/>
      <c r="CH121" s="459"/>
      <c r="CI121" s="459"/>
      <c r="CJ121" s="459"/>
      <c r="CK121" s="459"/>
      <c r="CL121" s="459"/>
      <c r="CM121" s="459"/>
      <c r="CN121" s="459"/>
      <c r="CO121" s="459"/>
      <c r="CP121" s="459"/>
      <c r="CQ121" s="459"/>
      <c r="CR121" s="459"/>
      <c r="CS121" s="459"/>
      <c r="CT121" s="459"/>
      <c r="CU121" s="459"/>
      <c r="CV121" s="459"/>
      <c r="CW121" s="459"/>
      <c r="CX121" s="459"/>
      <c r="CY121" s="459"/>
      <c r="CZ121" s="459"/>
      <c r="DA121" s="459"/>
      <c r="DB121" s="459"/>
      <c r="DC121" s="459"/>
      <c r="DD121" s="459"/>
      <c r="DE121" s="459"/>
      <c r="DF121" s="459"/>
      <c r="DG121" s="459"/>
      <c r="DH121" s="459"/>
      <c r="DI121" s="459"/>
      <c r="DJ121" s="459"/>
      <c r="DK121" s="459"/>
      <c r="DL121" s="459"/>
      <c r="DM121" s="459"/>
      <c r="DN121" s="459"/>
      <c r="DO121" s="459"/>
      <c r="DP121" s="459"/>
      <c r="DQ121" s="459"/>
      <c r="DR121" s="459"/>
      <c r="DS121" s="459"/>
      <c r="DT121" s="459"/>
      <c r="DU121" s="459"/>
      <c r="DV121" s="459"/>
      <c r="DW121" s="459"/>
      <c r="DX121" s="459"/>
      <c r="DY121" s="459"/>
      <c r="DZ121" s="459"/>
      <c r="EA121" s="459"/>
      <c r="EB121" s="459"/>
      <c r="EC121" s="459"/>
      <c r="ED121" s="459"/>
      <c r="EE121" s="459"/>
      <c r="EF121" s="459"/>
      <c r="EG121" s="459"/>
      <c r="EH121" s="459"/>
      <c r="EI121" s="459"/>
      <c r="EJ121" s="459"/>
      <c r="EK121" s="459"/>
      <c r="EL121" s="459"/>
      <c r="EM121" s="459"/>
      <c r="EN121" s="459"/>
      <c r="EO121" s="459"/>
      <c r="EP121" s="459"/>
      <c r="EQ121" s="459"/>
      <c r="ER121" s="459"/>
      <c r="ES121" s="459"/>
      <c r="ET121" s="459"/>
      <c r="EU121" s="459"/>
      <c r="EV121" s="459"/>
      <c r="EW121" s="459"/>
      <c r="EX121" s="459"/>
      <c r="EY121" s="459"/>
      <c r="EZ121" s="459"/>
      <c r="FA121" s="459"/>
      <c r="FB121" s="459"/>
      <c r="FC121" s="459"/>
      <c r="FD121" s="459"/>
      <c r="FE121" s="459"/>
      <c r="FF121" s="459"/>
      <c r="FG121" s="459"/>
      <c r="FH121" s="459"/>
      <c r="FI121" s="459"/>
      <c r="FJ121" s="459"/>
      <c r="FK121" s="459"/>
      <c r="FL121" s="459"/>
      <c r="FM121" s="459"/>
      <c r="FN121" s="459"/>
      <c r="FO121" s="459"/>
      <c r="FP121" s="459"/>
      <c r="FQ121" s="459"/>
      <c r="FR121" s="459"/>
      <c r="FS121" s="459"/>
      <c r="FT121" s="459"/>
      <c r="FU121" s="459"/>
      <c r="FV121" s="459"/>
      <c r="FW121" s="459"/>
      <c r="FX121" s="459"/>
      <c r="FY121" s="459"/>
      <c r="FZ121" s="459"/>
      <c r="GA121" s="459"/>
      <c r="GB121" s="459"/>
      <c r="GC121" s="459"/>
      <c r="GD121" s="459"/>
      <c r="GE121" s="459"/>
      <c r="GF121" s="459"/>
      <c r="GG121" s="459"/>
      <c r="GH121" s="459"/>
      <c r="GI121" s="459"/>
      <c r="GJ121" s="459"/>
      <c r="GK121" s="459"/>
      <c r="GL121" s="459"/>
      <c r="GM121" s="459"/>
      <c r="GN121" s="459"/>
      <c r="GO121" s="459"/>
      <c r="GP121" s="459"/>
      <c r="GQ121" s="459"/>
      <c r="GR121" s="459"/>
      <c r="GS121" s="459"/>
      <c r="GT121" s="459"/>
      <c r="GU121" s="459"/>
      <c r="GV121" s="459"/>
      <c r="GW121" s="459"/>
      <c r="GX121" s="459"/>
      <c r="GY121" s="459"/>
      <c r="GZ121" s="459"/>
      <c r="HA121" s="459"/>
      <c r="HB121" s="459"/>
      <c r="HC121" s="459"/>
      <c r="HD121" s="459"/>
      <c r="HE121" s="459"/>
      <c r="HF121" s="459"/>
      <c r="HG121" s="459"/>
      <c r="HH121" s="459"/>
      <c r="HI121" s="459"/>
      <c r="HJ121" s="459"/>
      <c r="HK121" s="459"/>
      <c r="HL121" s="459"/>
      <c r="HM121" s="459"/>
      <c r="HN121" s="459"/>
      <c r="HO121" s="459"/>
      <c r="HP121" s="459"/>
      <c r="HQ121" s="459"/>
      <c r="HR121" s="460"/>
      <c r="HS121" s="460"/>
      <c r="HT121" s="460"/>
      <c r="HU121" s="460"/>
      <c r="HV121" s="460"/>
      <c r="HW121" s="460"/>
      <c r="HX121" s="460"/>
      <c r="HY121" s="460"/>
      <c r="HZ121" s="460"/>
      <c r="IA121" s="460"/>
      <c r="IB121" s="460"/>
    </row>
    <row r="122" spans="1:236" s="461" customFormat="1" ht="12.75">
      <c r="A122" s="556"/>
      <c r="B122" s="559"/>
      <c r="C122" s="544" t="s">
        <v>2299</v>
      </c>
      <c r="D122" s="514" t="s">
        <v>77</v>
      </c>
      <c r="E122" s="545">
        <v>20</v>
      </c>
      <c r="F122" s="669"/>
      <c r="G122" s="436">
        <f t="shared" si="21"/>
        <v>0</v>
      </c>
      <c r="H122" s="693"/>
      <c r="I122" s="436">
        <f t="shared" si="22"/>
        <v>0</v>
      </c>
      <c r="J122" s="436">
        <f t="shared" si="23"/>
        <v>0</v>
      </c>
      <c r="K122" s="457"/>
      <c r="L122" s="458"/>
      <c r="M122" s="458"/>
      <c r="N122" s="458"/>
      <c r="O122" s="458"/>
      <c r="P122" s="458"/>
      <c r="Q122" s="458"/>
      <c r="R122" s="458"/>
      <c r="S122" s="458"/>
      <c r="T122" s="458"/>
      <c r="U122" s="458"/>
      <c r="V122" s="458"/>
      <c r="W122" s="458"/>
      <c r="X122" s="458"/>
      <c r="Y122" s="458"/>
      <c r="Z122" s="458"/>
      <c r="AA122" s="458"/>
      <c r="AB122" s="458"/>
      <c r="AC122" s="458"/>
      <c r="AD122" s="458"/>
      <c r="AE122" s="458"/>
      <c r="AF122" s="459"/>
      <c r="AG122" s="459"/>
      <c r="AH122" s="459"/>
      <c r="AI122" s="459"/>
      <c r="AJ122" s="459"/>
      <c r="AK122" s="459"/>
      <c r="AL122" s="459"/>
      <c r="AM122" s="459"/>
      <c r="AN122" s="459"/>
      <c r="AO122" s="459"/>
      <c r="AP122" s="459"/>
      <c r="AQ122" s="459"/>
      <c r="AR122" s="459"/>
      <c r="AS122" s="459"/>
      <c r="AT122" s="459"/>
      <c r="AU122" s="459"/>
      <c r="AV122" s="459"/>
      <c r="AW122" s="459"/>
      <c r="AX122" s="459"/>
      <c r="AY122" s="459"/>
      <c r="AZ122" s="459"/>
      <c r="BA122" s="459"/>
      <c r="BB122" s="459"/>
      <c r="BC122" s="459"/>
      <c r="BD122" s="459"/>
      <c r="BE122" s="459"/>
      <c r="BF122" s="459"/>
      <c r="BG122" s="459"/>
      <c r="BH122" s="459"/>
      <c r="BI122" s="459"/>
      <c r="BJ122" s="459"/>
      <c r="BK122" s="459"/>
      <c r="BL122" s="459"/>
      <c r="BM122" s="459"/>
      <c r="BN122" s="459"/>
      <c r="BO122" s="459"/>
      <c r="BP122" s="459"/>
      <c r="BQ122" s="459"/>
      <c r="BR122" s="459"/>
      <c r="BS122" s="459"/>
      <c r="BT122" s="459"/>
      <c r="BU122" s="459"/>
      <c r="BV122" s="459"/>
      <c r="BW122" s="459"/>
      <c r="BX122" s="459"/>
      <c r="BY122" s="459"/>
      <c r="BZ122" s="459"/>
      <c r="CA122" s="459"/>
      <c r="CB122" s="459"/>
      <c r="CC122" s="459"/>
      <c r="CD122" s="459"/>
      <c r="CE122" s="459"/>
      <c r="CF122" s="459"/>
      <c r="CG122" s="459"/>
      <c r="CH122" s="459"/>
      <c r="CI122" s="459"/>
      <c r="CJ122" s="459"/>
      <c r="CK122" s="459"/>
      <c r="CL122" s="459"/>
      <c r="CM122" s="459"/>
      <c r="CN122" s="459"/>
      <c r="CO122" s="459"/>
      <c r="CP122" s="459"/>
      <c r="CQ122" s="459"/>
      <c r="CR122" s="459"/>
      <c r="CS122" s="459"/>
      <c r="CT122" s="459"/>
      <c r="CU122" s="459"/>
      <c r="CV122" s="459"/>
      <c r="CW122" s="459"/>
      <c r="CX122" s="459"/>
      <c r="CY122" s="459"/>
      <c r="CZ122" s="459"/>
      <c r="DA122" s="459"/>
      <c r="DB122" s="459"/>
      <c r="DC122" s="459"/>
      <c r="DD122" s="459"/>
      <c r="DE122" s="459"/>
      <c r="DF122" s="459"/>
      <c r="DG122" s="459"/>
      <c r="DH122" s="459"/>
      <c r="DI122" s="459"/>
      <c r="DJ122" s="459"/>
      <c r="DK122" s="459"/>
      <c r="DL122" s="459"/>
      <c r="DM122" s="459"/>
      <c r="DN122" s="459"/>
      <c r="DO122" s="459"/>
      <c r="DP122" s="459"/>
      <c r="DQ122" s="459"/>
      <c r="DR122" s="459"/>
      <c r="DS122" s="459"/>
      <c r="DT122" s="459"/>
      <c r="DU122" s="459"/>
      <c r="DV122" s="459"/>
      <c r="DW122" s="459"/>
      <c r="DX122" s="459"/>
      <c r="DY122" s="459"/>
      <c r="DZ122" s="459"/>
      <c r="EA122" s="459"/>
      <c r="EB122" s="459"/>
      <c r="EC122" s="459"/>
      <c r="ED122" s="459"/>
      <c r="EE122" s="459"/>
      <c r="EF122" s="459"/>
      <c r="EG122" s="459"/>
      <c r="EH122" s="459"/>
      <c r="EI122" s="459"/>
      <c r="EJ122" s="459"/>
      <c r="EK122" s="459"/>
      <c r="EL122" s="459"/>
      <c r="EM122" s="459"/>
      <c r="EN122" s="459"/>
      <c r="EO122" s="459"/>
      <c r="EP122" s="459"/>
      <c r="EQ122" s="459"/>
      <c r="ER122" s="459"/>
      <c r="ES122" s="459"/>
      <c r="ET122" s="459"/>
      <c r="EU122" s="459"/>
      <c r="EV122" s="459"/>
      <c r="EW122" s="459"/>
      <c r="EX122" s="459"/>
      <c r="EY122" s="459"/>
      <c r="EZ122" s="459"/>
      <c r="FA122" s="459"/>
      <c r="FB122" s="459"/>
      <c r="FC122" s="459"/>
      <c r="FD122" s="459"/>
      <c r="FE122" s="459"/>
      <c r="FF122" s="459"/>
      <c r="FG122" s="459"/>
      <c r="FH122" s="459"/>
      <c r="FI122" s="459"/>
      <c r="FJ122" s="459"/>
      <c r="FK122" s="459"/>
      <c r="FL122" s="459"/>
      <c r="FM122" s="459"/>
      <c r="FN122" s="459"/>
      <c r="FO122" s="459"/>
      <c r="FP122" s="459"/>
      <c r="FQ122" s="459"/>
      <c r="FR122" s="459"/>
      <c r="FS122" s="459"/>
      <c r="FT122" s="459"/>
      <c r="FU122" s="459"/>
      <c r="FV122" s="459"/>
      <c r="FW122" s="459"/>
      <c r="FX122" s="459"/>
      <c r="FY122" s="459"/>
      <c r="FZ122" s="459"/>
      <c r="GA122" s="459"/>
      <c r="GB122" s="459"/>
      <c r="GC122" s="459"/>
      <c r="GD122" s="459"/>
      <c r="GE122" s="459"/>
      <c r="GF122" s="459"/>
      <c r="GG122" s="459"/>
      <c r="GH122" s="459"/>
      <c r="GI122" s="459"/>
      <c r="GJ122" s="459"/>
      <c r="GK122" s="459"/>
      <c r="GL122" s="459"/>
      <c r="GM122" s="459"/>
      <c r="GN122" s="459"/>
      <c r="GO122" s="459"/>
      <c r="GP122" s="459"/>
      <c r="GQ122" s="459"/>
      <c r="GR122" s="459"/>
      <c r="GS122" s="459"/>
      <c r="GT122" s="459"/>
      <c r="GU122" s="459"/>
      <c r="GV122" s="459"/>
      <c r="GW122" s="459"/>
      <c r="GX122" s="459"/>
      <c r="GY122" s="459"/>
      <c r="GZ122" s="459"/>
      <c r="HA122" s="459"/>
      <c r="HB122" s="459"/>
      <c r="HC122" s="459"/>
      <c r="HD122" s="459"/>
      <c r="HE122" s="459"/>
      <c r="HF122" s="459"/>
      <c r="HG122" s="459"/>
      <c r="HH122" s="459"/>
      <c r="HI122" s="459"/>
      <c r="HJ122" s="459"/>
      <c r="HK122" s="459"/>
      <c r="HL122" s="459"/>
      <c r="HM122" s="459"/>
      <c r="HN122" s="459"/>
      <c r="HO122" s="459"/>
      <c r="HP122" s="459"/>
      <c r="HQ122" s="459"/>
      <c r="HR122" s="460"/>
      <c r="HS122" s="460"/>
      <c r="HT122" s="460"/>
      <c r="HU122" s="460"/>
      <c r="HV122" s="460"/>
      <c r="HW122" s="460"/>
      <c r="HX122" s="460"/>
      <c r="HY122" s="460"/>
      <c r="HZ122" s="460"/>
      <c r="IA122" s="460"/>
      <c r="IB122" s="460"/>
    </row>
    <row r="123" spans="1:236" s="461" customFormat="1" ht="12.75">
      <c r="A123" s="556"/>
      <c r="B123" s="559"/>
      <c r="C123" s="544" t="s">
        <v>2300</v>
      </c>
      <c r="D123" s="514" t="s">
        <v>77</v>
      </c>
      <c r="E123" s="545">
        <v>2</v>
      </c>
      <c r="F123" s="669"/>
      <c r="G123" s="436">
        <f t="shared" si="21"/>
        <v>0</v>
      </c>
      <c r="H123" s="693"/>
      <c r="I123" s="436">
        <f t="shared" si="22"/>
        <v>0</v>
      </c>
      <c r="J123" s="436">
        <f t="shared" si="23"/>
        <v>0</v>
      </c>
      <c r="K123" s="457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  <c r="AA123" s="458"/>
      <c r="AB123" s="458"/>
      <c r="AC123" s="458"/>
      <c r="AD123" s="458"/>
      <c r="AE123" s="458"/>
      <c r="AF123" s="459"/>
      <c r="AG123" s="459"/>
      <c r="AH123" s="459"/>
      <c r="AI123" s="459"/>
      <c r="AJ123" s="459"/>
      <c r="AK123" s="459"/>
      <c r="AL123" s="459"/>
      <c r="AM123" s="459"/>
      <c r="AN123" s="459"/>
      <c r="AO123" s="459"/>
      <c r="AP123" s="459"/>
      <c r="AQ123" s="459"/>
      <c r="AR123" s="459"/>
      <c r="AS123" s="459"/>
      <c r="AT123" s="459"/>
      <c r="AU123" s="459"/>
      <c r="AV123" s="459"/>
      <c r="AW123" s="459"/>
      <c r="AX123" s="459"/>
      <c r="AY123" s="459"/>
      <c r="AZ123" s="459"/>
      <c r="BA123" s="459"/>
      <c r="BB123" s="459"/>
      <c r="BC123" s="459"/>
      <c r="BD123" s="459"/>
      <c r="BE123" s="459"/>
      <c r="BF123" s="459"/>
      <c r="BG123" s="459"/>
      <c r="BH123" s="459"/>
      <c r="BI123" s="459"/>
      <c r="BJ123" s="459"/>
      <c r="BK123" s="459"/>
      <c r="BL123" s="459"/>
      <c r="BM123" s="459"/>
      <c r="BN123" s="459"/>
      <c r="BO123" s="459"/>
      <c r="BP123" s="459"/>
      <c r="BQ123" s="459"/>
      <c r="BR123" s="459"/>
      <c r="BS123" s="459"/>
      <c r="BT123" s="459"/>
      <c r="BU123" s="459"/>
      <c r="BV123" s="459"/>
      <c r="BW123" s="459"/>
      <c r="BX123" s="459"/>
      <c r="BY123" s="459"/>
      <c r="BZ123" s="459"/>
      <c r="CA123" s="459"/>
      <c r="CB123" s="459"/>
      <c r="CC123" s="459"/>
      <c r="CD123" s="459"/>
      <c r="CE123" s="459"/>
      <c r="CF123" s="459"/>
      <c r="CG123" s="459"/>
      <c r="CH123" s="459"/>
      <c r="CI123" s="459"/>
      <c r="CJ123" s="459"/>
      <c r="CK123" s="459"/>
      <c r="CL123" s="459"/>
      <c r="CM123" s="459"/>
      <c r="CN123" s="459"/>
      <c r="CO123" s="459"/>
      <c r="CP123" s="459"/>
      <c r="CQ123" s="459"/>
      <c r="CR123" s="459"/>
      <c r="CS123" s="459"/>
      <c r="CT123" s="459"/>
      <c r="CU123" s="459"/>
      <c r="CV123" s="459"/>
      <c r="CW123" s="459"/>
      <c r="CX123" s="459"/>
      <c r="CY123" s="459"/>
      <c r="CZ123" s="459"/>
      <c r="DA123" s="459"/>
      <c r="DB123" s="459"/>
      <c r="DC123" s="459"/>
      <c r="DD123" s="459"/>
      <c r="DE123" s="459"/>
      <c r="DF123" s="459"/>
      <c r="DG123" s="459"/>
      <c r="DH123" s="459"/>
      <c r="DI123" s="459"/>
      <c r="DJ123" s="459"/>
      <c r="DK123" s="459"/>
      <c r="DL123" s="459"/>
      <c r="DM123" s="459"/>
      <c r="DN123" s="459"/>
      <c r="DO123" s="459"/>
      <c r="DP123" s="459"/>
      <c r="DQ123" s="459"/>
      <c r="DR123" s="459"/>
      <c r="DS123" s="459"/>
      <c r="DT123" s="459"/>
      <c r="DU123" s="459"/>
      <c r="DV123" s="459"/>
      <c r="DW123" s="459"/>
      <c r="DX123" s="459"/>
      <c r="DY123" s="459"/>
      <c r="DZ123" s="459"/>
      <c r="EA123" s="459"/>
      <c r="EB123" s="459"/>
      <c r="EC123" s="459"/>
      <c r="ED123" s="459"/>
      <c r="EE123" s="459"/>
      <c r="EF123" s="459"/>
      <c r="EG123" s="459"/>
      <c r="EH123" s="459"/>
      <c r="EI123" s="459"/>
      <c r="EJ123" s="459"/>
      <c r="EK123" s="459"/>
      <c r="EL123" s="459"/>
      <c r="EM123" s="459"/>
      <c r="EN123" s="459"/>
      <c r="EO123" s="459"/>
      <c r="EP123" s="459"/>
      <c r="EQ123" s="459"/>
      <c r="ER123" s="459"/>
      <c r="ES123" s="459"/>
      <c r="ET123" s="459"/>
      <c r="EU123" s="459"/>
      <c r="EV123" s="459"/>
      <c r="EW123" s="459"/>
      <c r="EX123" s="459"/>
      <c r="EY123" s="459"/>
      <c r="EZ123" s="459"/>
      <c r="FA123" s="459"/>
      <c r="FB123" s="459"/>
      <c r="FC123" s="459"/>
      <c r="FD123" s="459"/>
      <c r="FE123" s="459"/>
      <c r="FF123" s="459"/>
      <c r="FG123" s="459"/>
      <c r="FH123" s="459"/>
      <c r="FI123" s="459"/>
      <c r="FJ123" s="459"/>
      <c r="FK123" s="459"/>
      <c r="FL123" s="459"/>
      <c r="FM123" s="459"/>
      <c r="FN123" s="459"/>
      <c r="FO123" s="459"/>
      <c r="FP123" s="459"/>
      <c r="FQ123" s="459"/>
      <c r="FR123" s="459"/>
      <c r="FS123" s="459"/>
      <c r="FT123" s="459"/>
      <c r="FU123" s="459"/>
      <c r="FV123" s="459"/>
      <c r="FW123" s="459"/>
      <c r="FX123" s="459"/>
      <c r="FY123" s="459"/>
      <c r="FZ123" s="459"/>
      <c r="GA123" s="459"/>
      <c r="GB123" s="459"/>
      <c r="GC123" s="459"/>
      <c r="GD123" s="459"/>
      <c r="GE123" s="459"/>
      <c r="GF123" s="459"/>
      <c r="GG123" s="459"/>
      <c r="GH123" s="459"/>
      <c r="GI123" s="459"/>
      <c r="GJ123" s="459"/>
      <c r="GK123" s="459"/>
      <c r="GL123" s="459"/>
      <c r="GM123" s="459"/>
      <c r="GN123" s="459"/>
      <c r="GO123" s="459"/>
      <c r="GP123" s="459"/>
      <c r="GQ123" s="459"/>
      <c r="GR123" s="459"/>
      <c r="GS123" s="459"/>
      <c r="GT123" s="459"/>
      <c r="GU123" s="459"/>
      <c r="GV123" s="459"/>
      <c r="GW123" s="459"/>
      <c r="GX123" s="459"/>
      <c r="GY123" s="459"/>
      <c r="GZ123" s="459"/>
      <c r="HA123" s="459"/>
      <c r="HB123" s="459"/>
      <c r="HC123" s="459"/>
      <c r="HD123" s="459"/>
      <c r="HE123" s="459"/>
      <c r="HF123" s="459"/>
      <c r="HG123" s="459"/>
      <c r="HH123" s="459"/>
      <c r="HI123" s="459"/>
      <c r="HJ123" s="459"/>
      <c r="HK123" s="459"/>
      <c r="HL123" s="459"/>
      <c r="HM123" s="459"/>
      <c r="HN123" s="459"/>
      <c r="HO123" s="459"/>
      <c r="HP123" s="459"/>
      <c r="HQ123" s="459"/>
      <c r="HR123" s="460"/>
      <c r="HS123" s="460"/>
      <c r="HT123" s="460"/>
      <c r="HU123" s="460"/>
      <c r="HV123" s="460"/>
      <c r="HW123" s="460"/>
      <c r="HX123" s="460"/>
      <c r="HY123" s="460"/>
      <c r="HZ123" s="460"/>
      <c r="IA123" s="460"/>
      <c r="IB123" s="460"/>
    </row>
    <row r="124" spans="1:236" s="461" customFormat="1" ht="12.75">
      <c r="A124" s="555"/>
      <c r="B124" s="559"/>
      <c r="C124" s="544" t="s">
        <v>2301</v>
      </c>
      <c r="D124" s="514" t="s">
        <v>77</v>
      </c>
      <c r="E124" s="545">
        <v>2</v>
      </c>
      <c r="F124" s="688"/>
      <c r="G124" s="436">
        <f t="shared" si="21"/>
        <v>0</v>
      </c>
      <c r="H124" s="688"/>
      <c r="I124" s="436">
        <f t="shared" si="22"/>
        <v>0</v>
      </c>
      <c r="J124" s="436">
        <f t="shared" si="23"/>
        <v>0</v>
      </c>
      <c r="K124" s="457"/>
      <c r="L124" s="458"/>
      <c r="M124" s="458"/>
      <c r="N124" s="458"/>
      <c r="O124" s="458"/>
      <c r="P124" s="458"/>
      <c r="Q124" s="458"/>
      <c r="R124" s="458"/>
      <c r="S124" s="458"/>
      <c r="T124" s="458"/>
      <c r="U124" s="458"/>
      <c r="V124" s="458"/>
      <c r="W124" s="458"/>
      <c r="X124" s="458"/>
      <c r="Y124" s="458"/>
      <c r="Z124" s="458"/>
      <c r="AA124" s="458"/>
      <c r="AB124" s="458"/>
      <c r="AC124" s="458"/>
      <c r="AD124" s="458"/>
      <c r="AE124" s="458"/>
      <c r="AF124" s="459"/>
      <c r="AG124" s="459"/>
      <c r="AH124" s="459"/>
      <c r="AI124" s="459"/>
      <c r="AJ124" s="459"/>
      <c r="AK124" s="459"/>
      <c r="AL124" s="459"/>
      <c r="AM124" s="459"/>
      <c r="AN124" s="459"/>
      <c r="AO124" s="459"/>
      <c r="AP124" s="459"/>
      <c r="AQ124" s="459"/>
      <c r="AR124" s="459"/>
      <c r="AS124" s="459"/>
      <c r="AT124" s="459"/>
      <c r="AU124" s="459"/>
      <c r="AV124" s="459"/>
      <c r="AW124" s="459"/>
      <c r="AX124" s="459"/>
      <c r="AY124" s="459"/>
      <c r="AZ124" s="459"/>
      <c r="BA124" s="459"/>
      <c r="BB124" s="459"/>
      <c r="BC124" s="459"/>
      <c r="BD124" s="459"/>
      <c r="BE124" s="459"/>
      <c r="BF124" s="459"/>
      <c r="BG124" s="459"/>
      <c r="BH124" s="459"/>
      <c r="BI124" s="459"/>
      <c r="BJ124" s="459"/>
      <c r="BK124" s="459"/>
      <c r="BL124" s="459"/>
      <c r="BM124" s="459"/>
      <c r="BN124" s="459"/>
      <c r="BO124" s="459"/>
      <c r="BP124" s="459"/>
      <c r="BQ124" s="459"/>
      <c r="BR124" s="459"/>
      <c r="BS124" s="459"/>
      <c r="BT124" s="459"/>
      <c r="BU124" s="459"/>
      <c r="BV124" s="459"/>
      <c r="BW124" s="459"/>
      <c r="BX124" s="459"/>
      <c r="BY124" s="459"/>
      <c r="BZ124" s="459"/>
      <c r="CA124" s="459"/>
      <c r="CB124" s="459"/>
      <c r="CC124" s="459"/>
      <c r="CD124" s="459"/>
      <c r="CE124" s="459"/>
      <c r="CF124" s="459"/>
      <c r="CG124" s="459"/>
      <c r="CH124" s="459"/>
      <c r="CI124" s="459"/>
      <c r="CJ124" s="459"/>
      <c r="CK124" s="459"/>
      <c r="CL124" s="459"/>
      <c r="CM124" s="459"/>
      <c r="CN124" s="459"/>
      <c r="CO124" s="459"/>
      <c r="CP124" s="459"/>
      <c r="CQ124" s="459"/>
      <c r="CR124" s="459"/>
      <c r="CS124" s="459"/>
      <c r="CT124" s="459"/>
      <c r="CU124" s="459"/>
      <c r="CV124" s="459"/>
      <c r="CW124" s="459"/>
      <c r="CX124" s="459"/>
      <c r="CY124" s="459"/>
      <c r="CZ124" s="459"/>
      <c r="DA124" s="459"/>
      <c r="DB124" s="459"/>
      <c r="DC124" s="459"/>
      <c r="DD124" s="459"/>
      <c r="DE124" s="459"/>
      <c r="DF124" s="459"/>
      <c r="DG124" s="459"/>
      <c r="DH124" s="459"/>
      <c r="DI124" s="459"/>
      <c r="DJ124" s="459"/>
      <c r="DK124" s="459"/>
      <c r="DL124" s="459"/>
      <c r="DM124" s="459"/>
      <c r="DN124" s="459"/>
      <c r="DO124" s="459"/>
      <c r="DP124" s="459"/>
      <c r="DQ124" s="459"/>
      <c r="DR124" s="459"/>
      <c r="DS124" s="459"/>
      <c r="DT124" s="459"/>
      <c r="DU124" s="459"/>
      <c r="DV124" s="459"/>
      <c r="DW124" s="459"/>
      <c r="DX124" s="459"/>
      <c r="DY124" s="459"/>
      <c r="DZ124" s="459"/>
      <c r="EA124" s="459"/>
      <c r="EB124" s="459"/>
      <c r="EC124" s="459"/>
      <c r="ED124" s="459"/>
      <c r="EE124" s="459"/>
      <c r="EF124" s="459"/>
      <c r="EG124" s="459"/>
      <c r="EH124" s="459"/>
      <c r="EI124" s="459"/>
      <c r="EJ124" s="459"/>
      <c r="EK124" s="459"/>
      <c r="EL124" s="459"/>
      <c r="EM124" s="459"/>
      <c r="EN124" s="459"/>
      <c r="EO124" s="459"/>
      <c r="EP124" s="459"/>
      <c r="EQ124" s="459"/>
      <c r="ER124" s="459"/>
      <c r="ES124" s="459"/>
      <c r="ET124" s="459"/>
      <c r="EU124" s="459"/>
      <c r="EV124" s="459"/>
      <c r="EW124" s="459"/>
      <c r="EX124" s="459"/>
      <c r="EY124" s="459"/>
      <c r="EZ124" s="459"/>
      <c r="FA124" s="459"/>
      <c r="FB124" s="459"/>
      <c r="FC124" s="459"/>
      <c r="FD124" s="459"/>
      <c r="FE124" s="459"/>
      <c r="FF124" s="459"/>
      <c r="FG124" s="459"/>
      <c r="FH124" s="459"/>
      <c r="FI124" s="459"/>
      <c r="FJ124" s="459"/>
      <c r="FK124" s="459"/>
      <c r="FL124" s="459"/>
      <c r="FM124" s="459"/>
      <c r="FN124" s="459"/>
      <c r="FO124" s="459"/>
      <c r="FP124" s="459"/>
      <c r="FQ124" s="459"/>
      <c r="FR124" s="459"/>
      <c r="FS124" s="459"/>
      <c r="FT124" s="459"/>
      <c r="FU124" s="459"/>
      <c r="FV124" s="459"/>
      <c r="FW124" s="459"/>
      <c r="FX124" s="459"/>
      <c r="FY124" s="459"/>
      <c r="FZ124" s="459"/>
      <c r="GA124" s="459"/>
      <c r="GB124" s="459"/>
      <c r="GC124" s="459"/>
      <c r="GD124" s="459"/>
      <c r="GE124" s="459"/>
      <c r="GF124" s="459"/>
      <c r="GG124" s="459"/>
      <c r="GH124" s="459"/>
      <c r="GI124" s="459"/>
      <c r="GJ124" s="459"/>
      <c r="GK124" s="459"/>
      <c r="GL124" s="459"/>
      <c r="GM124" s="459"/>
      <c r="GN124" s="459"/>
      <c r="GO124" s="459"/>
      <c r="GP124" s="459"/>
      <c r="GQ124" s="459"/>
      <c r="GR124" s="459"/>
      <c r="GS124" s="459"/>
      <c r="GT124" s="459"/>
      <c r="GU124" s="459"/>
      <c r="GV124" s="459"/>
      <c r="GW124" s="459"/>
      <c r="GX124" s="459"/>
      <c r="GY124" s="459"/>
      <c r="GZ124" s="459"/>
      <c r="HA124" s="459"/>
      <c r="HB124" s="459"/>
      <c r="HC124" s="459"/>
      <c r="HD124" s="459"/>
      <c r="HE124" s="459"/>
      <c r="HF124" s="459"/>
      <c r="HG124" s="459"/>
      <c r="HH124" s="459"/>
      <c r="HI124" s="459"/>
      <c r="HJ124" s="459"/>
      <c r="HK124" s="459"/>
      <c r="HL124" s="459"/>
      <c r="HM124" s="459"/>
      <c r="HN124" s="459"/>
      <c r="HO124" s="459"/>
      <c r="HP124" s="459"/>
      <c r="HQ124" s="459"/>
      <c r="HR124" s="460"/>
      <c r="HS124" s="460"/>
      <c r="HT124" s="460"/>
      <c r="HU124" s="460"/>
      <c r="HV124" s="460"/>
      <c r="HW124" s="460"/>
      <c r="HX124" s="460"/>
      <c r="HY124" s="460"/>
      <c r="HZ124" s="460"/>
      <c r="IA124" s="460"/>
      <c r="IB124" s="460"/>
    </row>
    <row r="125" spans="1:236" s="461" customFormat="1" ht="12.75">
      <c r="A125" s="555"/>
      <c r="B125" s="559"/>
      <c r="C125" s="544" t="s">
        <v>2302</v>
      </c>
      <c r="D125" s="514" t="s">
        <v>77</v>
      </c>
      <c r="E125" s="545">
        <v>2</v>
      </c>
      <c r="F125" s="688"/>
      <c r="G125" s="436">
        <f t="shared" si="21"/>
        <v>0</v>
      </c>
      <c r="H125" s="688"/>
      <c r="I125" s="436">
        <f t="shared" si="22"/>
        <v>0</v>
      </c>
      <c r="J125" s="436">
        <f t="shared" si="23"/>
        <v>0</v>
      </c>
      <c r="K125" s="457"/>
      <c r="L125" s="458"/>
      <c r="M125" s="458"/>
      <c r="N125" s="458"/>
      <c r="O125" s="458"/>
      <c r="P125" s="458"/>
      <c r="Q125" s="458"/>
      <c r="R125" s="458"/>
      <c r="S125" s="458"/>
      <c r="T125" s="458"/>
      <c r="U125" s="458"/>
      <c r="V125" s="458"/>
      <c r="W125" s="458"/>
      <c r="X125" s="458"/>
      <c r="Y125" s="458"/>
      <c r="Z125" s="458"/>
      <c r="AA125" s="458"/>
      <c r="AB125" s="458"/>
      <c r="AC125" s="458"/>
      <c r="AD125" s="458"/>
      <c r="AE125" s="458"/>
      <c r="AF125" s="459"/>
      <c r="AG125" s="459"/>
      <c r="AH125" s="459"/>
      <c r="AI125" s="459"/>
      <c r="AJ125" s="459"/>
      <c r="AK125" s="459"/>
      <c r="AL125" s="459"/>
      <c r="AM125" s="459"/>
      <c r="AN125" s="459"/>
      <c r="AO125" s="459"/>
      <c r="AP125" s="459"/>
      <c r="AQ125" s="459"/>
      <c r="AR125" s="459"/>
      <c r="AS125" s="459"/>
      <c r="AT125" s="459"/>
      <c r="AU125" s="459"/>
      <c r="AV125" s="459"/>
      <c r="AW125" s="459"/>
      <c r="AX125" s="459"/>
      <c r="AY125" s="459"/>
      <c r="AZ125" s="459"/>
      <c r="BA125" s="459"/>
      <c r="BB125" s="459"/>
      <c r="BC125" s="459"/>
      <c r="BD125" s="459"/>
      <c r="BE125" s="459"/>
      <c r="BF125" s="459"/>
      <c r="BG125" s="459"/>
      <c r="BH125" s="459"/>
      <c r="BI125" s="459"/>
      <c r="BJ125" s="459"/>
      <c r="BK125" s="459"/>
      <c r="BL125" s="459"/>
      <c r="BM125" s="459"/>
      <c r="BN125" s="459"/>
      <c r="BO125" s="459"/>
      <c r="BP125" s="459"/>
      <c r="BQ125" s="459"/>
      <c r="BR125" s="459"/>
      <c r="BS125" s="459"/>
      <c r="BT125" s="459"/>
      <c r="BU125" s="459"/>
      <c r="BV125" s="459"/>
      <c r="BW125" s="459"/>
      <c r="BX125" s="459"/>
      <c r="BY125" s="459"/>
      <c r="BZ125" s="459"/>
      <c r="CA125" s="459"/>
      <c r="CB125" s="459"/>
      <c r="CC125" s="459"/>
      <c r="CD125" s="459"/>
      <c r="CE125" s="459"/>
      <c r="CF125" s="459"/>
      <c r="CG125" s="459"/>
      <c r="CH125" s="459"/>
      <c r="CI125" s="459"/>
      <c r="CJ125" s="459"/>
      <c r="CK125" s="459"/>
      <c r="CL125" s="459"/>
      <c r="CM125" s="459"/>
      <c r="CN125" s="459"/>
      <c r="CO125" s="459"/>
      <c r="CP125" s="459"/>
      <c r="CQ125" s="459"/>
      <c r="CR125" s="459"/>
      <c r="CS125" s="459"/>
      <c r="CT125" s="459"/>
      <c r="CU125" s="459"/>
      <c r="CV125" s="459"/>
      <c r="CW125" s="459"/>
      <c r="CX125" s="459"/>
      <c r="CY125" s="459"/>
      <c r="CZ125" s="459"/>
      <c r="DA125" s="459"/>
      <c r="DB125" s="459"/>
      <c r="DC125" s="459"/>
      <c r="DD125" s="459"/>
      <c r="DE125" s="459"/>
      <c r="DF125" s="459"/>
      <c r="DG125" s="459"/>
      <c r="DH125" s="459"/>
      <c r="DI125" s="459"/>
      <c r="DJ125" s="459"/>
      <c r="DK125" s="459"/>
      <c r="DL125" s="459"/>
      <c r="DM125" s="459"/>
      <c r="DN125" s="459"/>
      <c r="DO125" s="459"/>
      <c r="DP125" s="459"/>
      <c r="DQ125" s="459"/>
      <c r="DR125" s="459"/>
      <c r="DS125" s="459"/>
      <c r="DT125" s="459"/>
      <c r="DU125" s="459"/>
      <c r="DV125" s="459"/>
      <c r="DW125" s="459"/>
      <c r="DX125" s="459"/>
      <c r="DY125" s="459"/>
      <c r="DZ125" s="459"/>
      <c r="EA125" s="459"/>
      <c r="EB125" s="459"/>
      <c r="EC125" s="459"/>
      <c r="ED125" s="459"/>
      <c r="EE125" s="459"/>
      <c r="EF125" s="459"/>
      <c r="EG125" s="459"/>
      <c r="EH125" s="459"/>
      <c r="EI125" s="459"/>
      <c r="EJ125" s="459"/>
      <c r="EK125" s="459"/>
      <c r="EL125" s="459"/>
      <c r="EM125" s="459"/>
      <c r="EN125" s="459"/>
      <c r="EO125" s="459"/>
      <c r="EP125" s="459"/>
      <c r="EQ125" s="459"/>
      <c r="ER125" s="459"/>
      <c r="ES125" s="459"/>
      <c r="ET125" s="459"/>
      <c r="EU125" s="459"/>
      <c r="EV125" s="459"/>
      <c r="EW125" s="459"/>
      <c r="EX125" s="459"/>
      <c r="EY125" s="459"/>
      <c r="EZ125" s="459"/>
      <c r="FA125" s="459"/>
      <c r="FB125" s="459"/>
      <c r="FC125" s="459"/>
      <c r="FD125" s="459"/>
      <c r="FE125" s="459"/>
      <c r="FF125" s="459"/>
      <c r="FG125" s="459"/>
      <c r="FH125" s="459"/>
      <c r="FI125" s="459"/>
      <c r="FJ125" s="459"/>
      <c r="FK125" s="459"/>
      <c r="FL125" s="459"/>
      <c r="FM125" s="459"/>
      <c r="FN125" s="459"/>
      <c r="FO125" s="459"/>
      <c r="FP125" s="459"/>
      <c r="FQ125" s="459"/>
      <c r="FR125" s="459"/>
      <c r="FS125" s="459"/>
      <c r="FT125" s="459"/>
      <c r="FU125" s="459"/>
      <c r="FV125" s="459"/>
      <c r="FW125" s="459"/>
      <c r="FX125" s="459"/>
      <c r="FY125" s="459"/>
      <c r="FZ125" s="459"/>
      <c r="GA125" s="459"/>
      <c r="GB125" s="459"/>
      <c r="GC125" s="459"/>
      <c r="GD125" s="459"/>
      <c r="GE125" s="459"/>
      <c r="GF125" s="459"/>
      <c r="GG125" s="459"/>
      <c r="GH125" s="459"/>
      <c r="GI125" s="459"/>
      <c r="GJ125" s="459"/>
      <c r="GK125" s="459"/>
      <c r="GL125" s="459"/>
      <c r="GM125" s="459"/>
      <c r="GN125" s="459"/>
      <c r="GO125" s="459"/>
      <c r="GP125" s="459"/>
      <c r="GQ125" s="459"/>
      <c r="GR125" s="459"/>
      <c r="GS125" s="459"/>
      <c r="GT125" s="459"/>
      <c r="GU125" s="459"/>
      <c r="GV125" s="459"/>
      <c r="GW125" s="459"/>
      <c r="GX125" s="459"/>
      <c r="GY125" s="459"/>
      <c r="GZ125" s="459"/>
      <c r="HA125" s="459"/>
      <c r="HB125" s="459"/>
      <c r="HC125" s="459"/>
      <c r="HD125" s="459"/>
      <c r="HE125" s="459"/>
      <c r="HF125" s="459"/>
      <c r="HG125" s="459"/>
      <c r="HH125" s="459"/>
      <c r="HI125" s="459"/>
      <c r="HJ125" s="459"/>
      <c r="HK125" s="459"/>
      <c r="HL125" s="459"/>
      <c r="HM125" s="459"/>
      <c r="HN125" s="459"/>
      <c r="HO125" s="459"/>
      <c r="HP125" s="459"/>
      <c r="HQ125" s="459"/>
      <c r="HR125" s="460"/>
      <c r="HS125" s="460"/>
      <c r="HT125" s="460"/>
      <c r="HU125" s="460"/>
      <c r="HV125" s="460"/>
      <c r="HW125" s="460"/>
      <c r="HX125" s="460"/>
      <c r="HY125" s="460"/>
      <c r="HZ125" s="460"/>
      <c r="IA125" s="460"/>
      <c r="IB125" s="460"/>
    </row>
    <row r="126" spans="1:236" s="461" customFormat="1" ht="12.75">
      <c r="A126" s="555"/>
      <c r="B126" s="559"/>
      <c r="C126" s="544" t="s">
        <v>2303</v>
      </c>
      <c r="D126" s="514" t="s">
        <v>77</v>
      </c>
      <c r="E126" s="545">
        <v>32</v>
      </c>
      <c r="F126" s="688"/>
      <c r="G126" s="436">
        <f t="shared" si="21"/>
        <v>0</v>
      </c>
      <c r="H126" s="688"/>
      <c r="I126" s="436">
        <f t="shared" si="22"/>
        <v>0</v>
      </c>
      <c r="J126" s="436">
        <f t="shared" si="23"/>
        <v>0</v>
      </c>
      <c r="K126" s="457"/>
      <c r="L126" s="458"/>
      <c r="M126" s="458"/>
      <c r="N126" s="458"/>
      <c r="O126" s="458"/>
      <c r="P126" s="458"/>
      <c r="Q126" s="458"/>
      <c r="R126" s="458"/>
      <c r="S126" s="458"/>
      <c r="T126" s="458"/>
      <c r="U126" s="458"/>
      <c r="V126" s="458"/>
      <c r="W126" s="458"/>
      <c r="X126" s="458"/>
      <c r="Y126" s="458"/>
      <c r="Z126" s="458"/>
      <c r="AA126" s="458"/>
      <c r="AB126" s="458"/>
      <c r="AC126" s="458"/>
      <c r="AD126" s="458"/>
      <c r="AE126" s="458"/>
      <c r="AF126" s="459"/>
      <c r="AG126" s="459"/>
      <c r="AH126" s="459"/>
      <c r="AI126" s="459"/>
      <c r="AJ126" s="459"/>
      <c r="AK126" s="459"/>
      <c r="AL126" s="459"/>
      <c r="AM126" s="459"/>
      <c r="AN126" s="459"/>
      <c r="AO126" s="459"/>
      <c r="AP126" s="459"/>
      <c r="AQ126" s="459"/>
      <c r="AR126" s="459"/>
      <c r="AS126" s="459"/>
      <c r="AT126" s="459"/>
      <c r="AU126" s="459"/>
      <c r="AV126" s="459"/>
      <c r="AW126" s="459"/>
      <c r="AX126" s="459"/>
      <c r="AY126" s="459"/>
      <c r="AZ126" s="459"/>
      <c r="BA126" s="459"/>
      <c r="BB126" s="459"/>
      <c r="BC126" s="459"/>
      <c r="BD126" s="459"/>
      <c r="BE126" s="459"/>
      <c r="BF126" s="459"/>
      <c r="BG126" s="459"/>
      <c r="BH126" s="459"/>
      <c r="BI126" s="459"/>
      <c r="BJ126" s="459"/>
      <c r="BK126" s="459"/>
      <c r="BL126" s="459"/>
      <c r="BM126" s="459"/>
      <c r="BN126" s="459"/>
      <c r="BO126" s="459"/>
      <c r="BP126" s="459"/>
      <c r="BQ126" s="459"/>
      <c r="BR126" s="459"/>
      <c r="BS126" s="459"/>
      <c r="BT126" s="459"/>
      <c r="BU126" s="459"/>
      <c r="BV126" s="459"/>
      <c r="BW126" s="459"/>
      <c r="BX126" s="459"/>
      <c r="BY126" s="459"/>
      <c r="BZ126" s="459"/>
      <c r="CA126" s="459"/>
      <c r="CB126" s="459"/>
      <c r="CC126" s="459"/>
      <c r="CD126" s="459"/>
      <c r="CE126" s="459"/>
      <c r="CF126" s="459"/>
      <c r="CG126" s="459"/>
      <c r="CH126" s="459"/>
      <c r="CI126" s="459"/>
      <c r="CJ126" s="459"/>
      <c r="CK126" s="459"/>
      <c r="CL126" s="459"/>
      <c r="CM126" s="459"/>
      <c r="CN126" s="459"/>
      <c r="CO126" s="459"/>
      <c r="CP126" s="459"/>
      <c r="CQ126" s="459"/>
      <c r="CR126" s="459"/>
      <c r="CS126" s="459"/>
      <c r="CT126" s="459"/>
      <c r="CU126" s="459"/>
      <c r="CV126" s="459"/>
      <c r="CW126" s="459"/>
      <c r="CX126" s="459"/>
      <c r="CY126" s="459"/>
      <c r="CZ126" s="459"/>
      <c r="DA126" s="459"/>
      <c r="DB126" s="459"/>
      <c r="DC126" s="459"/>
      <c r="DD126" s="459"/>
      <c r="DE126" s="459"/>
      <c r="DF126" s="459"/>
      <c r="DG126" s="459"/>
      <c r="DH126" s="459"/>
      <c r="DI126" s="459"/>
      <c r="DJ126" s="459"/>
      <c r="DK126" s="459"/>
      <c r="DL126" s="459"/>
      <c r="DM126" s="459"/>
      <c r="DN126" s="459"/>
      <c r="DO126" s="459"/>
      <c r="DP126" s="459"/>
      <c r="DQ126" s="459"/>
      <c r="DR126" s="459"/>
      <c r="DS126" s="459"/>
      <c r="DT126" s="459"/>
      <c r="DU126" s="459"/>
      <c r="DV126" s="459"/>
      <c r="DW126" s="459"/>
      <c r="DX126" s="459"/>
      <c r="DY126" s="459"/>
      <c r="DZ126" s="459"/>
      <c r="EA126" s="459"/>
      <c r="EB126" s="459"/>
      <c r="EC126" s="459"/>
      <c r="ED126" s="459"/>
      <c r="EE126" s="459"/>
      <c r="EF126" s="459"/>
      <c r="EG126" s="459"/>
      <c r="EH126" s="459"/>
      <c r="EI126" s="459"/>
      <c r="EJ126" s="459"/>
      <c r="EK126" s="459"/>
      <c r="EL126" s="459"/>
      <c r="EM126" s="459"/>
      <c r="EN126" s="459"/>
      <c r="EO126" s="459"/>
      <c r="EP126" s="459"/>
      <c r="EQ126" s="459"/>
      <c r="ER126" s="459"/>
      <c r="ES126" s="459"/>
      <c r="ET126" s="459"/>
      <c r="EU126" s="459"/>
      <c r="EV126" s="459"/>
      <c r="EW126" s="459"/>
      <c r="EX126" s="459"/>
      <c r="EY126" s="459"/>
      <c r="EZ126" s="459"/>
      <c r="FA126" s="459"/>
      <c r="FB126" s="459"/>
      <c r="FC126" s="459"/>
      <c r="FD126" s="459"/>
      <c r="FE126" s="459"/>
      <c r="FF126" s="459"/>
      <c r="FG126" s="459"/>
      <c r="FH126" s="459"/>
      <c r="FI126" s="459"/>
      <c r="FJ126" s="459"/>
      <c r="FK126" s="459"/>
      <c r="FL126" s="459"/>
      <c r="FM126" s="459"/>
      <c r="FN126" s="459"/>
      <c r="FO126" s="459"/>
      <c r="FP126" s="459"/>
      <c r="FQ126" s="459"/>
      <c r="FR126" s="459"/>
      <c r="FS126" s="459"/>
      <c r="FT126" s="459"/>
      <c r="FU126" s="459"/>
      <c r="FV126" s="459"/>
      <c r="FW126" s="459"/>
      <c r="FX126" s="459"/>
      <c r="FY126" s="459"/>
      <c r="FZ126" s="459"/>
      <c r="GA126" s="459"/>
      <c r="GB126" s="459"/>
      <c r="GC126" s="459"/>
      <c r="GD126" s="459"/>
      <c r="GE126" s="459"/>
      <c r="GF126" s="459"/>
      <c r="GG126" s="459"/>
      <c r="GH126" s="459"/>
      <c r="GI126" s="459"/>
      <c r="GJ126" s="459"/>
      <c r="GK126" s="459"/>
      <c r="GL126" s="459"/>
      <c r="GM126" s="459"/>
      <c r="GN126" s="459"/>
      <c r="GO126" s="459"/>
      <c r="GP126" s="459"/>
      <c r="GQ126" s="459"/>
      <c r="GR126" s="459"/>
      <c r="GS126" s="459"/>
      <c r="GT126" s="459"/>
      <c r="GU126" s="459"/>
      <c r="GV126" s="459"/>
      <c r="GW126" s="459"/>
      <c r="GX126" s="459"/>
      <c r="GY126" s="459"/>
      <c r="GZ126" s="459"/>
      <c r="HA126" s="459"/>
      <c r="HB126" s="459"/>
      <c r="HC126" s="459"/>
      <c r="HD126" s="459"/>
      <c r="HE126" s="459"/>
      <c r="HF126" s="459"/>
      <c r="HG126" s="459"/>
      <c r="HH126" s="459"/>
      <c r="HI126" s="459"/>
      <c r="HJ126" s="459"/>
      <c r="HK126" s="459"/>
      <c r="HL126" s="459"/>
      <c r="HM126" s="459"/>
      <c r="HN126" s="459"/>
      <c r="HO126" s="459"/>
      <c r="HP126" s="459"/>
      <c r="HQ126" s="459"/>
      <c r="HR126" s="460"/>
      <c r="HS126" s="460"/>
      <c r="HT126" s="460"/>
      <c r="HU126" s="460"/>
      <c r="HV126" s="460"/>
      <c r="HW126" s="460"/>
      <c r="HX126" s="460"/>
      <c r="HY126" s="460"/>
      <c r="HZ126" s="460"/>
      <c r="IA126" s="460"/>
      <c r="IB126" s="460"/>
    </row>
    <row r="127" spans="1:236" s="461" customFormat="1" ht="12.75">
      <c r="A127" s="555"/>
      <c r="B127" s="559"/>
      <c r="C127" s="624" t="s">
        <v>2304</v>
      </c>
      <c r="D127" s="625" t="s">
        <v>77</v>
      </c>
      <c r="E127" s="626">
        <v>2</v>
      </c>
      <c r="F127" s="669"/>
      <c r="G127" s="436">
        <f aca="true" t="shared" si="24" ref="G127">E127*F127</f>
        <v>0</v>
      </c>
      <c r="H127" s="693"/>
      <c r="I127" s="436">
        <f aca="true" t="shared" si="25" ref="I127">E127*H127</f>
        <v>0</v>
      </c>
      <c r="J127" s="436">
        <f aca="true" t="shared" si="26" ref="J127">G127+I127</f>
        <v>0</v>
      </c>
      <c r="K127" s="457"/>
      <c r="L127" s="458"/>
      <c r="M127" s="458"/>
      <c r="N127" s="458"/>
      <c r="O127" s="458"/>
      <c r="P127" s="458"/>
      <c r="Q127" s="458"/>
      <c r="R127" s="458"/>
      <c r="S127" s="458"/>
      <c r="T127" s="458"/>
      <c r="U127" s="458"/>
      <c r="V127" s="458"/>
      <c r="W127" s="458"/>
      <c r="X127" s="458"/>
      <c r="Y127" s="458"/>
      <c r="Z127" s="458"/>
      <c r="AA127" s="458"/>
      <c r="AB127" s="458"/>
      <c r="AC127" s="458"/>
      <c r="AD127" s="458"/>
      <c r="AE127" s="458"/>
      <c r="AF127" s="459"/>
      <c r="AG127" s="459"/>
      <c r="AH127" s="459"/>
      <c r="AI127" s="459"/>
      <c r="AJ127" s="459"/>
      <c r="AK127" s="459"/>
      <c r="AL127" s="459"/>
      <c r="AM127" s="459"/>
      <c r="AN127" s="459"/>
      <c r="AO127" s="459"/>
      <c r="AP127" s="459"/>
      <c r="AQ127" s="459"/>
      <c r="AR127" s="459"/>
      <c r="AS127" s="459"/>
      <c r="AT127" s="459"/>
      <c r="AU127" s="459"/>
      <c r="AV127" s="459"/>
      <c r="AW127" s="459"/>
      <c r="AX127" s="459"/>
      <c r="AY127" s="459"/>
      <c r="AZ127" s="459"/>
      <c r="BA127" s="459"/>
      <c r="BB127" s="459"/>
      <c r="BC127" s="459"/>
      <c r="BD127" s="459"/>
      <c r="BE127" s="459"/>
      <c r="BF127" s="459"/>
      <c r="BG127" s="459"/>
      <c r="BH127" s="459"/>
      <c r="BI127" s="459"/>
      <c r="BJ127" s="459"/>
      <c r="BK127" s="459"/>
      <c r="BL127" s="459"/>
      <c r="BM127" s="459"/>
      <c r="BN127" s="459"/>
      <c r="BO127" s="459"/>
      <c r="BP127" s="459"/>
      <c r="BQ127" s="459"/>
      <c r="BR127" s="459"/>
      <c r="BS127" s="459"/>
      <c r="BT127" s="459"/>
      <c r="BU127" s="459"/>
      <c r="BV127" s="459"/>
      <c r="BW127" s="459"/>
      <c r="BX127" s="459"/>
      <c r="BY127" s="459"/>
      <c r="BZ127" s="459"/>
      <c r="CA127" s="459"/>
      <c r="CB127" s="459"/>
      <c r="CC127" s="459"/>
      <c r="CD127" s="459"/>
      <c r="CE127" s="459"/>
      <c r="CF127" s="459"/>
      <c r="CG127" s="459"/>
      <c r="CH127" s="459"/>
      <c r="CI127" s="459"/>
      <c r="CJ127" s="459"/>
      <c r="CK127" s="459"/>
      <c r="CL127" s="459"/>
      <c r="CM127" s="459"/>
      <c r="CN127" s="459"/>
      <c r="CO127" s="459"/>
      <c r="CP127" s="459"/>
      <c r="CQ127" s="459"/>
      <c r="CR127" s="459"/>
      <c r="CS127" s="459"/>
      <c r="CT127" s="459"/>
      <c r="CU127" s="459"/>
      <c r="CV127" s="459"/>
      <c r="CW127" s="459"/>
      <c r="CX127" s="459"/>
      <c r="CY127" s="459"/>
      <c r="CZ127" s="459"/>
      <c r="DA127" s="459"/>
      <c r="DB127" s="459"/>
      <c r="DC127" s="459"/>
      <c r="DD127" s="459"/>
      <c r="DE127" s="459"/>
      <c r="DF127" s="459"/>
      <c r="DG127" s="459"/>
      <c r="DH127" s="459"/>
      <c r="DI127" s="459"/>
      <c r="DJ127" s="459"/>
      <c r="DK127" s="459"/>
      <c r="DL127" s="459"/>
      <c r="DM127" s="459"/>
      <c r="DN127" s="459"/>
      <c r="DO127" s="459"/>
      <c r="DP127" s="459"/>
      <c r="DQ127" s="459"/>
      <c r="DR127" s="459"/>
      <c r="DS127" s="459"/>
      <c r="DT127" s="459"/>
      <c r="DU127" s="459"/>
      <c r="DV127" s="459"/>
      <c r="DW127" s="459"/>
      <c r="DX127" s="459"/>
      <c r="DY127" s="459"/>
      <c r="DZ127" s="459"/>
      <c r="EA127" s="459"/>
      <c r="EB127" s="459"/>
      <c r="EC127" s="459"/>
      <c r="ED127" s="459"/>
      <c r="EE127" s="459"/>
      <c r="EF127" s="459"/>
      <c r="EG127" s="459"/>
      <c r="EH127" s="459"/>
      <c r="EI127" s="459"/>
      <c r="EJ127" s="459"/>
      <c r="EK127" s="459"/>
      <c r="EL127" s="459"/>
      <c r="EM127" s="459"/>
      <c r="EN127" s="459"/>
      <c r="EO127" s="459"/>
      <c r="EP127" s="459"/>
      <c r="EQ127" s="459"/>
      <c r="ER127" s="459"/>
      <c r="ES127" s="459"/>
      <c r="ET127" s="459"/>
      <c r="EU127" s="459"/>
      <c r="EV127" s="459"/>
      <c r="EW127" s="459"/>
      <c r="EX127" s="459"/>
      <c r="EY127" s="459"/>
      <c r="EZ127" s="459"/>
      <c r="FA127" s="459"/>
      <c r="FB127" s="459"/>
      <c r="FC127" s="459"/>
      <c r="FD127" s="459"/>
      <c r="FE127" s="459"/>
      <c r="FF127" s="459"/>
      <c r="FG127" s="459"/>
      <c r="FH127" s="459"/>
      <c r="FI127" s="459"/>
      <c r="FJ127" s="459"/>
      <c r="FK127" s="459"/>
      <c r="FL127" s="459"/>
      <c r="FM127" s="459"/>
      <c r="FN127" s="459"/>
      <c r="FO127" s="459"/>
      <c r="FP127" s="459"/>
      <c r="FQ127" s="459"/>
      <c r="FR127" s="459"/>
      <c r="FS127" s="459"/>
      <c r="FT127" s="459"/>
      <c r="FU127" s="459"/>
      <c r="FV127" s="459"/>
      <c r="FW127" s="459"/>
      <c r="FX127" s="459"/>
      <c r="FY127" s="459"/>
      <c r="FZ127" s="459"/>
      <c r="GA127" s="459"/>
      <c r="GB127" s="459"/>
      <c r="GC127" s="459"/>
      <c r="GD127" s="459"/>
      <c r="GE127" s="459"/>
      <c r="GF127" s="459"/>
      <c r="GG127" s="459"/>
      <c r="GH127" s="459"/>
      <c r="GI127" s="459"/>
      <c r="GJ127" s="459"/>
      <c r="GK127" s="459"/>
      <c r="GL127" s="459"/>
      <c r="GM127" s="459"/>
      <c r="GN127" s="459"/>
      <c r="GO127" s="459"/>
      <c r="GP127" s="459"/>
      <c r="GQ127" s="459"/>
      <c r="GR127" s="459"/>
      <c r="GS127" s="459"/>
      <c r="GT127" s="459"/>
      <c r="GU127" s="459"/>
      <c r="GV127" s="459"/>
      <c r="GW127" s="459"/>
      <c r="GX127" s="459"/>
      <c r="GY127" s="459"/>
      <c r="GZ127" s="459"/>
      <c r="HA127" s="459"/>
      <c r="HB127" s="459"/>
      <c r="HC127" s="459"/>
      <c r="HD127" s="459"/>
      <c r="HE127" s="459"/>
      <c r="HF127" s="459"/>
      <c r="HG127" s="459"/>
      <c r="HH127" s="459"/>
      <c r="HI127" s="459"/>
      <c r="HJ127" s="459"/>
      <c r="HK127" s="459"/>
      <c r="HL127" s="459"/>
      <c r="HM127" s="459"/>
      <c r="HN127" s="459"/>
      <c r="HO127" s="459"/>
      <c r="HP127" s="459"/>
      <c r="HQ127" s="459"/>
      <c r="HR127" s="460"/>
      <c r="HS127" s="460"/>
      <c r="HT127" s="460"/>
      <c r="HU127" s="460"/>
      <c r="HV127" s="460"/>
      <c r="HW127" s="460"/>
      <c r="HX127" s="460"/>
      <c r="HY127" s="460"/>
      <c r="HZ127" s="460"/>
      <c r="IA127" s="460"/>
      <c r="IB127" s="460"/>
    </row>
    <row r="128" spans="1:236" s="461" customFormat="1" ht="25.5" customHeight="1">
      <c r="A128" s="555"/>
      <c r="B128" s="559"/>
      <c r="C128" s="630" t="s">
        <v>2366</v>
      </c>
      <c r="D128" s="631" t="s">
        <v>187</v>
      </c>
      <c r="E128" s="632">
        <v>135</v>
      </c>
      <c r="F128" s="669"/>
      <c r="G128" s="436">
        <f t="shared" si="21"/>
        <v>0</v>
      </c>
      <c r="H128" s="682"/>
      <c r="I128" s="436">
        <f t="shared" si="22"/>
        <v>0</v>
      </c>
      <c r="J128" s="436">
        <f t="shared" si="23"/>
        <v>0</v>
      </c>
      <c r="K128" s="457"/>
      <c r="L128" s="458"/>
      <c r="M128" s="458"/>
      <c r="N128" s="458"/>
      <c r="O128" s="458"/>
      <c r="P128" s="458"/>
      <c r="Q128" s="458"/>
      <c r="R128" s="458"/>
      <c r="S128" s="458"/>
      <c r="T128" s="458"/>
      <c r="U128" s="458"/>
      <c r="V128" s="458"/>
      <c r="W128" s="458"/>
      <c r="X128" s="458"/>
      <c r="Y128" s="458"/>
      <c r="Z128" s="458"/>
      <c r="AA128" s="458"/>
      <c r="AB128" s="458"/>
      <c r="AC128" s="458"/>
      <c r="AD128" s="458"/>
      <c r="AE128" s="458"/>
      <c r="AF128" s="459"/>
      <c r="AG128" s="459"/>
      <c r="AH128" s="459"/>
      <c r="AI128" s="459"/>
      <c r="AJ128" s="459"/>
      <c r="AK128" s="459"/>
      <c r="AL128" s="459"/>
      <c r="AM128" s="459"/>
      <c r="AN128" s="459"/>
      <c r="AO128" s="459"/>
      <c r="AP128" s="459"/>
      <c r="AQ128" s="459"/>
      <c r="AR128" s="459"/>
      <c r="AS128" s="459"/>
      <c r="AT128" s="459"/>
      <c r="AU128" s="459"/>
      <c r="AV128" s="459"/>
      <c r="AW128" s="459"/>
      <c r="AX128" s="459"/>
      <c r="AY128" s="459"/>
      <c r="AZ128" s="459"/>
      <c r="BA128" s="459"/>
      <c r="BB128" s="459"/>
      <c r="BC128" s="459"/>
      <c r="BD128" s="459"/>
      <c r="BE128" s="459"/>
      <c r="BF128" s="459"/>
      <c r="BG128" s="459"/>
      <c r="BH128" s="459"/>
      <c r="BI128" s="459"/>
      <c r="BJ128" s="459"/>
      <c r="BK128" s="459"/>
      <c r="BL128" s="459"/>
      <c r="BM128" s="459"/>
      <c r="BN128" s="459"/>
      <c r="BO128" s="459"/>
      <c r="BP128" s="459"/>
      <c r="BQ128" s="459"/>
      <c r="BR128" s="459"/>
      <c r="BS128" s="459"/>
      <c r="BT128" s="459"/>
      <c r="BU128" s="459"/>
      <c r="BV128" s="459"/>
      <c r="BW128" s="459"/>
      <c r="BX128" s="459"/>
      <c r="BY128" s="459"/>
      <c r="BZ128" s="459"/>
      <c r="CA128" s="459"/>
      <c r="CB128" s="459"/>
      <c r="CC128" s="459"/>
      <c r="CD128" s="459"/>
      <c r="CE128" s="459"/>
      <c r="CF128" s="459"/>
      <c r="CG128" s="459"/>
      <c r="CH128" s="459"/>
      <c r="CI128" s="459"/>
      <c r="CJ128" s="459"/>
      <c r="CK128" s="459"/>
      <c r="CL128" s="459"/>
      <c r="CM128" s="459"/>
      <c r="CN128" s="459"/>
      <c r="CO128" s="459"/>
      <c r="CP128" s="459"/>
      <c r="CQ128" s="459"/>
      <c r="CR128" s="459"/>
      <c r="CS128" s="459"/>
      <c r="CT128" s="459"/>
      <c r="CU128" s="459"/>
      <c r="CV128" s="459"/>
      <c r="CW128" s="459"/>
      <c r="CX128" s="459"/>
      <c r="CY128" s="459"/>
      <c r="CZ128" s="459"/>
      <c r="DA128" s="459"/>
      <c r="DB128" s="459"/>
      <c r="DC128" s="459"/>
      <c r="DD128" s="459"/>
      <c r="DE128" s="459"/>
      <c r="DF128" s="459"/>
      <c r="DG128" s="459"/>
      <c r="DH128" s="459"/>
      <c r="DI128" s="459"/>
      <c r="DJ128" s="459"/>
      <c r="DK128" s="459"/>
      <c r="DL128" s="459"/>
      <c r="DM128" s="459"/>
      <c r="DN128" s="459"/>
      <c r="DO128" s="459"/>
      <c r="DP128" s="459"/>
      <c r="DQ128" s="459"/>
      <c r="DR128" s="459"/>
      <c r="DS128" s="459"/>
      <c r="DT128" s="459"/>
      <c r="DU128" s="459"/>
      <c r="DV128" s="459"/>
      <c r="DW128" s="459"/>
      <c r="DX128" s="459"/>
      <c r="DY128" s="459"/>
      <c r="DZ128" s="459"/>
      <c r="EA128" s="459"/>
      <c r="EB128" s="459"/>
      <c r="EC128" s="459"/>
      <c r="ED128" s="459"/>
      <c r="EE128" s="459"/>
      <c r="EF128" s="459"/>
      <c r="EG128" s="459"/>
      <c r="EH128" s="459"/>
      <c r="EI128" s="459"/>
      <c r="EJ128" s="459"/>
      <c r="EK128" s="459"/>
      <c r="EL128" s="459"/>
      <c r="EM128" s="459"/>
      <c r="EN128" s="459"/>
      <c r="EO128" s="459"/>
      <c r="EP128" s="459"/>
      <c r="EQ128" s="459"/>
      <c r="ER128" s="459"/>
      <c r="ES128" s="459"/>
      <c r="ET128" s="459"/>
      <c r="EU128" s="459"/>
      <c r="EV128" s="459"/>
      <c r="EW128" s="459"/>
      <c r="EX128" s="459"/>
      <c r="EY128" s="459"/>
      <c r="EZ128" s="459"/>
      <c r="FA128" s="459"/>
      <c r="FB128" s="459"/>
      <c r="FC128" s="459"/>
      <c r="FD128" s="459"/>
      <c r="FE128" s="459"/>
      <c r="FF128" s="459"/>
      <c r="FG128" s="459"/>
      <c r="FH128" s="459"/>
      <c r="FI128" s="459"/>
      <c r="FJ128" s="459"/>
      <c r="FK128" s="459"/>
      <c r="FL128" s="459"/>
      <c r="FM128" s="459"/>
      <c r="FN128" s="459"/>
      <c r="FO128" s="459"/>
      <c r="FP128" s="459"/>
      <c r="FQ128" s="459"/>
      <c r="FR128" s="459"/>
      <c r="FS128" s="459"/>
      <c r="FT128" s="459"/>
      <c r="FU128" s="459"/>
      <c r="FV128" s="459"/>
      <c r="FW128" s="459"/>
      <c r="FX128" s="459"/>
      <c r="FY128" s="459"/>
      <c r="FZ128" s="459"/>
      <c r="GA128" s="459"/>
      <c r="GB128" s="459"/>
      <c r="GC128" s="459"/>
      <c r="GD128" s="459"/>
      <c r="GE128" s="459"/>
      <c r="GF128" s="459"/>
      <c r="GG128" s="459"/>
      <c r="GH128" s="459"/>
      <c r="GI128" s="459"/>
      <c r="GJ128" s="459"/>
      <c r="GK128" s="459"/>
      <c r="GL128" s="459"/>
      <c r="GM128" s="459"/>
      <c r="GN128" s="459"/>
      <c r="GO128" s="459"/>
      <c r="GP128" s="459"/>
      <c r="GQ128" s="459"/>
      <c r="GR128" s="459"/>
      <c r="GS128" s="459"/>
      <c r="GT128" s="459"/>
      <c r="GU128" s="459"/>
      <c r="GV128" s="459"/>
      <c r="GW128" s="459"/>
      <c r="GX128" s="459"/>
      <c r="GY128" s="459"/>
      <c r="GZ128" s="459"/>
      <c r="HA128" s="459"/>
      <c r="HB128" s="459"/>
      <c r="HC128" s="459"/>
      <c r="HD128" s="459"/>
      <c r="HE128" s="459"/>
      <c r="HF128" s="459"/>
      <c r="HG128" s="459"/>
      <c r="HH128" s="459"/>
      <c r="HI128" s="459"/>
      <c r="HJ128" s="459"/>
      <c r="HK128" s="459"/>
      <c r="HL128" s="459"/>
      <c r="HM128" s="459"/>
      <c r="HN128" s="459"/>
      <c r="HO128" s="459"/>
      <c r="HP128" s="459"/>
      <c r="HQ128" s="459"/>
      <c r="HR128" s="460"/>
      <c r="HS128" s="460"/>
      <c r="HT128" s="460"/>
      <c r="HU128" s="460"/>
      <c r="HV128" s="460"/>
      <c r="HW128" s="460"/>
      <c r="HX128" s="460"/>
      <c r="HY128" s="460"/>
      <c r="HZ128" s="460"/>
      <c r="IA128" s="460"/>
      <c r="IB128" s="460"/>
    </row>
    <row r="129" spans="1:236" s="461" customFormat="1" ht="12.75">
      <c r="A129" s="555"/>
      <c r="B129" s="557"/>
      <c r="C129" s="416"/>
      <c r="D129" s="416"/>
      <c r="E129" s="627"/>
      <c r="F129" s="627"/>
      <c r="G129" s="423"/>
      <c r="H129" s="424"/>
      <c r="I129" s="424"/>
      <c r="J129" s="424"/>
      <c r="K129" s="457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9"/>
      <c r="AG129" s="459"/>
      <c r="AH129" s="459"/>
      <c r="AI129" s="459"/>
      <c r="AJ129" s="459"/>
      <c r="AK129" s="459"/>
      <c r="AL129" s="459"/>
      <c r="AM129" s="459"/>
      <c r="AN129" s="459"/>
      <c r="AO129" s="459"/>
      <c r="AP129" s="459"/>
      <c r="AQ129" s="459"/>
      <c r="AR129" s="459"/>
      <c r="AS129" s="459"/>
      <c r="AT129" s="459"/>
      <c r="AU129" s="459"/>
      <c r="AV129" s="459"/>
      <c r="AW129" s="459"/>
      <c r="AX129" s="459"/>
      <c r="AY129" s="459"/>
      <c r="AZ129" s="459"/>
      <c r="BA129" s="459"/>
      <c r="BB129" s="459"/>
      <c r="BC129" s="459"/>
      <c r="BD129" s="459"/>
      <c r="BE129" s="459"/>
      <c r="BF129" s="459"/>
      <c r="BG129" s="459"/>
      <c r="BH129" s="459"/>
      <c r="BI129" s="459"/>
      <c r="BJ129" s="459"/>
      <c r="BK129" s="459"/>
      <c r="BL129" s="459"/>
      <c r="BM129" s="459"/>
      <c r="BN129" s="459"/>
      <c r="BO129" s="459"/>
      <c r="BP129" s="459"/>
      <c r="BQ129" s="459"/>
      <c r="BR129" s="459"/>
      <c r="BS129" s="459"/>
      <c r="BT129" s="459"/>
      <c r="BU129" s="459"/>
      <c r="BV129" s="459"/>
      <c r="BW129" s="459"/>
      <c r="BX129" s="459"/>
      <c r="BY129" s="459"/>
      <c r="BZ129" s="459"/>
      <c r="CA129" s="459"/>
      <c r="CB129" s="459"/>
      <c r="CC129" s="459"/>
      <c r="CD129" s="459"/>
      <c r="CE129" s="459"/>
      <c r="CF129" s="459"/>
      <c r="CG129" s="459"/>
      <c r="CH129" s="459"/>
      <c r="CI129" s="459"/>
      <c r="CJ129" s="459"/>
      <c r="CK129" s="459"/>
      <c r="CL129" s="459"/>
      <c r="CM129" s="459"/>
      <c r="CN129" s="459"/>
      <c r="CO129" s="459"/>
      <c r="CP129" s="459"/>
      <c r="CQ129" s="459"/>
      <c r="CR129" s="459"/>
      <c r="CS129" s="459"/>
      <c r="CT129" s="459"/>
      <c r="CU129" s="459"/>
      <c r="CV129" s="459"/>
      <c r="CW129" s="459"/>
      <c r="CX129" s="459"/>
      <c r="CY129" s="459"/>
      <c r="CZ129" s="459"/>
      <c r="DA129" s="459"/>
      <c r="DB129" s="459"/>
      <c r="DC129" s="459"/>
      <c r="DD129" s="459"/>
      <c r="DE129" s="459"/>
      <c r="DF129" s="459"/>
      <c r="DG129" s="459"/>
      <c r="DH129" s="459"/>
      <c r="DI129" s="459"/>
      <c r="DJ129" s="459"/>
      <c r="DK129" s="459"/>
      <c r="DL129" s="459"/>
      <c r="DM129" s="459"/>
      <c r="DN129" s="459"/>
      <c r="DO129" s="459"/>
      <c r="DP129" s="459"/>
      <c r="DQ129" s="459"/>
      <c r="DR129" s="459"/>
      <c r="DS129" s="459"/>
      <c r="DT129" s="459"/>
      <c r="DU129" s="459"/>
      <c r="DV129" s="459"/>
      <c r="DW129" s="459"/>
      <c r="DX129" s="459"/>
      <c r="DY129" s="459"/>
      <c r="DZ129" s="459"/>
      <c r="EA129" s="459"/>
      <c r="EB129" s="459"/>
      <c r="EC129" s="459"/>
      <c r="ED129" s="459"/>
      <c r="EE129" s="459"/>
      <c r="EF129" s="459"/>
      <c r="EG129" s="459"/>
      <c r="EH129" s="459"/>
      <c r="EI129" s="459"/>
      <c r="EJ129" s="459"/>
      <c r="EK129" s="459"/>
      <c r="EL129" s="459"/>
      <c r="EM129" s="459"/>
      <c r="EN129" s="459"/>
      <c r="EO129" s="459"/>
      <c r="EP129" s="459"/>
      <c r="EQ129" s="459"/>
      <c r="ER129" s="459"/>
      <c r="ES129" s="459"/>
      <c r="ET129" s="459"/>
      <c r="EU129" s="459"/>
      <c r="EV129" s="459"/>
      <c r="EW129" s="459"/>
      <c r="EX129" s="459"/>
      <c r="EY129" s="459"/>
      <c r="EZ129" s="459"/>
      <c r="FA129" s="459"/>
      <c r="FB129" s="459"/>
      <c r="FC129" s="459"/>
      <c r="FD129" s="459"/>
      <c r="FE129" s="459"/>
      <c r="FF129" s="459"/>
      <c r="FG129" s="459"/>
      <c r="FH129" s="459"/>
      <c r="FI129" s="459"/>
      <c r="FJ129" s="459"/>
      <c r="FK129" s="459"/>
      <c r="FL129" s="459"/>
      <c r="FM129" s="459"/>
      <c r="FN129" s="459"/>
      <c r="FO129" s="459"/>
      <c r="FP129" s="459"/>
      <c r="FQ129" s="459"/>
      <c r="FR129" s="459"/>
      <c r="FS129" s="459"/>
      <c r="FT129" s="459"/>
      <c r="FU129" s="459"/>
      <c r="FV129" s="459"/>
      <c r="FW129" s="459"/>
      <c r="FX129" s="459"/>
      <c r="FY129" s="459"/>
      <c r="FZ129" s="459"/>
      <c r="GA129" s="459"/>
      <c r="GB129" s="459"/>
      <c r="GC129" s="459"/>
      <c r="GD129" s="459"/>
      <c r="GE129" s="459"/>
      <c r="GF129" s="459"/>
      <c r="GG129" s="459"/>
      <c r="GH129" s="459"/>
      <c r="GI129" s="459"/>
      <c r="GJ129" s="459"/>
      <c r="GK129" s="459"/>
      <c r="GL129" s="459"/>
      <c r="GM129" s="459"/>
      <c r="GN129" s="459"/>
      <c r="GO129" s="459"/>
      <c r="GP129" s="459"/>
      <c r="GQ129" s="459"/>
      <c r="GR129" s="459"/>
      <c r="GS129" s="459"/>
      <c r="GT129" s="459"/>
      <c r="GU129" s="459"/>
      <c r="GV129" s="459"/>
      <c r="GW129" s="459"/>
      <c r="GX129" s="459"/>
      <c r="GY129" s="459"/>
      <c r="GZ129" s="459"/>
      <c r="HA129" s="459"/>
      <c r="HB129" s="459"/>
      <c r="HC129" s="459"/>
      <c r="HD129" s="459"/>
      <c r="HE129" s="459"/>
      <c r="HF129" s="459"/>
      <c r="HG129" s="459"/>
      <c r="HH129" s="459"/>
      <c r="HI129" s="459"/>
      <c r="HJ129" s="459"/>
      <c r="HK129" s="459"/>
      <c r="HL129" s="459"/>
      <c r="HM129" s="459"/>
      <c r="HN129" s="459"/>
      <c r="HO129" s="459"/>
      <c r="HP129" s="459"/>
      <c r="HQ129" s="459"/>
      <c r="HR129" s="460"/>
      <c r="HS129" s="460"/>
      <c r="HT129" s="460"/>
      <c r="HU129" s="460"/>
      <c r="HV129" s="460"/>
      <c r="HW129" s="460"/>
      <c r="HX129" s="460"/>
      <c r="HY129" s="460"/>
      <c r="HZ129" s="460"/>
      <c r="IA129" s="460"/>
      <c r="IB129" s="460"/>
    </row>
    <row r="130" spans="1:236" s="461" customFormat="1" ht="12.75">
      <c r="A130" s="555"/>
      <c r="B130" s="560"/>
      <c r="C130" s="534" t="s">
        <v>2234</v>
      </c>
      <c r="D130" s="494"/>
      <c r="E130" s="627"/>
      <c r="F130" s="627"/>
      <c r="G130" s="466"/>
      <c r="H130" s="628"/>
      <c r="I130" s="468"/>
      <c r="J130" s="532">
        <f>SUM(G119:G128)</f>
        <v>0</v>
      </c>
      <c r="K130" s="457"/>
      <c r="L130" s="458"/>
      <c r="M130" s="458"/>
      <c r="N130" s="458"/>
      <c r="O130" s="458"/>
      <c r="P130" s="458"/>
      <c r="Q130" s="458"/>
      <c r="R130" s="458"/>
      <c r="S130" s="458"/>
      <c r="T130" s="458"/>
      <c r="U130" s="458"/>
      <c r="V130" s="458"/>
      <c r="W130" s="458"/>
      <c r="X130" s="458"/>
      <c r="Y130" s="458"/>
      <c r="Z130" s="458"/>
      <c r="AA130" s="458"/>
      <c r="AB130" s="458"/>
      <c r="AC130" s="458"/>
      <c r="AD130" s="458"/>
      <c r="AE130" s="458"/>
      <c r="AF130" s="459"/>
      <c r="AG130" s="459"/>
      <c r="AH130" s="459"/>
      <c r="AI130" s="459"/>
      <c r="AJ130" s="459"/>
      <c r="AK130" s="459"/>
      <c r="AL130" s="459"/>
      <c r="AM130" s="459"/>
      <c r="AN130" s="459"/>
      <c r="AO130" s="459"/>
      <c r="AP130" s="459"/>
      <c r="AQ130" s="459"/>
      <c r="AR130" s="459"/>
      <c r="AS130" s="459"/>
      <c r="AT130" s="459"/>
      <c r="AU130" s="459"/>
      <c r="AV130" s="459"/>
      <c r="AW130" s="459"/>
      <c r="AX130" s="459"/>
      <c r="AY130" s="459"/>
      <c r="AZ130" s="459"/>
      <c r="BA130" s="459"/>
      <c r="BB130" s="459"/>
      <c r="BC130" s="459"/>
      <c r="BD130" s="459"/>
      <c r="BE130" s="459"/>
      <c r="BF130" s="459"/>
      <c r="BG130" s="459"/>
      <c r="BH130" s="459"/>
      <c r="BI130" s="459"/>
      <c r="BJ130" s="459"/>
      <c r="BK130" s="459"/>
      <c r="BL130" s="459"/>
      <c r="BM130" s="459"/>
      <c r="BN130" s="459"/>
      <c r="BO130" s="459"/>
      <c r="BP130" s="459"/>
      <c r="BQ130" s="459"/>
      <c r="BR130" s="459"/>
      <c r="BS130" s="459"/>
      <c r="BT130" s="459"/>
      <c r="BU130" s="459"/>
      <c r="BV130" s="459"/>
      <c r="BW130" s="459"/>
      <c r="BX130" s="459"/>
      <c r="BY130" s="459"/>
      <c r="BZ130" s="459"/>
      <c r="CA130" s="459"/>
      <c r="CB130" s="459"/>
      <c r="CC130" s="459"/>
      <c r="CD130" s="459"/>
      <c r="CE130" s="459"/>
      <c r="CF130" s="459"/>
      <c r="CG130" s="459"/>
      <c r="CH130" s="459"/>
      <c r="CI130" s="459"/>
      <c r="CJ130" s="459"/>
      <c r="CK130" s="459"/>
      <c r="CL130" s="459"/>
      <c r="CM130" s="459"/>
      <c r="CN130" s="459"/>
      <c r="CO130" s="459"/>
      <c r="CP130" s="459"/>
      <c r="CQ130" s="459"/>
      <c r="CR130" s="459"/>
      <c r="CS130" s="459"/>
      <c r="CT130" s="459"/>
      <c r="CU130" s="459"/>
      <c r="CV130" s="459"/>
      <c r="CW130" s="459"/>
      <c r="CX130" s="459"/>
      <c r="CY130" s="459"/>
      <c r="CZ130" s="459"/>
      <c r="DA130" s="459"/>
      <c r="DB130" s="459"/>
      <c r="DC130" s="459"/>
      <c r="DD130" s="459"/>
      <c r="DE130" s="459"/>
      <c r="DF130" s="459"/>
      <c r="DG130" s="459"/>
      <c r="DH130" s="459"/>
      <c r="DI130" s="459"/>
      <c r="DJ130" s="459"/>
      <c r="DK130" s="459"/>
      <c r="DL130" s="459"/>
      <c r="DM130" s="459"/>
      <c r="DN130" s="459"/>
      <c r="DO130" s="459"/>
      <c r="DP130" s="459"/>
      <c r="DQ130" s="459"/>
      <c r="DR130" s="459"/>
      <c r="DS130" s="459"/>
      <c r="DT130" s="459"/>
      <c r="DU130" s="459"/>
      <c r="DV130" s="459"/>
      <c r="DW130" s="459"/>
      <c r="DX130" s="459"/>
      <c r="DY130" s="459"/>
      <c r="DZ130" s="459"/>
      <c r="EA130" s="459"/>
      <c r="EB130" s="459"/>
      <c r="EC130" s="459"/>
      <c r="ED130" s="459"/>
      <c r="EE130" s="459"/>
      <c r="EF130" s="459"/>
      <c r="EG130" s="459"/>
      <c r="EH130" s="459"/>
      <c r="EI130" s="459"/>
      <c r="EJ130" s="459"/>
      <c r="EK130" s="459"/>
      <c r="EL130" s="459"/>
      <c r="EM130" s="459"/>
      <c r="EN130" s="459"/>
      <c r="EO130" s="459"/>
      <c r="EP130" s="459"/>
      <c r="EQ130" s="459"/>
      <c r="ER130" s="459"/>
      <c r="ES130" s="459"/>
      <c r="ET130" s="459"/>
      <c r="EU130" s="459"/>
      <c r="EV130" s="459"/>
      <c r="EW130" s="459"/>
      <c r="EX130" s="459"/>
      <c r="EY130" s="459"/>
      <c r="EZ130" s="459"/>
      <c r="FA130" s="459"/>
      <c r="FB130" s="459"/>
      <c r="FC130" s="459"/>
      <c r="FD130" s="459"/>
      <c r="FE130" s="459"/>
      <c r="FF130" s="459"/>
      <c r="FG130" s="459"/>
      <c r="FH130" s="459"/>
      <c r="FI130" s="459"/>
      <c r="FJ130" s="459"/>
      <c r="FK130" s="459"/>
      <c r="FL130" s="459"/>
      <c r="FM130" s="459"/>
      <c r="FN130" s="459"/>
      <c r="FO130" s="459"/>
      <c r="FP130" s="459"/>
      <c r="FQ130" s="459"/>
      <c r="FR130" s="459"/>
      <c r="FS130" s="459"/>
      <c r="FT130" s="459"/>
      <c r="FU130" s="459"/>
      <c r="FV130" s="459"/>
      <c r="FW130" s="459"/>
      <c r="FX130" s="459"/>
      <c r="FY130" s="459"/>
      <c r="FZ130" s="459"/>
      <c r="GA130" s="459"/>
      <c r="GB130" s="459"/>
      <c r="GC130" s="459"/>
      <c r="GD130" s="459"/>
      <c r="GE130" s="459"/>
      <c r="GF130" s="459"/>
      <c r="GG130" s="459"/>
      <c r="GH130" s="459"/>
      <c r="GI130" s="459"/>
      <c r="GJ130" s="459"/>
      <c r="GK130" s="459"/>
      <c r="GL130" s="459"/>
      <c r="GM130" s="459"/>
      <c r="GN130" s="459"/>
      <c r="GO130" s="459"/>
      <c r="GP130" s="459"/>
      <c r="GQ130" s="459"/>
      <c r="GR130" s="459"/>
      <c r="GS130" s="459"/>
      <c r="GT130" s="459"/>
      <c r="GU130" s="459"/>
      <c r="GV130" s="459"/>
      <c r="GW130" s="459"/>
      <c r="GX130" s="459"/>
      <c r="GY130" s="459"/>
      <c r="GZ130" s="459"/>
      <c r="HA130" s="459"/>
      <c r="HB130" s="459"/>
      <c r="HC130" s="459"/>
      <c r="HD130" s="459"/>
      <c r="HE130" s="459"/>
      <c r="HF130" s="459"/>
      <c r="HG130" s="459"/>
      <c r="HH130" s="459"/>
      <c r="HI130" s="459"/>
      <c r="HJ130" s="459"/>
      <c r="HK130" s="459"/>
      <c r="HL130" s="459"/>
      <c r="HM130" s="459"/>
      <c r="HN130" s="459"/>
      <c r="HO130" s="459"/>
      <c r="HP130" s="459"/>
      <c r="HQ130" s="459"/>
      <c r="HR130" s="460"/>
      <c r="HS130" s="460"/>
      <c r="HT130" s="460"/>
      <c r="HU130" s="460"/>
      <c r="HV130" s="460"/>
      <c r="HW130" s="460"/>
      <c r="HX130" s="460"/>
      <c r="HY130" s="460"/>
      <c r="HZ130" s="460"/>
      <c r="IA130" s="460"/>
      <c r="IB130" s="460"/>
    </row>
    <row r="131" spans="1:236" s="461" customFormat="1" ht="12.75">
      <c r="A131" s="555"/>
      <c r="B131" s="560"/>
      <c r="C131" s="534" t="s">
        <v>2235</v>
      </c>
      <c r="D131" s="494"/>
      <c r="E131" s="626"/>
      <c r="F131" s="466"/>
      <c r="G131" s="466"/>
      <c r="H131" s="466"/>
      <c r="I131" s="466"/>
      <c r="J131" s="466">
        <f>SUM(I119:I128)</f>
        <v>0</v>
      </c>
      <c r="K131" s="457"/>
      <c r="L131" s="458"/>
      <c r="M131" s="458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9"/>
      <c r="AG131" s="459"/>
      <c r="AH131" s="459"/>
      <c r="AI131" s="459"/>
      <c r="AJ131" s="459"/>
      <c r="AK131" s="459"/>
      <c r="AL131" s="459"/>
      <c r="AM131" s="459"/>
      <c r="AN131" s="459"/>
      <c r="AO131" s="459"/>
      <c r="AP131" s="459"/>
      <c r="AQ131" s="459"/>
      <c r="AR131" s="459"/>
      <c r="AS131" s="459"/>
      <c r="AT131" s="459"/>
      <c r="AU131" s="459"/>
      <c r="AV131" s="459"/>
      <c r="AW131" s="459"/>
      <c r="AX131" s="459"/>
      <c r="AY131" s="459"/>
      <c r="AZ131" s="459"/>
      <c r="BA131" s="459"/>
      <c r="BB131" s="459"/>
      <c r="BC131" s="459"/>
      <c r="BD131" s="459"/>
      <c r="BE131" s="459"/>
      <c r="BF131" s="459"/>
      <c r="BG131" s="459"/>
      <c r="BH131" s="459"/>
      <c r="BI131" s="459"/>
      <c r="BJ131" s="459"/>
      <c r="BK131" s="459"/>
      <c r="BL131" s="459"/>
      <c r="BM131" s="459"/>
      <c r="BN131" s="459"/>
      <c r="BO131" s="459"/>
      <c r="BP131" s="459"/>
      <c r="BQ131" s="459"/>
      <c r="BR131" s="459"/>
      <c r="BS131" s="459"/>
      <c r="BT131" s="459"/>
      <c r="BU131" s="459"/>
      <c r="BV131" s="459"/>
      <c r="BW131" s="459"/>
      <c r="BX131" s="459"/>
      <c r="BY131" s="459"/>
      <c r="BZ131" s="459"/>
      <c r="CA131" s="459"/>
      <c r="CB131" s="459"/>
      <c r="CC131" s="459"/>
      <c r="CD131" s="459"/>
      <c r="CE131" s="459"/>
      <c r="CF131" s="459"/>
      <c r="CG131" s="459"/>
      <c r="CH131" s="459"/>
      <c r="CI131" s="459"/>
      <c r="CJ131" s="459"/>
      <c r="CK131" s="459"/>
      <c r="CL131" s="459"/>
      <c r="CM131" s="459"/>
      <c r="CN131" s="459"/>
      <c r="CO131" s="459"/>
      <c r="CP131" s="459"/>
      <c r="CQ131" s="459"/>
      <c r="CR131" s="459"/>
      <c r="CS131" s="459"/>
      <c r="CT131" s="459"/>
      <c r="CU131" s="459"/>
      <c r="CV131" s="459"/>
      <c r="CW131" s="459"/>
      <c r="CX131" s="459"/>
      <c r="CY131" s="459"/>
      <c r="CZ131" s="459"/>
      <c r="DA131" s="459"/>
      <c r="DB131" s="459"/>
      <c r="DC131" s="459"/>
      <c r="DD131" s="459"/>
      <c r="DE131" s="459"/>
      <c r="DF131" s="459"/>
      <c r="DG131" s="459"/>
      <c r="DH131" s="459"/>
      <c r="DI131" s="459"/>
      <c r="DJ131" s="459"/>
      <c r="DK131" s="459"/>
      <c r="DL131" s="459"/>
      <c r="DM131" s="459"/>
      <c r="DN131" s="459"/>
      <c r="DO131" s="459"/>
      <c r="DP131" s="459"/>
      <c r="DQ131" s="459"/>
      <c r="DR131" s="459"/>
      <c r="DS131" s="459"/>
      <c r="DT131" s="459"/>
      <c r="DU131" s="459"/>
      <c r="DV131" s="459"/>
      <c r="DW131" s="459"/>
      <c r="DX131" s="459"/>
      <c r="DY131" s="459"/>
      <c r="DZ131" s="459"/>
      <c r="EA131" s="459"/>
      <c r="EB131" s="459"/>
      <c r="EC131" s="459"/>
      <c r="ED131" s="459"/>
      <c r="EE131" s="459"/>
      <c r="EF131" s="459"/>
      <c r="EG131" s="459"/>
      <c r="EH131" s="459"/>
      <c r="EI131" s="459"/>
      <c r="EJ131" s="459"/>
      <c r="EK131" s="459"/>
      <c r="EL131" s="459"/>
      <c r="EM131" s="459"/>
      <c r="EN131" s="459"/>
      <c r="EO131" s="459"/>
      <c r="EP131" s="459"/>
      <c r="EQ131" s="459"/>
      <c r="ER131" s="459"/>
      <c r="ES131" s="459"/>
      <c r="ET131" s="459"/>
      <c r="EU131" s="459"/>
      <c r="EV131" s="459"/>
      <c r="EW131" s="459"/>
      <c r="EX131" s="459"/>
      <c r="EY131" s="459"/>
      <c r="EZ131" s="459"/>
      <c r="FA131" s="459"/>
      <c r="FB131" s="459"/>
      <c r="FC131" s="459"/>
      <c r="FD131" s="459"/>
      <c r="FE131" s="459"/>
      <c r="FF131" s="459"/>
      <c r="FG131" s="459"/>
      <c r="FH131" s="459"/>
      <c r="FI131" s="459"/>
      <c r="FJ131" s="459"/>
      <c r="FK131" s="459"/>
      <c r="FL131" s="459"/>
      <c r="FM131" s="459"/>
      <c r="FN131" s="459"/>
      <c r="FO131" s="459"/>
      <c r="FP131" s="459"/>
      <c r="FQ131" s="459"/>
      <c r="FR131" s="459"/>
      <c r="FS131" s="459"/>
      <c r="FT131" s="459"/>
      <c r="FU131" s="459"/>
      <c r="FV131" s="459"/>
      <c r="FW131" s="459"/>
      <c r="FX131" s="459"/>
      <c r="FY131" s="459"/>
      <c r="FZ131" s="459"/>
      <c r="GA131" s="459"/>
      <c r="GB131" s="459"/>
      <c r="GC131" s="459"/>
      <c r="GD131" s="459"/>
      <c r="GE131" s="459"/>
      <c r="GF131" s="459"/>
      <c r="GG131" s="459"/>
      <c r="GH131" s="459"/>
      <c r="GI131" s="459"/>
      <c r="GJ131" s="459"/>
      <c r="GK131" s="459"/>
      <c r="GL131" s="459"/>
      <c r="GM131" s="459"/>
      <c r="GN131" s="459"/>
      <c r="GO131" s="459"/>
      <c r="GP131" s="459"/>
      <c r="GQ131" s="459"/>
      <c r="GR131" s="459"/>
      <c r="GS131" s="459"/>
      <c r="GT131" s="459"/>
      <c r="GU131" s="459"/>
      <c r="GV131" s="459"/>
      <c r="GW131" s="459"/>
      <c r="GX131" s="459"/>
      <c r="GY131" s="459"/>
      <c r="GZ131" s="459"/>
      <c r="HA131" s="459"/>
      <c r="HB131" s="459"/>
      <c r="HC131" s="459"/>
      <c r="HD131" s="459"/>
      <c r="HE131" s="459"/>
      <c r="HF131" s="459"/>
      <c r="HG131" s="459"/>
      <c r="HH131" s="459"/>
      <c r="HI131" s="459"/>
      <c r="HJ131" s="459"/>
      <c r="HK131" s="459"/>
      <c r="HL131" s="459"/>
      <c r="HM131" s="459"/>
      <c r="HN131" s="459"/>
      <c r="HO131" s="459"/>
      <c r="HP131" s="459"/>
      <c r="HQ131" s="459"/>
      <c r="HR131" s="460"/>
      <c r="HS131" s="460"/>
      <c r="HT131" s="460"/>
      <c r="HU131" s="460"/>
      <c r="HV131" s="460"/>
      <c r="HW131" s="460"/>
      <c r="HX131" s="460"/>
      <c r="HY131" s="460"/>
      <c r="HZ131" s="460"/>
      <c r="IA131" s="460"/>
      <c r="IB131" s="460"/>
    </row>
    <row r="132" spans="1:236" s="461" customFormat="1" ht="12.75">
      <c r="A132" s="555"/>
      <c r="B132" s="559"/>
      <c r="C132" s="534" t="s">
        <v>2278</v>
      </c>
      <c r="D132" s="472" t="s">
        <v>62</v>
      </c>
      <c r="E132" s="464">
        <v>5</v>
      </c>
      <c r="F132" s="436"/>
      <c r="G132" s="473"/>
      <c r="H132" s="474"/>
      <c r="I132" s="469"/>
      <c r="J132" s="469">
        <f>J130*0.05</f>
        <v>0</v>
      </c>
      <c r="K132" s="457"/>
      <c r="L132" s="458"/>
      <c r="M132" s="458"/>
      <c r="N132" s="458"/>
      <c r="O132" s="458"/>
      <c r="P132" s="458"/>
      <c r="Q132" s="458"/>
      <c r="R132" s="458"/>
      <c r="S132" s="458"/>
      <c r="T132" s="458"/>
      <c r="U132" s="458"/>
      <c r="V132" s="458"/>
      <c r="W132" s="458"/>
      <c r="X132" s="458"/>
      <c r="Y132" s="458"/>
      <c r="Z132" s="458"/>
      <c r="AA132" s="458"/>
      <c r="AB132" s="458"/>
      <c r="AC132" s="458"/>
      <c r="AD132" s="458"/>
      <c r="AE132" s="458"/>
      <c r="AF132" s="459"/>
      <c r="AG132" s="459"/>
      <c r="AH132" s="459"/>
      <c r="AI132" s="459"/>
      <c r="AJ132" s="459"/>
      <c r="AK132" s="459"/>
      <c r="AL132" s="459"/>
      <c r="AM132" s="459"/>
      <c r="AN132" s="459"/>
      <c r="AO132" s="459"/>
      <c r="AP132" s="459"/>
      <c r="AQ132" s="459"/>
      <c r="AR132" s="459"/>
      <c r="AS132" s="459"/>
      <c r="AT132" s="459"/>
      <c r="AU132" s="459"/>
      <c r="AV132" s="459"/>
      <c r="AW132" s="459"/>
      <c r="AX132" s="459"/>
      <c r="AY132" s="459"/>
      <c r="AZ132" s="459"/>
      <c r="BA132" s="459"/>
      <c r="BB132" s="459"/>
      <c r="BC132" s="459"/>
      <c r="BD132" s="459"/>
      <c r="BE132" s="459"/>
      <c r="BF132" s="459"/>
      <c r="BG132" s="459"/>
      <c r="BH132" s="459"/>
      <c r="BI132" s="459"/>
      <c r="BJ132" s="459"/>
      <c r="BK132" s="459"/>
      <c r="BL132" s="459"/>
      <c r="BM132" s="459"/>
      <c r="BN132" s="459"/>
      <c r="BO132" s="459"/>
      <c r="BP132" s="459"/>
      <c r="BQ132" s="459"/>
      <c r="BR132" s="459"/>
      <c r="BS132" s="459"/>
      <c r="BT132" s="459"/>
      <c r="BU132" s="459"/>
      <c r="BV132" s="459"/>
      <c r="BW132" s="459"/>
      <c r="BX132" s="459"/>
      <c r="BY132" s="459"/>
      <c r="BZ132" s="459"/>
      <c r="CA132" s="459"/>
      <c r="CB132" s="459"/>
      <c r="CC132" s="459"/>
      <c r="CD132" s="459"/>
      <c r="CE132" s="459"/>
      <c r="CF132" s="459"/>
      <c r="CG132" s="459"/>
      <c r="CH132" s="459"/>
      <c r="CI132" s="459"/>
      <c r="CJ132" s="459"/>
      <c r="CK132" s="459"/>
      <c r="CL132" s="459"/>
      <c r="CM132" s="459"/>
      <c r="CN132" s="459"/>
      <c r="CO132" s="459"/>
      <c r="CP132" s="459"/>
      <c r="CQ132" s="459"/>
      <c r="CR132" s="459"/>
      <c r="CS132" s="459"/>
      <c r="CT132" s="459"/>
      <c r="CU132" s="459"/>
      <c r="CV132" s="459"/>
      <c r="CW132" s="459"/>
      <c r="CX132" s="459"/>
      <c r="CY132" s="459"/>
      <c r="CZ132" s="459"/>
      <c r="DA132" s="459"/>
      <c r="DB132" s="459"/>
      <c r="DC132" s="459"/>
      <c r="DD132" s="459"/>
      <c r="DE132" s="459"/>
      <c r="DF132" s="459"/>
      <c r="DG132" s="459"/>
      <c r="DH132" s="459"/>
      <c r="DI132" s="459"/>
      <c r="DJ132" s="459"/>
      <c r="DK132" s="459"/>
      <c r="DL132" s="459"/>
      <c r="DM132" s="459"/>
      <c r="DN132" s="459"/>
      <c r="DO132" s="459"/>
      <c r="DP132" s="459"/>
      <c r="DQ132" s="459"/>
      <c r="DR132" s="459"/>
      <c r="DS132" s="459"/>
      <c r="DT132" s="459"/>
      <c r="DU132" s="459"/>
      <c r="DV132" s="459"/>
      <c r="DW132" s="459"/>
      <c r="DX132" s="459"/>
      <c r="DY132" s="459"/>
      <c r="DZ132" s="459"/>
      <c r="EA132" s="459"/>
      <c r="EB132" s="459"/>
      <c r="EC132" s="459"/>
      <c r="ED132" s="459"/>
      <c r="EE132" s="459"/>
      <c r="EF132" s="459"/>
      <c r="EG132" s="459"/>
      <c r="EH132" s="459"/>
      <c r="EI132" s="459"/>
      <c r="EJ132" s="459"/>
      <c r="EK132" s="459"/>
      <c r="EL132" s="459"/>
      <c r="EM132" s="459"/>
      <c r="EN132" s="459"/>
      <c r="EO132" s="459"/>
      <c r="EP132" s="459"/>
      <c r="EQ132" s="459"/>
      <c r="ER132" s="459"/>
      <c r="ES132" s="459"/>
      <c r="ET132" s="459"/>
      <c r="EU132" s="459"/>
      <c r="EV132" s="459"/>
      <c r="EW132" s="459"/>
      <c r="EX132" s="459"/>
      <c r="EY132" s="459"/>
      <c r="EZ132" s="459"/>
      <c r="FA132" s="459"/>
      <c r="FB132" s="459"/>
      <c r="FC132" s="459"/>
      <c r="FD132" s="459"/>
      <c r="FE132" s="459"/>
      <c r="FF132" s="459"/>
      <c r="FG132" s="459"/>
      <c r="FH132" s="459"/>
      <c r="FI132" s="459"/>
      <c r="FJ132" s="459"/>
      <c r="FK132" s="459"/>
      <c r="FL132" s="459"/>
      <c r="FM132" s="459"/>
      <c r="FN132" s="459"/>
      <c r="FO132" s="459"/>
      <c r="FP132" s="459"/>
      <c r="FQ132" s="459"/>
      <c r="FR132" s="459"/>
      <c r="FS132" s="459"/>
      <c r="FT132" s="459"/>
      <c r="FU132" s="459"/>
      <c r="FV132" s="459"/>
      <c r="FW132" s="459"/>
      <c r="FX132" s="459"/>
      <c r="FY132" s="459"/>
      <c r="FZ132" s="459"/>
      <c r="GA132" s="459"/>
      <c r="GB132" s="459"/>
      <c r="GC132" s="459"/>
      <c r="GD132" s="459"/>
      <c r="GE132" s="459"/>
      <c r="GF132" s="459"/>
      <c r="GG132" s="459"/>
      <c r="GH132" s="459"/>
      <c r="GI132" s="459"/>
      <c r="GJ132" s="459"/>
      <c r="GK132" s="459"/>
      <c r="GL132" s="459"/>
      <c r="GM132" s="459"/>
      <c r="GN132" s="459"/>
      <c r="GO132" s="459"/>
      <c r="GP132" s="459"/>
      <c r="GQ132" s="459"/>
      <c r="GR132" s="459"/>
      <c r="GS132" s="459"/>
      <c r="GT132" s="459"/>
      <c r="GU132" s="459"/>
      <c r="GV132" s="459"/>
      <c r="GW132" s="459"/>
      <c r="GX132" s="459"/>
      <c r="GY132" s="459"/>
      <c r="GZ132" s="459"/>
      <c r="HA132" s="459"/>
      <c r="HB132" s="459"/>
      <c r="HC132" s="459"/>
      <c r="HD132" s="459"/>
      <c r="HE132" s="459"/>
      <c r="HF132" s="459"/>
      <c r="HG132" s="459"/>
      <c r="HH132" s="459"/>
      <c r="HI132" s="459"/>
      <c r="HJ132" s="459"/>
      <c r="HK132" s="459"/>
      <c r="HL132" s="459"/>
      <c r="HM132" s="459"/>
      <c r="HN132" s="459"/>
      <c r="HO132" s="459"/>
      <c r="HP132" s="459"/>
      <c r="HQ132" s="459"/>
      <c r="HR132" s="460"/>
      <c r="HS132" s="460"/>
      <c r="HT132" s="460"/>
      <c r="HU132" s="460"/>
      <c r="HV132" s="460"/>
      <c r="HW132" s="460"/>
      <c r="HX132" s="460"/>
      <c r="HY132" s="460"/>
      <c r="HZ132" s="460"/>
      <c r="IA132" s="460"/>
      <c r="IB132" s="460"/>
    </row>
    <row r="133" spans="1:236" s="461" customFormat="1" ht="12.75">
      <c r="A133" s="555"/>
      <c r="B133" s="559"/>
      <c r="C133" s="534" t="s">
        <v>2237</v>
      </c>
      <c r="D133" s="472" t="s">
        <v>62</v>
      </c>
      <c r="E133" s="464">
        <v>6</v>
      </c>
      <c r="F133" s="436"/>
      <c r="G133" s="473"/>
      <c r="H133" s="474"/>
      <c r="I133" s="469"/>
      <c r="J133" s="469">
        <f>J131*0.06</f>
        <v>0</v>
      </c>
      <c r="K133" s="457"/>
      <c r="L133" s="458"/>
      <c r="M133" s="458"/>
      <c r="N133" s="458"/>
      <c r="O133" s="458"/>
      <c r="P133" s="458"/>
      <c r="Q133" s="458"/>
      <c r="R133" s="458"/>
      <c r="S133" s="458"/>
      <c r="T133" s="458"/>
      <c r="U133" s="458"/>
      <c r="V133" s="458"/>
      <c r="W133" s="458"/>
      <c r="X133" s="458"/>
      <c r="Y133" s="458"/>
      <c r="Z133" s="458"/>
      <c r="AA133" s="458"/>
      <c r="AB133" s="458"/>
      <c r="AC133" s="458"/>
      <c r="AD133" s="458"/>
      <c r="AE133" s="458"/>
      <c r="AF133" s="459"/>
      <c r="AG133" s="459"/>
      <c r="AH133" s="459"/>
      <c r="AI133" s="459"/>
      <c r="AJ133" s="459"/>
      <c r="AK133" s="459"/>
      <c r="AL133" s="459"/>
      <c r="AM133" s="459"/>
      <c r="AN133" s="459"/>
      <c r="AO133" s="459"/>
      <c r="AP133" s="459"/>
      <c r="AQ133" s="459"/>
      <c r="AR133" s="459"/>
      <c r="AS133" s="459"/>
      <c r="AT133" s="459"/>
      <c r="AU133" s="459"/>
      <c r="AV133" s="459"/>
      <c r="AW133" s="459"/>
      <c r="AX133" s="459"/>
      <c r="AY133" s="459"/>
      <c r="AZ133" s="459"/>
      <c r="BA133" s="459"/>
      <c r="BB133" s="459"/>
      <c r="BC133" s="459"/>
      <c r="BD133" s="459"/>
      <c r="BE133" s="459"/>
      <c r="BF133" s="459"/>
      <c r="BG133" s="459"/>
      <c r="BH133" s="459"/>
      <c r="BI133" s="459"/>
      <c r="BJ133" s="459"/>
      <c r="BK133" s="459"/>
      <c r="BL133" s="459"/>
      <c r="BM133" s="459"/>
      <c r="BN133" s="459"/>
      <c r="BO133" s="459"/>
      <c r="BP133" s="459"/>
      <c r="BQ133" s="459"/>
      <c r="BR133" s="459"/>
      <c r="BS133" s="459"/>
      <c r="BT133" s="459"/>
      <c r="BU133" s="459"/>
      <c r="BV133" s="459"/>
      <c r="BW133" s="459"/>
      <c r="BX133" s="459"/>
      <c r="BY133" s="459"/>
      <c r="BZ133" s="459"/>
      <c r="CA133" s="459"/>
      <c r="CB133" s="459"/>
      <c r="CC133" s="459"/>
      <c r="CD133" s="459"/>
      <c r="CE133" s="459"/>
      <c r="CF133" s="459"/>
      <c r="CG133" s="459"/>
      <c r="CH133" s="459"/>
      <c r="CI133" s="459"/>
      <c r="CJ133" s="459"/>
      <c r="CK133" s="459"/>
      <c r="CL133" s="459"/>
      <c r="CM133" s="459"/>
      <c r="CN133" s="459"/>
      <c r="CO133" s="459"/>
      <c r="CP133" s="459"/>
      <c r="CQ133" s="459"/>
      <c r="CR133" s="459"/>
      <c r="CS133" s="459"/>
      <c r="CT133" s="459"/>
      <c r="CU133" s="459"/>
      <c r="CV133" s="459"/>
      <c r="CW133" s="459"/>
      <c r="CX133" s="459"/>
      <c r="CY133" s="459"/>
      <c r="CZ133" s="459"/>
      <c r="DA133" s="459"/>
      <c r="DB133" s="459"/>
      <c r="DC133" s="459"/>
      <c r="DD133" s="459"/>
      <c r="DE133" s="459"/>
      <c r="DF133" s="459"/>
      <c r="DG133" s="459"/>
      <c r="DH133" s="459"/>
      <c r="DI133" s="459"/>
      <c r="DJ133" s="459"/>
      <c r="DK133" s="459"/>
      <c r="DL133" s="459"/>
      <c r="DM133" s="459"/>
      <c r="DN133" s="459"/>
      <c r="DO133" s="459"/>
      <c r="DP133" s="459"/>
      <c r="DQ133" s="459"/>
      <c r="DR133" s="459"/>
      <c r="DS133" s="459"/>
      <c r="DT133" s="459"/>
      <c r="DU133" s="459"/>
      <c r="DV133" s="459"/>
      <c r="DW133" s="459"/>
      <c r="DX133" s="459"/>
      <c r="DY133" s="459"/>
      <c r="DZ133" s="459"/>
      <c r="EA133" s="459"/>
      <c r="EB133" s="459"/>
      <c r="EC133" s="459"/>
      <c r="ED133" s="459"/>
      <c r="EE133" s="459"/>
      <c r="EF133" s="459"/>
      <c r="EG133" s="459"/>
      <c r="EH133" s="459"/>
      <c r="EI133" s="459"/>
      <c r="EJ133" s="459"/>
      <c r="EK133" s="459"/>
      <c r="EL133" s="459"/>
      <c r="EM133" s="459"/>
      <c r="EN133" s="459"/>
      <c r="EO133" s="459"/>
      <c r="EP133" s="459"/>
      <c r="EQ133" s="459"/>
      <c r="ER133" s="459"/>
      <c r="ES133" s="459"/>
      <c r="ET133" s="459"/>
      <c r="EU133" s="459"/>
      <c r="EV133" s="459"/>
      <c r="EW133" s="459"/>
      <c r="EX133" s="459"/>
      <c r="EY133" s="459"/>
      <c r="EZ133" s="459"/>
      <c r="FA133" s="459"/>
      <c r="FB133" s="459"/>
      <c r="FC133" s="459"/>
      <c r="FD133" s="459"/>
      <c r="FE133" s="459"/>
      <c r="FF133" s="459"/>
      <c r="FG133" s="459"/>
      <c r="FH133" s="459"/>
      <c r="FI133" s="459"/>
      <c r="FJ133" s="459"/>
      <c r="FK133" s="459"/>
      <c r="FL133" s="459"/>
      <c r="FM133" s="459"/>
      <c r="FN133" s="459"/>
      <c r="FO133" s="459"/>
      <c r="FP133" s="459"/>
      <c r="FQ133" s="459"/>
      <c r="FR133" s="459"/>
      <c r="FS133" s="459"/>
      <c r="FT133" s="459"/>
      <c r="FU133" s="459"/>
      <c r="FV133" s="459"/>
      <c r="FW133" s="459"/>
      <c r="FX133" s="459"/>
      <c r="FY133" s="459"/>
      <c r="FZ133" s="459"/>
      <c r="GA133" s="459"/>
      <c r="GB133" s="459"/>
      <c r="GC133" s="459"/>
      <c r="GD133" s="459"/>
      <c r="GE133" s="459"/>
      <c r="GF133" s="459"/>
      <c r="GG133" s="459"/>
      <c r="GH133" s="459"/>
      <c r="GI133" s="459"/>
      <c r="GJ133" s="459"/>
      <c r="GK133" s="459"/>
      <c r="GL133" s="459"/>
      <c r="GM133" s="459"/>
      <c r="GN133" s="459"/>
      <c r="GO133" s="459"/>
      <c r="GP133" s="459"/>
      <c r="GQ133" s="459"/>
      <c r="GR133" s="459"/>
      <c r="GS133" s="459"/>
      <c r="GT133" s="459"/>
      <c r="GU133" s="459"/>
      <c r="GV133" s="459"/>
      <c r="GW133" s="459"/>
      <c r="GX133" s="459"/>
      <c r="GY133" s="459"/>
      <c r="GZ133" s="459"/>
      <c r="HA133" s="459"/>
      <c r="HB133" s="459"/>
      <c r="HC133" s="459"/>
      <c r="HD133" s="459"/>
      <c r="HE133" s="459"/>
      <c r="HF133" s="459"/>
      <c r="HG133" s="459"/>
      <c r="HH133" s="459"/>
      <c r="HI133" s="459"/>
      <c r="HJ133" s="459"/>
      <c r="HK133" s="459"/>
      <c r="HL133" s="459"/>
      <c r="HM133" s="459"/>
      <c r="HN133" s="459"/>
      <c r="HO133" s="459"/>
      <c r="HP133" s="459"/>
      <c r="HQ133" s="459"/>
      <c r="HR133" s="460"/>
      <c r="HS133" s="460"/>
      <c r="HT133" s="460"/>
      <c r="HU133" s="460"/>
      <c r="HV133" s="460"/>
      <c r="HW133" s="460"/>
      <c r="HX133" s="460"/>
      <c r="HY133" s="460"/>
      <c r="HZ133" s="460"/>
      <c r="IA133" s="460"/>
      <c r="IB133" s="460"/>
    </row>
    <row r="134" spans="1:236" s="461" customFormat="1" ht="12.75">
      <c r="A134" s="555"/>
      <c r="B134" s="561"/>
      <c r="C134" s="629" t="str">
        <f>C118</f>
        <v>Uzemnění a ochrana před úderem blesku</v>
      </c>
      <c r="D134" s="477"/>
      <c r="E134" s="554"/>
      <c r="F134" s="479"/>
      <c r="G134" s="478"/>
      <c r="H134" s="480"/>
      <c r="I134" s="481"/>
      <c r="J134" s="481">
        <f>SUM(J130:J133)</f>
        <v>0</v>
      </c>
      <c r="K134" s="457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  <c r="V134" s="458"/>
      <c r="W134" s="458"/>
      <c r="X134" s="458"/>
      <c r="Y134" s="458"/>
      <c r="Z134" s="458"/>
      <c r="AA134" s="458"/>
      <c r="AB134" s="458"/>
      <c r="AC134" s="458"/>
      <c r="AD134" s="458"/>
      <c r="AE134" s="458"/>
      <c r="AF134" s="459"/>
      <c r="AG134" s="459"/>
      <c r="AH134" s="459"/>
      <c r="AI134" s="459"/>
      <c r="AJ134" s="459"/>
      <c r="AK134" s="459"/>
      <c r="AL134" s="459"/>
      <c r="AM134" s="459"/>
      <c r="AN134" s="459"/>
      <c r="AO134" s="459"/>
      <c r="AP134" s="459"/>
      <c r="AQ134" s="459"/>
      <c r="AR134" s="459"/>
      <c r="AS134" s="459"/>
      <c r="AT134" s="459"/>
      <c r="AU134" s="459"/>
      <c r="AV134" s="459"/>
      <c r="AW134" s="459"/>
      <c r="AX134" s="459"/>
      <c r="AY134" s="459"/>
      <c r="AZ134" s="459"/>
      <c r="BA134" s="459"/>
      <c r="BB134" s="459"/>
      <c r="BC134" s="459"/>
      <c r="BD134" s="459"/>
      <c r="BE134" s="459"/>
      <c r="BF134" s="459"/>
      <c r="BG134" s="459"/>
      <c r="BH134" s="459"/>
      <c r="BI134" s="459"/>
      <c r="BJ134" s="459"/>
      <c r="BK134" s="459"/>
      <c r="BL134" s="459"/>
      <c r="BM134" s="459"/>
      <c r="BN134" s="459"/>
      <c r="BO134" s="459"/>
      <c r="BP134" s="459"/>
      <c r="BQ134" s="459"/>
      <c r="BR134" s="459"/>
      <c r="BS134" s="459"/>
      <c r="BT134" s="459"/>
      <c r="BU134" s="459"/>
      <c r="BV134" s="459"/>
      <c r="BW134" s="459"/>
      <c r="BX134" s="459"/>
      <c r="BY134" s="459"/>
      <c r="BZ134" s="459"/>
      <c r="CA134" s="459"/>
      <c r="CB134" s="459"/>
      <c r="CC134" s="459"/>
      <c r="CD134" s="459"/>
      <c r="CE134" s="459"/>
      <c r="CF134" s="459"/>
      <c r="CG134" s="459"/>
      <c r="CH134" s="459"/>
      <c r="CI134" s="459"/>
      <c r="CJ134" s="459"/>
      <c r="CK134" s="459"/>
      <c r="CL134" s="459"/>
      <c r="CM134" s="459"/>
      <c r="CN134" s="459"/>
      <c r="CO134" s="459"/>
      <c r="CP134" s="459"/>
      <c r="CQ134" s="459"/>
      <c r="CR134" s="459"/>
      <c r="CS134" s="459"/>
      <c r="CT134" s="459"/>
      <c r="CU134" s="459"/>
      <c r="CV134" s="459"/>
      <c r="CW134" s="459"/>
      <c r="CX134" s="459"/>
      <c r="CY134" s="459"/>
      <c r="CZ134" s="459"/>
      <c r="DA134" s="459"/>
      <c r="DB134" s="459"/>
      <c r="DC134" s="459"/>
      <c r="DD134" s="459"/>
      <c r="DE134" s="459"/>
      <c r="DF134" s="459"/>
      <c r="DG134" s="459"/>
      <c r="DH134" s="459"/>
      <c r="DI134" s="459"/>
      <c r="DJ134" s="459"/>
      <c r="DK134" s="459"/>
      <c r="DL134" s="459"/>
      <c r="DM134" s="459"/>
      <c r="DN134" s="459"/>
      <c r="DO134" s="459"/>
      <c r="DP134" s="459"/>
      <c r="DQ134" s="459"/>
      <c r="DR134" s="459"/>
      <c r="DS134" s="459"/>
      <c r="DT134" s="459"/>
      <c r="DU134" s="459"/>
      <c r="DV134" s="459"/>
      <c r="DW134" s="459"/>
      <c r="DX134" s="459"/>
      <c r="DY134" s="459"/>
      <c r="DZ134" s="459"/>
      <c r="EA134" s="459"/>
      <c r="EB134" s="459"/>
      <c r="EC134" s="459"/>
      <c r="ED134" s="459"/>
      <c r="EE134" s="459"/>
      <c r="EF134" s="459"/>
      <c r="EG134" s="459"/>
      <c r="EH134" s="459"/>
      <c r="EI134" s="459"/>
      <c r="EJ134" s="459"/>
      <c r="EK134" s="459"/>
      <c r="EL134" s="459"/>
      <c r="EM134" s="459"/>
      <c r="EN134" s="459"/>
      <c r="EO134" s="459"/>
      <c r="EP134" s="459"/>
      <c r="EQ134" s="459"/>
      <c r="ER134" s="459"/>
      <c r="ES134" s="459"/>
      <c r="ET134" s="459"/>
      <c r="EU134" s="459"/>
      <c r="EV134" s="459"/>
      <c r="EW134" s="459"/>
      <c r="EX134" s="459"/>
      <c r="EY134" s="459"/>
      <c r="EZ134" s="459"/>
      <c r="FA134" s="459"/>
      <c r="FB134" s="459"/>
      <c r="FC134" s="459"/>
      <c r="FD134" s="459"/>
      <c r="FE134" s="459"/>
      <c r="FF134" s="459"/>
      <c r="FG134" s="459"/>
      <c r="FH134" s="459"/>
      <c r="FI134" s="459"/>
      <c r="FJ134" s="459"/>
      <c r="FK134" s="459"/>
      <c r="FL134" s="459"/>
      <c r="FM134" s="459"/>
      <c r="FN134" s="459"/>
      <c r="FO134" s="459"/>
      <c r="FP134" s="459"/>
      <c r="FQ134" s="459"/>
      <c r="FR134" s="459"/>
      <c r="FS134" s="459"/>
      <c r="FT134" s="459"/>
      <c r="FU134" s="459"/>
      <c r="FV134" s="459"/>
      <c r="FW134" s="459"/>
      <c r="FX134" s="459"/>
      <c r="FY134" s="459"/>
      <c r="FZ134" s="459"/>
      <c r="GA134" s="459"/>
      <c r="GB134" s="459"/>
      <c r="GC134" s="459"/>
      <c r="GD134" s="459"/>
      <c r="GE134" s="459"/>
      <c r="GF134" s="459"/>
      <c r="GG134" s="459"/>
      <c r="GH134" s="459"/>
      <c r="GI134" s="459"/>
      <c r="GJ134" s="459"/>
      <c r="GK134" s="459"/>
      <c r="GL134" s="459"/>
      <c r="GM134" s="459"/>
      <c r="GN134" s="459"/>
      <c r="GO134" s="459"/>
      <c r="GP134" s="459"/>
      <c r="GQ134" s="459"/>
      <c r="GR134" s="459"/>
      <c r="GS134" s="459"/>
      <c r="GT134" s="459"/>
      <c r="GU134" s="459"/>
      <c r="GV134" s="459"/>
      <c r="GW134" s="459"/>
      <c r="GX134" s="459"/>
      <c r="GY134" s="459"/>
      <c r="GZ134" s="459"/>
      <c r="HA134" s="459"/>
      <c r="HB134" s="459"/>
      <c r="HC134" s="459"/>
      <c r="HD134" s="459"/>
      <c r="HE134" s="459"/>
      <c r="HF134" s="459"/>
      <c r="HG134" s="459"/>
      <c r="HH134" s="459"/>
      <c r="HI134" s="459"/>
      <c r="HJ134" s="459"/>
      <c r="HK134" s="459"/>
      <c r="HL134" s="459"/>
      <c r="HM134" s="459"/>
      <c r="HN134" s="459"/>
      <c r="HO134" s="459"/>
      <c r="HP134" s="459"/>
      <c r="HQ134" s="459"/>
      <c r="HR134" s="460"/>
      <c r="HS134" s="460"/>
      <c r="HT134" s="460"/>
      <c r="HU134" s="460"/>
      <c r="HV134" s="460"/>
      <c r="HW134" s="460"/>
      <c r="HX134" s="460"/>
      <c r="HY134" s="460"/>
      <c r="HZ134" s="460"/>
      <c r="IA134" s="460"/>
      <c r="IB134" s="460"/>
    </row>
    <row r="135" spans="1:10" ht="12.75">
      <c r="A135" s="482"/>
      <c r="B135" s="416"/>
      <c r="C135" s="420"/>
      <c r="D135" s="421"/>
      <c r="E135" s="422"/>
      <c r="F135" s="423"/>
      <c r="G135" s="423"/>
      <c r="H135" s="424"/>
      <c r="I135" s="424"/>
      <c r="J135" s="424"/>
    </row>
    <row r="136" spans="1:10" ht="12.75">
      <c r="A136" s="482"/>
      <c r="B136" s="416" t="s">
        <v>2305</v>
      </c>
      <c r="C136" s="540" t="s">
        <v>1514</v>
      </c>
      <c r="D136" s="421" t="s">
        <v>2206</v>
      </c>
      <c r="E136" s="483" t="s">
        <v>2207</v>
      </c>
      <c r="F136" s="423"/>
      <c r="G136" s="423"/>
      <c r="H136" s="541"/>
      <c r="I136" s="541"/>
      <c r="J136" s="541" t="s">
        <v>2212</v>
      </c>
    </row>
    <row r="137" spans="1:10" ht="12.75">
      <c r="A137" s="482"/>
      <c r="B137" s="533"/>
      <c r="C137" s="426" t="s">
        <v>2306</v>
      </c>
      <c r="D137" s="562"/>
      <c r="E137" s="563"/>
      <c r="F137" s="436"/>
      <c r="G137" s="502"/>
      <c r="H137" s="436"/>
      <c r="I137" s="469"/>
      <c r="J137" s="503"/>
    </row>
    <row r="138" spans="1:10" ht="12.75">
      <c r="A138" s="482"/>
      <c r="B138" s="533"/>
      <c r="C138" s="564" t="s">
        <v>2307</v>
      </c>
      <c r="D138" s="565" t="s">
        <v>2409</v>
      </c>
      <c r="E138" s="566">
        <v>2</v>
      </c>
      <c r="F138" s="567"/>
      <c r="G138" s="568"/>
      <c r="H138" s="694"/>
      <c r="I138" s="567">
        <f>E138*H138</f>
        <v>0</v>
      </c>
      <c r="J138" s="569">
        <f>G138+I138</f>
        <v>0</v>
      </c>
    </row>
    <row r="139" spans="1:10" ht="12.75">
      <c r="A139" s="482"/>
      <c r="B139" s="533"/>
      <c r="C139" s="564" t="s">
        <v>2367</v>
      </c>
      <c r="D139" s="565" t="s">
        <v>2196</v>
      </c>
      <c r="E139" s="566">
        <v>40</v>
      </c>
      <c r="F139" s="567"/>
      <c r="G139" s="568"/>
      <c r="H139" s="694"/>
      <c r="I139" s="567">
        <f aca="true" t="shared" si="27" ref="I139:I145">E139*H139</f>
        <v>0</v>
      </c>
      <c r="J139" s="569">
        <f aca="true" t="shared" si="28" ref="J139:J145">G139+I139</f>
        <v>0</v>
      </c>
    </row>
    <row r="140" spans="1:10" ht="12.75">
      <c r="A140" s="482"/>
      <c r="B140" s="533"/>
      <c r="C140" s="564" t="s">
        <v>2365</v>
      </c>
      <c r="D140" s="565" t="s">
        <v>2196</v>
      </c>
      <c r="E140" s="566">
        <v>480</v>
      </c>
      <c r="F140" s="570"/>
      <c r="G140" s="568"/>
      <c r="H140" s="694"/>
      <c r="I140" s="567">
        <f t="shared" si="27"/>
        <v>0</v>
      </c>
      <c r="J140" s="569">
        <f t="shared" si="28"/>
        <v>0</v>
      </c>
    </row>
    <row r="141" spans="1:10" ht="12.75">
      <c r="A141" s="482"/>
      <c r="B141" s="533"/>
      <c r="C141" s="564" t="s">
        <v>2308</v>
      </c>
      <c r="D141" s="565" t="s">
        <v>2409</v>
      </c>
      <c r="E141" s="566">
        <v>1</v>
      </c>
      <c r="F141" s="567"/>
      <c r="G141" s="568"/>
      <c r="H141" s="694"/>
      <c r="I141" s="567">
        <f t="shared" si="27"/>
        <v>0</v>
      </c>
      <c r="J141" s="569">
        <f t="shared" si="28"/>
        <v>0</v>
      </c>
    </row>
    <row r="142" spans="1:10" ht="12.75">
      <c r="A142" s="482"/>
      <c r="B142" s="533"/>
      <c r="C142" s="564" t="s">
        <v>2309</v>
      </c>
      <c r="D142" s="565" t="s">
        <v>2196</v>
      </c>
      <c r="E142" s="566">
        <v>4</v>
      </c>
      <c r="F142" s="567"/>
      <c r="G142" s="568"/>
      <c r="H142" s="694"/>
      <c r="I142" s="567">
        <f t="shared" si="27"/>
        <v>0</v>
      </c>
      <c r="J142" s="569">
        <f t="shared" si="28"/>
        <v>0</v>
      </c>
    </row>
    <row r="143" spans="1:10" ht="12.75">
      <c r="A143" s="482"/>
      <c r="B143" s="533"/>
      <c r="C143" s="564" t="s">
        <v>2368</v>
      </c>
      <c r="D143" s="565" t="s">
        <v>2196</v>
      </c>
      <c r="E143" s="566">
        <v>16</v>
      </c>
      <c r="F143" s="567"/>
      <c r="G143" s="568"/>
      <c r="H143" s="694"/>
      <c r="I143" s="567">
        <f t="shared" si="27"/>
        <v>0</v>
      </c>
      <c r="J143" s="569">
        <f t="shared" si="28"/>
        <v>0</v>
      </c>
    </row>
    <row r="144" spans="1:236" s="461" customFormat="1" ht="12.75">
      <c r="A144" s="555"/>
      <c r="B144" s="559"/>
      <c r="C144" s="621" t="s">
        <v>2310</v>
      </c>
      <c r="D144" s="434" t="s">
        <v>77</v>
      </c>
      <c r="E144" s="622">
        <v>1</v>
      </c>
      <c r="F144" s="571"/>
      <c r="G144" s="571"/>
      <c r="H144" s="695"/>
      <c r="I144" s="567">
        <f t="shared" si="27"/>
        <v>0</v>
      </c>
      <c r="J144" s="569">
        <f t="shared" si="28"/>
        <v>0</v>
      </c>
      <c r="K144" s="457"/>
      <c r="L144" s="458"/>
      <c r="M144" s="458"/>
      <c r="N144" s="458"/>
      <c r="O144" s="458"/>
      <c r="P144" s="458"/>
      <c r="Q144" s="458"/>
      <c r="R144" s="458"/>
      <c r="S144" s="458"/>
      <c r="T144" s="458"/>
      <c r="U144" s="458"/>
      <c r="V144" s="458"/>
      <c r="W144" s="458"/>
      <c r="X144" s="458"/>
      <c r="Y144" s="458"/>
      <c r="Z144" s="458"/>
      <c r="AA144" s="458"/>
      <c r="AB144" s="458"/>
      <c r="AC144" s="458"/>
      <c r="AD144" s="458"/>
      <c r="AE144" s="458"/>
      <c r="AF144" s="459"/>
      <c r="AG144" s="459"/>
      <c r="AH144" s="459"/>
      <c r="AI144" s="459"/>
      <c r="AJ144" s="459"/>
      <c r="AK144" s="459"/>
      <c r="AL144" s="459"/>
      <c r="AM144" s="459"/>
      <c r="AN144" s="459"/>
      <c r="AO144" s="459"/>
      <c r="AP144" s="459"/>
      <c r="AQ144" s="459"/>
      <c r="AR144" s="459"/>
      <c r="AS144" s="459"/>
      <c r="AT144" s="459"/>
      <c r="AU144" s="459"/>
      <c r="AV144" s="459"/>
      <c r="AW144" s="459"/>
      <c r="AX144" s="459"/>
      <c r="AY144" s="459"/>
      <c r="AZ144" s="459"/>
      <c r="BA144" s="459"/>
      <c r="BB144" s="459"/>
      <c r="BC144" s="459"/>
      <c r="BD144" s="459"/>
      <c r="BE144" s="459"/>
      <c r="BF144" s="459"/>
      <c r="BG144" s="459"/>
      <c r="BH144" s="459"/>
      <c r="BI144" s="459"/>
      <c r="BJ144" s="459"/>
      <c r="BK144" s="459"/>
      <c r="BL144" s="459"/>
      <c r="BM144" s="459"/>
      <c r="BN144" s="459"/>
      <c r="BO144" s="459"/>
      <c r="BP144" s="459"/>
      <c r="BQ144" s="459"/>
      <c r="BR144" s="459"/>
      <c r="BS144" s="459"/>
      <c r="BT144" s="459"/>
      <c r="BU144" s="459"/>
      <c r="BV144" s="459"/>
      <c r="BW144" s="459"/>
      <c r="BX144" s="459"/>
      <c r="BY144" s="459"/>
      <c r="BZ144" s="459"/>
      <c r="CA144" s="459"/>
      <c r="CB144" s="459"/>
      <c r="CC144" s="459"/>
      <c r="CD144" s="459"/>
      <c r="CE144" s="459"/>
      <c r="CF144" s="459"/>
      <c r="CG144" s="459"/>
      <c r="CH144" s="459"/>
      <c r="CI144" s="459"/>
      <c r="CJ144" s="459"/>
      <c r="CK144" s="459"/>
      <c r="CL144" s="459"/>
      <c r="CM144" s="459"/>
      <c r="CN144" s="459"/>
      <c r="CO144" s="459"/>
      <c r="CP144" s="459"/>
      <c r="CQ144" s="459"/>
      <c r="CR144" s="459"/>
      <c r="CS144" s="459"/>
      <c r="CT144" s="459"/>
      <c r="CU144" s="459"/>
      <c r="CV144" s="459"/>
      <c r="CW144" s="459"/>
      <c r="CX144" s="459"/>
      <c r="CY144" s="459"/>
      <c r="CZ144" s="459"/>
      <c r="DA144" s="459"/>
      <c r="DB144" s="459"/>
      <c r="DC144" s="459"/>
      <c r="DD144" s="459"/>
      <c r="DE144" s="459"/>
      <c r="DF144" s="459"/>
      <c r="DG144" s="459"/>
      <c r="DH144" s="459"/>
      <c r="DI144" s="459"/>
      <c r="DJ144" s="459"/>
      <c r="DK144" s="459"/>
      <c r="DL144" s="459"/>
      <c r="DM144" s="459"/>
      <c r="DN144" s="459"/>
      <c r="DO144" s="459"/>
      <c r="DP144" s="459"/>
      <c r="DQ144" s="459"/>
      <c r="DR144" s="459"/>
      <c r="DS144" s="459"/>
      <c r="DT144" s="459"/>
      <c r="DU144" s="459"/>
      <c r="DV144" s="459"/>
      <c r="DW144" s="459"/>
      <c r="DX144" s="459"/>
      <c r="DY144" s="459"/>
      <c r="DZ144" s="459"/>
      <c r="EA144" s="459"/>
      <c r="EB144" s="459"/>
      <c r="EC144" s="459"/>
      <c r="ED144" s="459"/>
      <c r="EE144" s="459"/>
      <c r="EF144" s="459"/>
      <c r="EG144" s="459"/>
      <c r="EH144" s="459"/>
      <c r="EI144" s="459"/>
      <c r="EJ144" s="459"/>
      <c r="EK144" s="459"/>
      <c r="EL144" s="459"/>
      <c r="EM144" s="459"/>
      <c r="EN144" s="459"/>
      <c r="EO144" s="459"/>
      <c r="EP144" s="459"/>
      <c r="EQ144" s="459"/>
      <c r="ER144" s="459"/>
      <c r="ES144" s="459"/>
      <c r="ET144" s="459"/>
      <c r="EU144" s="459"/>
      <c r="EV144" s="459"/>
      <c r="EW144" s="459"/>
      <c r="EX144" s="459"/>
      <c r="EY144" s="459"/>
      <c r="EZ144" s="459"/>
      <c r="FA144" s="459"/>
      <c r="FB144" s="459"/>
      <c r="FC144" s="459"/>
      <c r="FD144" s="459"/>
      <c r="FE144" s="459"/>
      <c r="FF144" s="459"/>
      <c r="FG144" s="459"/>
      <c r="FH144" s="459"/>
      <c r="FI144" s="459"/>
      <c r="FJ144" s="459"/>
      <c r="FK144" s="459"/>
      <c r="FL144" s="459"/>
      <c r="FM144" s="459"/>
      <c r="FN144" s="459"/>
      <c r="FO144" s="459"/>
      <c r="FP144" s="459"/>
      <c r="FQ144" s="459"/>
      <c r="FR144" s="459"/>
      <c r="FS144" s="459"/>
      <c r="FT144" s="459"/>
      <c r="FU144" s="459"/>
      <c r="FV144" s="459"/>
      <c r="FW144" s="459"/>
      <c r="FX144" s="459"/>
      <c r="FY144" s="459"/>
      <c r="FZ144" s="459"/>
      <c r="GA144" s="459"/>
      <c r="GB144" s="459"/>
      <c r="GC144" s="459"/>
      <c r="GD144" s="459"/>
      <c r="GE144" s="459"/>
      <c r="GF144" s="459"/>
      <c r="GG144" s="459"/>
      <c r="GH144" s="459"/>
      <c r="GI144" s="459"/>
      <c r="GJ144" s="459"/>
      <c r="GK144" s="459"/>
      <c r="GL144" s="459"/>
      <c r="GM144" s="459"/>
      <c r="GN144" s="459"/>
      <c r="GO144" s="459"/>
      <c r="GP144" s="459"/>
      <c r="GQ144" s="459"/>
      <c r="GR144" s="459"/>
      <c r="GS144" s="459"/>
      <c r="GT144" s="459"/>
      <c r="GU144" s="459"/>
      <c r="GV144" s="459"/>
      <c r="GW144" s="459"/>
      <c r="GX144" s="459"/>
      <c r="GY144" s="459"/>
      <c r="GZ144" s="459"/>
      <c r="HA144" s="459"/>
      <c r="HB144" s="459"/>
      <c r="HC144" s="459"/>
      <c r="HD144" s="459"/>
      <c r="HE144" s="459"/>
      <c r="HF144" s="459"/>
      <c r="HG144" s="459"/>
      <c r="HH144" s="459"/>
      <c r="HI144" s="459"/>
      <c r="HJ144" s="459"/>
      <c r="HK144" s="459"/>
      <c r="HL144" s="459"/>
      <c r="HM144" s="459"/>
      <c r="HN144" s="459"/>
      <c r="HO144" s="459"/>
      <c r="HP144" s="459"/>
      <c r="HQ144" s="459"/>
      <c r="HR144" s="460"/>
      <c r="HS144" s="460"/>
      <c r="HT144" s="460"/>
      <c r="HU144" s="460"/>
      <c r="HV144" s="460"/>
      <c r="HW144" s="460"/>
      <c r="HX144" s="460"/>
      <c r="HY144" s="460"/>
      <c r="HZ144" s="460"/>
      <c r="IA144" s="460"/>
      <c r="IB144" s="460"/>
    </row>
    <row r="145" spans="1:236" s="461" customFormat="1" ht="12.75">
      <c r="A145" s="555"/>
      <c r="B145" s="559"/>
      <c r="C145" s="621" t="s">
        <v>2311</v>
      </c>
      <c r="D145" s="434" t="s">
        <v>77</v>
      </c>
      <c r="E145" s="622">
        <v>1</v>
      </c>
      <c r="F145" s="571"/>
      <c r="G145" s="571"/>
      <c r="H145" s="695"/>
      <c r="I145" s="567">
        <f t="shared" si="27"/>
        <v>0</v>
      </c>
      <c r="J145" s="569">
        <f t="shared" si="28"/>
        <v>0</v>
      </c>
      <c r="K145" s="457"/>
      <c r="L145" s="458"/>
      <c r="M145" s="458"/>
      <c r="N145" s="458"/>
      <c r="O145" s="458"/>
      <c r="P145" s="458"/>
      <c r="Q145" s="458"/>
      <c r="R145" s="458"/>
      <c r="S145" s="458"/>
      <c r="T145" s="458"/>
      <c r="U145" s="458"/>
      <c r="V145" s="458"/>
      <c r="W145" s="458"/>
      <c r="X145" s="458"/>
      <c r="Y145" s="458"/>
      <c r="Z145" s="458"/>
      <c r="AA145" s="458"/>
      <c r="AB145" s="458"/>
      <c r="AC145" s="458"/>
      <c r="AD145" s="458"/>
      <c r="AE145" s="458"/>
      <c r="AF145" s="459"/>
      <c r="AG145" s="459"/>
      <c r="AH145" s="459"/>
      <c r="AI145" s="459"/>
      <c r="AJ145" s="459"/>
      <c r="AK145" s="459"/>
      <c r="AL145" s="459"/>
      <c r="AM145" s="459"/>
      <c r="AN145" s="459"/>
      <c r="AO145" s="459"/>
      <c r="AP145" s="459"/>
      <c r="AQ145" s="459"/>
      <c r="AR145" s="459"/>
      <c r="AS145" s="459"/>
      <c r="AT145" s="459"/>
      <c r="AU145" s="459"/>
      <c r="AV145" s="459"/>
      <c r="AW145" s="459"/>
      <c r="AX145" s="459"/>
      <c r="AY145" s="459"/>
      <c r="AZ145" s="459"/>
      <c r="BA145" s="459"/>
      <c r="BB145" s="459"/>
      <c r="BC145" s="459"/>
      <c r="BD145" s="459"/>
      <c r="BE145" s="459"/>
      <c r="BF145" s="459"/>
      <c r="BG145" s="459"/>
      <c r="BH145" s="459"/>
      <c r="BI145" s="459"/>
      <c r="BJ145" s="459"/>
      <c r="BK145" s="459"/>
      <c r="BL145" s="459"/>
      <c r="BM145" s="459"/>
      <c r="BN145" s="459"/>
      <c r="BO145" s="459"/>
      <c r="BP145" s="459"/>
      <c r="BQ145" s="459"/>
      <c r="BR145" s="459"/>
      <c r="BS145" s="459"/>
      <c r="BT145" s="459"/>
      <c r="BU145" s="459"/>
      <c r="BV145" s="459"/>
      <c r="BW145" s="459"/>
      <c r="BX145" s="459"/>
      <c r="BY145" s="459"/>
      <c r="BZ145" s="459"/>
      <c r="CA145" s="459"/>
      <c r="CB145" s="459"/>
      <c r="CC145" s="459"/>
      <c r="CD145" s="459"/>
      <c r="CE145" s="459"/>
      <c r="CF145" s="459"/>
      <c r="CG145" s="459"/>
      <c r="CH145" s="459"/>
      <c r="CI145" s="459"/>
      <c r="CJ145" s="459"/>
      <c r="CK145" s="459"/>
      <c r="CL145" s="459"/>
      <c r="CM145" s="459"/>
      <c r="CN145" s="459"/>
      <c r="CO145" s="459"/>
      <c r="CP145" s="459"/>
      <c r="CQ145" s="459"/>
      <c r="CR145" s="459"/>
      <c r="CS145" s="459"/>
      <c r="CT145" s="459"/>
      <c r="CU145" s="459"/>
      <c r="CV145" s="459"/>
      <c r="CW145" s="459"/>
      <c r="CX145" s="459"/>
      <c r="CY145" s="459"/>
      <c r="CZ145" s="459"/>
      <c r="DA145" s="459"/>
      <c r="DB145" s="459"/>
      <c r="DC145" s="459"/>
      <c r="DD145" s="459"/>
      <c r="DE145" s="459"/>
      <c r="DF145" s="459"/>
      <c r="DG145" s="459"/>
      <c r="DH145" s="459"/>
      <c r="DI145" s="459"/>
      <c r="DJ145" s="459"/>
      <c r="DK145" s="459"/>
      <c r="DL145" s="459"/>
      <c r="DM145" s="459"/>
      <c r="DN145" s="459"/>
      <c r="DO145" s="459"/>
      <c r="DP145" s="459"/>
      <c r="DQ145" s="459"/>
      <c r="DR145" s="459"/>
      <c r="DS145" s="459"/>
      <c r="DT145" s="459"/>
      <c r="DU145" s="459"/>
      <c r="DV145" s="459"/>
      <c r="DW145" s="459"/>
      <c r="DX145" s="459"/>
      <c r="DY145" s="459"/>
      <c r="DZ145" s="459"/>
      <c r="EA145" s="459"/>
      <c r="EB145" s="459"/>
      <c r="EC145" s="459"/>
      <c r="ED145" s="459"/>
      <c r="EE145" s="459"/>
      <c r="EF145" s="459"/>
      <c r="EG145" s="459"/>
      <c r="EH145" s="459"/>
      <c r="EI145" s="459"/>
      <c r="EJ145" s="459"/>
      <c r="EK145" s="459"/>
      <c r="EL145" s="459"/>
      <c r="EM145" s="459"/>
      <c r="EN145" s="459"/>
      <c r="EO145" s="459"/>
      <c r="EP145" s="459"/>
      <c r="EQ145" s="459"/>
      <c r="ER145" s="459"/>
      <c r="ES145" s="459"/>
      <c r="ET145" s="459"/>
      <c r="EU145" s="459"/>
      <c r="EV145" s="459"/>
      <c r="EW145" s="459"/>
      <c r="EX145" s="459"/>
      <c r="EY145" s="459"/>
      <c r="EZ145" s="459"/>
      <c r="FA145" s="459"/>
      <c r="FB145" s="459"/>
      <c r="FC145" s="459"/>
      <c r="FD145" s="459"/>
      <c r="FE145" s="459"/>
      <c r="FF145" s="459"/>
      <c r="FG145" s="459"/>
      <c r="FH145" s="459"/>
      <c r="FI145" s="459"/>
      <c r="FJ145" s="459"/>
      <c r="FK145" s="459"/>
      <c r="FL145" s="459"/>
      <c r="FM145" s="459"/>
      <c r="FN145" s="459"/>
      <c r="FO145" s="459"/>
      <c r="FP145" s="459"/>
      <c r="FQ145" s="459"/>
      <c r="FR145" s="459"/>
      <c r="FS145" s="459"/>
      <c r="FT145" s="459"/>
      <c r="FU145" s="459"/>
      <c r="FV145" s="459"/>
      <c r="FW145" s="459"/>
      <c r="FX145" s="459"/>
      <c r="FY145" s="459"/>
      <c r="FZ145" s="459"/>
      <c r="GA145" s="459"/>
      <c r="GB145" s="459"/>
      <c r="GC145" s="459"/>
      <c r="GD145" s="459"/>
      <c r="GE145" s="459"/>
      <c r="GF145" s="459"/>
      <c r="GG145" s="459"/>
      <c r="GH145" s="459"/>
      <c r="GI145" s="459"/>
      <c r="GJ145" s="459"/>
      <c r="GK145" s="459"/>
      <c r="GL145" s="459"/>
      <c r="GM145" s="459"/>
      <c r="GN145" s="459"/>
      <c r="GO145" s="459"/>
      <c r="GP145" s="459"/>
      <c r="GQ145" s="459"/>
      <c r="GR145" s="459"/>
      <c r="GS145" s="459"/>
      <c r="GT145" s="459"/>
      <c r="GU145" s="459"/>
      <c r="GV145" s="459"/>
      <c r="GW145" s="459"/>
      <c r="GX145" s="459"/>
      <c r="GY145" s="459"/>
      <c r="GZ145" s="459"/>
      <c r="HA145" s="459"/>
      <c r="HB145" s="459"/>
      <c r="HC145" s="459"/>
      <c r="HD145" s="459"/>
      <c r="HE145" s="459"/>
      <c r="HF145" s="459"/>
      <c r="HG145" s="459"/>
      <c r="HH145" s="459"/>
      <c r="HI145" s="459"/>
      <c r="HJ145" s="459"/>
      <c r="HK145" s="459"/>
      <c r="HL145" s="459"/>
      <c r="HM145" s="459"/>
      <c r="HN145" s="459"/>
      <c r="HO145" s="459"/>
      <c r="HP145" s="459"/>
      <c r="HQ145" s="459"/>
      <c r="HR145" s="460"/>
      <c r="HS145" s="460"/>
      <c r="HT145" s="460"/>
      <c r="HU145" s="460"/>
      <c r="HV145" s="460"/>
      <c r="HW145" s="460"/>
      <c r="HX145" s="460"/>
      <c r="HY145" s="460"/>
      <c r="HZ145" s="460"/>
      <c r="IA145" s="460"/>
      <c r="IB145" s="460"/>
    </row>
    <row r="146" spans="1:10" ht="12.75">
      <c r="A146" s="482"/>
      <c r="B146" s="475"/>
      <c r="C146" s="506" t="s">
        <v>2312</v>
      </c>
      <c r="D146" s="477"/>
      <c r="E146" s="507"/>
      <c r="F146" s="479"/>
      <c r="G146" s="478"/>
      <c r="H146" s="479"/>
      <c r="I146" s="479"/>
      <c r="J146" s="478">
        <f>SUM(J138:J145)</f>
        <v>0</v>
      </c>
    </row>
  </sheetData>
  <sheetProtection algorithmName="SHA-512" hashValue="WnmyXGML3azTuAZFpYAXR6Oy/w29AZhmC9DlEjgKGuIgC5njPrTj89e7uEhJvWaFeDap2xdVLEvwJT61RLeTWg==" saltValue="2AbKh9dQvhlfLfOv3jbkWQ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r:id="rId1"/>
  <headerFooter>
    <oddHeader>&amp;C&amp;A</oddHeader>
    <oddFooter>&amp;RStrana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I106"/>
  <sheetViews>
    <sheetView workbookViewId="0" topLeftCell="A77">
      <selection activeCell="G109" sqref="G109"/>
    </sheetView>
  </sheetViews>
  <sheetFormatPr defaultColWidth="11.625" defaultRowHeight="12.75"/>
  <cols>
    <col min="1" max="1" width="2.625" style="67" customWidth="1"/>
    <col min="2" max="2" width="9.625" style="67" customWidth="1"/>
    <col min="3" max="3" width="49.125" style="67" customWidth="1"/>
    <col min="4" max="4" width="5.25390625" style="67" customWidth="1"/>
    <col min="5" max="5" width="6.125" style="67" customWidth="1"/>
    <col min="6" max="6" width="9.75390625" style="67" customWidth="1"/>
    <col min="7" max="10" width="11.625" style="67" customWidth="1"/>
    <col min="11" max="11" width="11.625" style="57" customWidth="1"/>
    <col min="12" max="16384" width="11.625" style="67" customWidth="1"/>
  </cols>
  <sheetData>
    <row r="1" spans="1:242" s="404" customFormat="1" ht="15.75">
      <c r="A1" s="392"/>
      <c r="B1" s="393"/>
      <c r="C1" s="393" t="s">
        <v>2313</v>
      </c>
      <c r="D1" s="394"/>
      <c r="E1" s="395"/>
      <c r="F1" s="396"/>
      <c r="G1" s="396"/>
      <c r="H1" s="397" t="s">
        <v>2205</v>
      </c>
      <c r="I1" s="398"/>
      <c r="J1" s="399">
        <f>J35+J67+J95+J104</f>
        <v>0</v>
      </c>
      <c r="K1" s="400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  <c r="DO1" s="402"/>
      <c r="DP1" s="402"/>
      <c r="DQ1" s="402"/>
      <c r="DR1" s="402"/>
      <c r="DS1" s="402"/>
      <c r="DT1" s="402"/>
      <c r="DU1" s="402"/>
      <c r="DV1" s="402"/>
      <c r="DW1" s="402"/>
      <c r="DX1" s="402"/>
      <c r="DY1" s="402"/>
      <c r="DZ1" s="402"/>
      <c r="EA1" s="402"/>
      <c r="EB1" s="402"/>
      <c r="EC1" s="402"/>
      <c r="ED1" s="402"/>
      <c r="EE1" s="402"/>
      <c r="EF1" s="402"/>
      <c r="EG1" s="402"/>
      <c r="EH1" s="402"/>
      <c r="EI1" s="402"/>
      <c r="EJ1" s="402"/>
      <c r="EK1" s="402"/>
      <c r="EL1" s="402"/>
      <c r="EM1" s="402"/>
      <c r="EN1" s="402"/>
      <c r="EO1" s="402"/>
      <c r="EP1" s="402"/>
      <c r="EQ1" s="402"/>
      <c r="ER1" s="402"/>
      <c r="ES1" s="402"/>
      <c r="ET1" s="402"/>
      <c r="EU1" s="402"/>
      <c r="EV1" s="402"/>
      <c r="EW1" s="402"/>
      <c r="EX1" s="402"/>
      <c r="EY1" s="402"/>
      <c r="EZ1" s="402"/>
      <c r="FA1" s="402"/>
      <c r="FB1" s="402"/>
      <c r="FC1" s="402"/>
      <c r="FD1" s="402"/>
      <c r="FE1" s="402"/>
      <c r="FF1" s="402"/>
      <c r="FG1" s="402"/>
      <c r="FH1" s="402"/>
      <c r="FI1" s="402"/>
      <c r="FJ1" s="402"/>
      <c r="FK1" s="402"/>
      <c r="FL1" s="402"/>
      <c r="FM1" s="402"/>
      <c r="FN1" s="402"/>
      <c r="FO1" s="402"/>
      <c r="FP1" s="402"/>
      <c r="FQ1" s="402"/>
      <c r="FR1" s="402"/>
      <c r="FS1" s="402"/>
      <c r="FT1" s="402"/>
      <c r="FU1" s="402"/>
      <c r="FV1" s="402"/>
      <c r="FW1" s="402"/>
      <c r="FX1" s="402"/>
      <c r="FY1" s="402"/>
      <c r="FZ1" s="402"/>
      <c r="GA1" s="402"/>
      <c r="GB1" s="402"/>
      <c r="GC1" s="402"/>
      <c r="GD1" s="402"/>
      <c r="GE1" s="402"/>
      <c r="GF1" s="402"/>
      <c r="GG1" s="402"/>
      <c r="GH1" s="402"/>
      <c r="GI1" s="402"/>
      <c r="GJ1" s="402"/>
      <c r="GK1" s="402"/>
      <c r="GL1" s="402"/>
      <c r="GM1" s="402"/>
      <c r="GN1" s="402"/>
      <c r="GO1" s="402"/>
      <c r="GP1" s="402"/>
      <c r="GQ1" s="402"/>
      <c r="GR1" s="402"/>
      <c r="GS1" s="402"/>
      <c r="GT1" s="402"/>
      <c r="GU1" s="402"/>
      <c r="GV1" s="402"/>
      <c r="GW1" s="402"/>
      <c r="GX1" s="402"/>
      <c r="GY1" s="402"/>
      <c r="GZ1" s="402"/>
      <c r="HA1" s="402"/>
      <c r="HB1" s="402"/>
      <c r="HC1" s="402"/>
      <c r="HD1" s="402"/>
      <c r="HE1" s="402"/>
      <c r="HF1" s="402"/>
      <c r="HG1" s="402"/>
      <c r="HH1" s="402"/>
      <c r="HI1" s="402"/>
      <c r="HJ1" s="402"/>
      <c r="HK1" s="402"/>
      <c r="HL1" s="402"/>
      <c r="HM1" s="402"/>
      <c r="HN1" s="402"/>
      <c r="HO1" s="402"/>
      <c r="HP1" s="402"/>
      <c r="HQ1" s="402"/>
      <c r="HR1" s="402"/>
      <c r="HS1" s="402"/>
      <c r="HT1" s="402"/>
      <c r="HU1" s="402"/>
      <c r="HV1" s="402"/>
      <c r="HW1" s="402"/>
      <c r="HX1" s="403"/>
      <c r="HY1" s="403"/>
      <c r="HZ1" s="403"/>
      <c r="IA1" s="403"/>
      <c r="IB1" s="403"/>
      <c r="IC1" s="403"/>
      <c r="ID1" s="403"/>
      <c r="IE1" s="403"/>
      <c r="IF1" s="403"/>
      <c r="IG1" s="403"/>
      <c r="IH1" s="403"/>
    </row>
    <row r="2" spans="1:10" ht="12.75">
      <c r="A2" s="425"/>
      <c r="B2" s="577"/>
      <c r="C2" s="578"/>
      <c r="D2" s="463"/>
      <c r="E2" s="579"/>
      <c r="F2" s="436" t="s">
        <v>6</v>
      </c>
      <c r="G2" s="436"/>
      <c r="H2" s="416"/>
      <c r="I2" s="416"/>
      <c r="J2" s="580"/>
    </row>
    <row r="3" spans="1:10" ht="7.5" customHeight="1">
      <c r="A3" s="425"/>
      <c r="B3" s="581"/>
      <c r="C3" s="582"/>
      <c r="D3" s="582"/>
      <c r="E3" s="582"/>
      <c r="F3" s="582"/>
      <c r="G3" s="582"/>
      <c r="H3" s="582"/>
      <c r="I3" s="582"/>
      <c r="J3" s="582"/>
    </row>
    <row r="4" spans="1:10" ht="12.75">
      <c r="A4" s="425"/>
      <c r="B4" s="577"/>
      <c r="C4" s="426" t="s">
        <v>2314</v>
      </c>
      <c r="D4" s="583"/>
      <c r="E4" s="583"/>
      <c r="F4" s="584"/>
      <c r="G4" s="468" t="s">
        <v>6</v>
      </c>
      <c r="H4" s="468" t="s">
        <v>6</v>
      </c>
      <c r="I4" s="436" t="s">
        <v>6</v>
      </c>
      <c r="J4" s="469" t="s">
        <v>6</v>
      </c>
    </row>
    <row r="5" spans="1:10" ht="12.75">
      <c r="A5" s="425"/>
      <c r="B5" s="637"/>
      <c r="C5" s="638" t="s">
        <v>1514</v>
      </c>
      <c r="D5" s="639" t="s">
        <v>2206</v>
      </c>
      <c r="E5" s="639" t="s">
        <v>2207</v>
      </c>
      <c r="F5" s="640" t="s">
        <v>2208</v>
      </c>
      <c r="G5" s="587" t="s">
        <v>2209</v>
      </c>
      <c r="H5" s="588" t="s">
        <v>2210</v>
      </c>
      <c r="I5" s="588" t="s">
        <v>2241</v>
      </c>
      <c r="J5" s="588" t="s">
        <v>2212</v>
      </c>
    </row>
    <row r="6" spans="1:11" s="591" customFormat="1" ht="23.25" customHeight="1">
      <c r="A6" s="641"/>
      <c r="B6" s="642" t="s">
        <v>2372</v>
      </c>
      <c r="C6" s="643" t="s">
        <v>2373</v>
      </c>
      <c r="D6" s="644" t="s">
        <v>77</v>
      </c>
      <c r="E6" s="644">
        <v>1</v>
      </c>
      <c r="F6" s="696"/>
      <c r="G6" s="645">
        <f>E6*F6</f>
        <v>0</v>
      </c>
      <c r="H6" s="686"/>
      <c r="I6" s="436">
        <f aca="true" t="shared" si="0" ref="I6:I23">E6*H6</f>
        <v>0</v>
      </c>
      <c r="J6" s="436">
        <f>G6+I6</f>
        <v>0</v>
      </c>
      <c r="K6" s="68"/>
    </row>
    <row r="7" spans="1:11" s="591" customFormat="1" ht="23.25" customHeight="1">
      <c r="A7" s="641"/>
      <c r="B7" s="646" t="s">
        <v>2374</v>
      </c>
      <c r="C7" s="643" t="s">
        <v>2375</v>
      </c>
      <c r="D7" s="647" t="s">
        <v>77</v>
      </c>
      <c r="E7" s="647">
        <v>6</v>
      </c>
      <c r="F7" s="696"/>
      <c r="G7" s="645">
        <f aca="true" t="shared" si="1" ref="G7:G23">E7*F7</f>
        <v>0</v>
      </c>
      <c r="H7" s="686"/>
      <c r="I7" s="436">
        <f t="shared" si="0"/>
        <v>0</v>
      </c>
      <c r="J7" s="436">
        <f aca="true" t="shared" si="2" ref="J7:J29">G7+I7</f>
        <v>0</v>
      </c>
      <c r="K7" s="68"/>
    </row>
    <row r="8" spans="1:11" s="591" customFormat="1" ht="23.25" customHeight="1">
      <c r="A8" s="641"/>
      <c r="B8" s="642" t="s">
        <v>2376</v>
      </c>
      <c r="C8" s="643" t="s">
        <v>2377</v>
      </c>
      <c r="D8" s="644" t="s">
        <v>77</v>
      </c>
      <c r="E8" s="644">
        <v>7</v>
      </c>
      <c r="F8" s="696"/>
      <c r="G8" s="645">
        <f t="shared" si="1"/>
        <v>0</v>
      </c>
      <c r="H8" s="692"/>
      <c r="I8" s="436">
        <f t="shared" si="0"/>
        <v>0</v>
      </c>
      <c r="J8" s="436">
        <f t="shared" si="2"/>
        <v>0</v>
      </c>
      <c r="K8" s="68"/>
    </row>
    <row r="9" spans="1:11" s="591" customFormat="1" ht="23.25" customHeight="1">
      <c r="A9" s="641"/>
      <c r="B9" s="642" t="s">
        <v>2378</v>
      </c>
      <c r="C9" s="643" t="s">
        <v>2379</v>
      </c>
      <c r="D9" s="644" t="s">
        <v>77</v>
      </c>
      <c r="E9" s="644">
        <v>2</v>
      </c>
      <c r="F9" s="696"/>
      <c r="G9" s="645">
        <f t="shared" si="1"/>
        <v>0</v>
      </c>
      <c r="H9" s="692"/>
      <c r="I9" s="436">
        <f t="shared" si="0"/>
        <v>0</v>
      </c>
      <c r="J9" s="436">
        <f t="shared" si="2"/>
        <v>0</v>
      </c>
      <c r="K9" s="68"/>
    </row>
    <row r="10" spans="1:11" s="591" customFormat="1" ht="23.25" customHeight="1">
      <c r="A10" s="641"/>
      <c r="B10" s="642" t="s">
        <v>2380</v>
      </c>
      <c r="C10" s="643" t="s">
        <v>2381</v>
      </c>
      <c r="D10" s="644" t="s">
        <v>77</v>
      </c>
      <c r="E10" s="644">
        <v>20</v>
      </c>
      <c r="F10" s="696"/>
      <c r="G10" s="645">
        <f t="shared" si="1"/>
        <v>0</v>
      </c>
      <c r="H10" s="692"/>
      <c r="I10" s="436">
        <f t="shared" si="0"/>
        <v>0</v>
      </c>
      <c r="J10" s="436">
        <f t="shared" si="2"/>
        <v>0</v>
      </c>
      <c r="K10" s="68"/>
    </row>
    <row r="11" spans="1:11" s="591" customFormat="1" ht="23.25" customHeight="1">
      <c r="A11" s="641"/>
      <c r="B11" s="648" t="s">
        <v>2382</v>
      </c>
      <c r="C11" s="649" t="s">
        <v>2383</v>
      </c>
      <c r="D11" s="644" t="s">
        <v>77</v>
      </c>
      <c r="E11" s="644">
        <v>2</v>
      </c>
      <c r="F11" s="696"/>
      <c r="G11" s="645">
        <f t="shared" si="1"/>
        <v>0</v>
      </c>
      <c r="H11" s="692"/>
      <c r="I11" s="436">
        <f t="shared" si="0"/>
        <v>0</v>
      </c>
      <c r="J11" s="436">
        <f t="shared" si="2"/>
        <v>0</v>
      </c>
      <c r="K11" s="68"/>
    </row>
    <row r="12" spans="1:11" s="591" customFormat="1" ht="23.25" customHeight="1">
      <c r="A12" s="641"/>
      <c r="B12" s="655" t="s">
        <v>2384</v>
      </c>
      <c r="C12" s="649" t="s">
        <v>2385</v>
      </c>
      <c r="D12" s="656" t="s">
        <v>77</v>
      </c>
      <c r="E12" s="656">
        <v>2</v>
      </c>
      <c r="F12" s="696"/>
      <c r="G12" s="645">
        <f t="shared" si="1"/>
        <v>0</v>
      </c>
      <c r="H12" s="692"/>
      <c r="I12" s="436">
        <f t="shared" si="0"/>
        <v>0</v>
      </c>
      <c r="J12" s="436">
        <f t="shared" si="2"/>
        <v>0</v>
      </c>
      <c r="K12" s="68"/>
    </row>
    <row r="13" spans="1:11" s="591" customFormat="1" ht="23.25" customHeight="1">
      <c r="A13" s="641"/>
      <c r="B13" s="657" t="s">
        <v>2386</v>
      </c>
      <c r="C13" s="643" t="s">
        <v>2387</v>
      </c>
      <c r="D13" s="656" t="s">
        <v>77</v>
      </c>
      <c r="E13" s="656">
        <v>5</v>
      </c>
      <c r="F13" s="696"/>
      <c r="G13" s="645">
        <f t="shared" si="1"/>
        <v>0</v>
      </c>
      <c r="H13" s="692"/>
      <c r="I13" s="436">
        <f t="shared" si="0"/>
        <v>0</v>
      </c>
      <c r="J13" s="436">
        <f t="shared" si="2"/>
        <v>0</v>
      </c>
      <c r="K13" s="68"/>
    </row>
    <row r="14" spans="1:11" s="591" customFormat="1" ht="23.25" customHeight="1">
      <c r="A14" s="641"/>
      <c r="B14" s="657" t="s">
        <v>2388</v>
      </c>
      <c r="C14" s="643" t="s">
        <v>2389</v>
      </c>
      <c r="D14" s="656" t="s">
        <v>77</v>
      </c>
      <c r="E14" s="656">
        <v>22</v>
      </c>
      <c r="F14" s="696"/>
      <c r="G14" s="645">
        <f t="shared" si="1"/>
        <v>0</v>
      </c>
      <c r="H14" s="692"/>
      <c r="I14" s="436">
        <f t="shared" si="0"/>
        <v>0</v>
      </c>
      <c r="J14" s="436">
        <f t="shared" si="2"/>
        <v>0</v>
      </c>
      <c r="K14" s="68"/>
    </row>
    <row r="15" spans="1:11" s="591" customFormat="1" ht="23.25" customHeight="1">
      <c r="A15" s="641"/>
      <c r="B15" s="657" t="s">
        <v>2390</v>
      </c>
      <c r="C15" s="643" t="s">
        <v>2391</v>
      </c>
      <c r="D15" s="656" t="s">
        <v>77</v>
      </c>
      <c r="E15" s="656">
        <v>42</v>
      </c>
      <c r="F15" s="696"/>
      <c r="G15" s="645">
        <f t="shared" si="1"/>
        <v>0</v>
      </c>
      <c r="H15" s="692"/>
      <c r="I15" s="436">
        <f t="shared" si="0"/>
        <v>0</v>
      </c>
      <c r="J15" s="436">
        <f t="shared" si="2"/>
        <v>0</v>
      </c>
      <c r="K15" s="68"/>
    </row>
    <row r="16" spans="1:11" s="591" customFormat="1" ht="23.25" customHeight="1">
      <c r="A16" s="641"/>
      <c r="B16" s="657" t="s">
        <v>2392</v>
      </c>
      <c r="C16" s="643" t="s">
        <v>2393</v>
      </c>
      <c r="D16" s="656" t="s">
        <v>77</v>
      </c>
      <c r="E16" s="656">
        <v>4</v>
      </c>
      <c r="F16" s="696"/>
      <c r="G16" s="645">
        <f t="shared" si="1"/>
        <v>0</v>
      </c>
      <c r="H16" s="692"/>
      <c r="I16" s="436">
        <f t="shared" si="0"/>
        <v>0</v>
      </c>
      <c r="J16" s="436">
        <f t="shared" si="2"/>
        <v>0</v>
      </c>
      <c r="K16" s="68"/>
    </row>
    <row r="17" spans="1:11" s="591" customFormat="1" ht="23.25" customHeight="1">
      <c r="A17" s="641"/>
      <c r="B17" s="657" t="s">
        <v>2394</v>
      </c>
      <c r="C17" s="643" t="s">
        <v>2395</v>
      </c>
      <c r="D17" s="656" t="s">
        <v>77</v>
      </c>
      <c r="E17" s="656">
        <v>5</v>
      </c>
      <c r="F17" s="696"/>
      <c r="G17" s="645">
        <f t="shared" si="1"/>
        <v>0</v>
      </c>
      <c r="H17" s="686"/>
      <c r="I17" s="436">
        <f t="shared" si="0"/>
        <v>0</v>
      </c>
      <c r="J17" s="436">
        <f t="shared" si="2"/>
        <v>0</v>
      </c>
      <c r="K17" s="68"/>
    </row>
    <row r="18" spans="1:11" s="591" customFormat="1" ht="23.25" customHeight="1">
      <c r="A18" s="641"/>
      <c r="B18" s="657" t="s">
        <v>2396</v>
      </c>
      <c r="C18" s="643" t="s">
        <v>2397</v>
      </c>
      <c r="D18" s="656" t="s">
        <v>77</v>
      </c>
      <c r="E18" s="656">
        <v>62</v>
      </c>
      <c r="F18" s="696"/>
      <c r="G18" s="645">
        <f t="shared" si="1"/>
        <v>0</v>
      </c>
      <c r="H18" s="692"/>
      <c r="I18" s="436">
        <f t="shared" si="0"/>
        <v>0</v>
      </c>
      <c r="J18" s="436">
        <f t="shared" si="2"/>
        <v>0</v>
      </c>
      <c r="K18" s="68"/>
    </row>
    <row r="19" spans="1:11" s="591" customFormat="1" ht="23.25" customHeight="1">
      <c r="A19" s="641"/>
      <c r="B19" s="646" t="s">
        <v>2398</v>
      </c>
      <c r="C19" s="643" t="s">
        <v>2399</v>
      </c>
      <c r="D19" s="647" t="s">
        <v>77</v>
      </c>
      <c r="E19" s="647">
        <v>5</v>
      </c>
      <c r="F19" s="696"/>
      <c r="G19" s="645">
        <f t="shared" si="1"/>
        <v>0</v>
      </c>
      <c r="H19" s="692"/>
      <c r="I19" s="436">
        <f t="shared" si="0"/>
        <v>0</v>
      </c>
      <c r="J19" s="436">
        <f t="shared" si="2"/>
        <v>0</v>
      </c>
      <c r="K19" s="68"/>
    </row>
    <row r="20" spans="1:11" s="591" customFormat="1" ht="23.25" customHeight="1">
      <c r="A20" s="641"/>
      <c r="B20" s="657" t="s">
        <v>2400</v>
      </c>
      <c r="C20" s="643" t="s">
        <v>2401</v>
      </c>
      <c r="D20" s="647" t="s">
        <v>77</v>
      </c>
      <c r="E20" s="656">
        <v>4</v>
      </c>
      <c r="F20" s="696"/>
      <c r="G20" s="645">
        <f t="shared" si="1"/>
        <v>0</v>
      </c>
      <c r="H20" s="692"/>
      <c r="I20" s="436">
        <f t="shared" si="0"/>
        <v>0</v>
      </c>
      <c r="J20" s="436">
        <f t="shared" si="2"/>
        <v>0</v>
      </c>
      <c r="K20" s="68"/>
    </row>
    <row r="21" spans="1:11" s="591" customFormat="1" ht="23.25" customHeight="1">
      <c r="A21" s="641"/>
      <c r="B21" s="657" t="s">
        <v>2402</v>
      </c>
      <c r="C21" s="643" t="s">
        <v>2403</v>
      </c>
      <c r="D21" s="647" t="s">
        <v>77</v>
      </c>
      <c r="E21" s="656">
        <v>4</v>
      </c>
      <c r="F21" s="696"/>
      <c r="G21" s="645">
        <f t="shared" si="1"/>
        <v>0</v>
      </c>
      <c r="H21" s="692"/>
      <c r="I21" s="436">
        <f t="shared" si="0"/>
        <v>0</v>
      </c>
      <c r="J21" s="436">
        <f t="shared" si="2"/>
        <v>0</v>
      </c>
      <c r="K21" s="68"/>
    </row>
    <row r="22" spans="1:11" s="591" customFormat="1" ht="23.25" customHeight="1">
      <c r="A22" s="641"/>
      <c r="B22" s="646" t="s">
        <v>2404</v>
      </c>
      <c r="C22" s="643" t="s">
        <v>2405</v>
      </c>
      <c r="D22" s="656" t="s">
        <v>77</v>
      </c>
      <c r="E22" s="647">
        <v>22</v>
      </c>
      <c r="F22" s="696"/>
      <c r="G22" s="645">
        <f t="shared" si="1"/>
        <v>0</v>
      </c>
      <c r="H22" s="692"/>
      <c r="I22" s="436">
        <f t="shared" si="0"/>
        <v>0</v>
      </c>
      <c r="J22" s="436">
        <f t="shared" si="2"/>
        <v>0</v>
      </c>
      <c r="K22" s="68"/>
    </row>
    <row r="23" spans="1:11" s="591" customFormat="1" ht="23.25" customHeight="1">
      <c r="A23" s="641"/>
      <c r="B23" s="646" t="s">
        <v>2406</v>
      </c>
      <c r="C23" s="643" t="s">
        <v>2407</v>
      </c>
      <c r="D23" s="656" t="s">
        <v>77</v>
      </c>
      <c r="E23" s="647">
        <v>13</v>
      </c>
      <c r="F23" s="696"/>
      <c r="G23" s="645">
        <f t="shared" si="1"/>
        <v>0</v>
      </c>
      <c r="H23" s="692"/>
      <c r="I23" s="436">
        <f t="shared" si="0"/>
        <v>0</v>
      </c>
      <c r="J23" s="436">
        <f t="shared" si="2"/>
        <v>0</v>
      </c>
      <c r="K23" s="68"/>
    </row>
    <row r="24" spans="1:11" s="591" customFormat="1" ht="14.25" customHeight="1">
      <c r="A24" s="425"/>
      <c r="B24" s="425"/>
      <c r="C24" s="504" t="s">
        <v>2410</v>
      </c>
      <c r="D24" s="463" t="s">
        <v>77</v>
      </c>
      <c r="E24" s="463">
        <v>1</v>
      </c>
      <c r="F24" s="469"/>
      <c r="G24" s="430"/>
      <c r="H24" s="686"/>
      <c r="I24" s="436">
        <f>E24*H24</f>
        <v>0</v>
      </c>
      <c r="J24" s="436">
        <f>G24+I24</f>
        <v>0</v>
      </c>
      <c r="K24" s="68"/>
    </row>
    <row r="25" spans="1:11" s="591" customFormat="1" ht="12.75">
      <c r="A25" s="425"/>
      <c r="B25" s="425"/>
      <c r="C25" s="592" t="s">
        <v>2315</v>
      </c>
      <c r="D25" s="650" t="s">
        <v>187</v>
      </c>
      <c r="E25" s="589">
        <v>390</v>
      </c>
      <c r="F25" s="692"/>
      <c r="G25" s="590">
        <f aca="true" t="shared" si="3" ref="G25:G28">E25*F25</f>
        <v>0</v>
      </c>
      <c r="H25" s="692"/>
      <c r="I25" s="436">
        <f aca="true" t="shared" si="4" ref="I25:I29">E25*H25</f>
        <v>0</v>
      </c>
      <c r="J25" s="436">
        <f aca="true" t="shared" si="5" ref="J25:J26">G25+I25</f>
        <v>0</v>
      </c>
      <c r="K25" s="68"/>
    </row>
    <row r="26" spans="1:11" s="591" customFormat="1" ht="12.75">
      <c r="A26" s="425"/>
      <c r="B26" s="425"/>
      <c r="C26" s="592" t="s">
        <v>2316</v>
      </c>
      <c r="D26" s="650" t="s">
        <v>187</v>
      </c>
      <c r="E26" s="589">
        <v>650</v>
      </c>
      <c r="F26" s="692"/>
      <c r="G26" s="590">
        <f t="shared" si="3"/>
        <v>0</v>
      </c>
      <c r="H26" s="692"/>
      <c r="I26" s="436">
        <f t="shared" si="4"/>
        <v>0</v>
      </c>
      <c r="J26" s="436">
        <f t="shared" si="5"/>
        <v>0</v>
      </c>
      <c r="K26" s="68"/>
    </row>
    <row r="27" spans="1:11" s="591" customFormat="1" ht="12.75">
      <c r="A27" s="425"/>
      <c r="B27" s="425"/>
      <c r="C27" s="592" t="s">
        <v>2317</v>
      </c>
      <c r="D27" s="650" t="s">
        <v>187</v>
      </c>
      <c r="E27" s="589">
        <v>400</v>
      </c>
      <c r="F27" s="692"/>
      <c r="G27" s="430">
        <f t="shared" si="3"/>
        <v>0</v>
      </c>
      <c r="H27" s="692"/>
      <c r="I27" s="436">
        <f t="shared" si="4"/>
        <v>0</v>
      </c>
      <c r="J27" s="436">
        <f t="shared" si="2"/>
        <v>0</v>
      </c>
      <c r="K27" s="68"/>
    </row>
    <row r="28" spans="1:11" s="591" customFormat="1" ht="12.75">
      <c r="A28" s="425"/>
      <c r="B28" s="425"/>
      <c r="C28" s="592" t="s">
        <v>2318</v>
      </c>
      <c r="D28" s="650" t="s">
        <v>187</v>
      </c>
      <c r="E28" s="589">
        <v>150</v>
      </c>
      <c r="F28" s="692"/>
      <c r="G28" s="430">
        <f t="shared" si="3"/>
        <v>0</v>
      </c>
      <c r="H28" s="692"/>
      <c r="I28" s="436">
        <f t="shared" si="4"/>
        <v>0</v>
      </c>
      <c r="J28" s="436">
        <f t="shared" si="2"/>
        <v>0</v>
      </c>
      <c r="K28" s="68"/>
    </row>
    <row r="29" spans="1:11" s="591" customFormat="1" ht="12.75">
      <c r="A29" s="425"/>
      <c r="B29" s="425"/>
      <c r="C29" s="416" t="s">
        <v>2411</v>
      </c>
      <c r="D29" s="463" t="s">
        <v>77</v>
      </c>
      <c r="E29" s="463">
        <v>1</v>
      </c>
      <c r="F29" s="469"/>
      <c r="G29" s="430"/>
      <c r="H29" s="686"/>
      <c r="I29" s="436">
        <f t="shared" si="4"/>
        <v>0</v>
      </c>
      <c r="J29" s="436">
        <f t="shared" si="2"/>
        <v>0</v>
      </c>
      <c r="K29" s="68"/>
    </row>
    <row r="30" spans="1:11" s="591" customFormat="1" ht="12.75">
      <c r="A30" s="425"/>
      <c r="B30" s="425"/>
      <c r="C30" s="416"/>
      <c r="D30" s="463"/>
      <c r="E30" s="463"/>
      <c r="F30" s="469"/>
      <c r="G30" s="430"/>
      <c r="H30" s="469"/>
      <c r="I30" s="436"/>
      <c r="J30" s="436"/>
      <c r="K30" s="68"/>
    </row>
    <row r="31" spans="1:10" ht="12.75">
      <c r="A31" s="425"/>
      <c r="B31" s="581"/>
      <c r="C31" s="504" t="s">
        <v>2234</v>
      </c>
      <c r="D31" s="463"/>
      <c r="E31" s="536"/>
      <c r="F31" s="436"/>
      <c r="G31" s="436"/>
      <c r="H31" s="436"/>
      <c r="I31" s="436"/>
      <c r="J31" s="436">
        <f>SUM(G6:G29)</f>
        <v>0</v>
      </c>
    </row>
    <row r="32" spans="1:10" ht="12.75">
      <c r="A32" s="425"/>
      <c r="B32" s="581"/>
      <c r="C32" s="504" t="s">
        <v>2235</v>
      </c>
      <c r="D32" s="463"/>
      <c r="E32" s="536"/>
      <c r="F32" s="436"/>
      <c r="G32" s="436"/>
      <c r="H32" s="436"/>
      <c r="I32" s="436"/>
      <c r="J32" s="436">
        <f>SUM(I6:I29)</f>
        <v>0</v>
      </c>
    </row>
    <row r="33" spans="1:10" ht="12.75">
      <c r="A33" s="425"/>
      <c r="B33" s="581"/>
      <c r="C33" s="471" t="s">
        <v>2236</v>
      </c>
      <c r="D33" s="472" t="s">
        <v>62</v>
      </c>
      <c r="E33" s="595"/>
      <c r="F33" s="436"/>
      <c r="G33" s="473"/>
      <c r="H33" s="436"/>
      <c r="I33" s="469"/>
      <c r="J33" s="469">
        <f>J31*0.05</f>
        <v>0</v>
      </c>
    </row>
    <row r="34" spans="1:10" ht="12.75">
      <c r="A34" s="425"/>
      <c r="B34" s="581"/>
      <c r="C34" s="471" t="s">
        <v>2237</v>
      </c>
      <c r="D34" s="472" t="s">
        <v>62</v>
      </c>
      <c r="E34" s="595"/>
      <c r="F34" s="436"/>
      <c r="G34" s="473"/>
      <c r="H34" s="436"/>
      <c r="I34" s="469"/>
      <c r="J34" s="469">
        <f>J32*0.06</f>
        <v>0</v>
      </c>
    </row>
    <row r="35" spans="1:10" ht="12.75">
      <c r="A35" s="425"/>
      <c r="B35" s="475"/>
      <c r="C35" s="506" t="s">
        <v>2408</v>
      </c>
      <c r="D35" s="477"/>
      <c r="E35" s="507"/>
      <c r="F35" s="479"/>
      <c r="G35" s="478"/>
      <c r="H35" s="479"/>
      <c r="I35" s="479"/>
      <c r="J35" s="481">
        <f>SUM(J31:J34)</f>
        <v>0</v>
      </c>
    </row>
    <row r="36" spans="1:10" ht="12.75">
      <c r="A36" s="425"/>
      <c r="B36" s="581"/>
      <c r="C36" s="593"/>
      <c r="D36" s="594"/>
      <c r="E36" s="594"/>
      <c r="F36" s="569"/>
      <c r="G36" s="590"/>
      <c r="H36" s="569"/>
      <c r="I36" s="436"/>
      <c r="J36" s="436"/>
    </row>
    <row r="37" spans="1:10" ht="12.75">
      <c r="A37" s="425"/>
      <c r="B37" s="577"/>
      <c r="C37" s="426" t="s">
        <v>2319</v>
      </c>
      <c r="D37" s="583"/>
      <c r="E37" s="583"/>
      <c r="F37" s="584"/>
      <c r="G37" s="468" t="s">
        <v>6</v>
      </c>
      <c r="H37" s="468" t="s">
        <v>6</v>
      </c>
      <c r="I37" s="436" t="s">
        <v>6</v>
      </c>
      <c r="J37" s="469" t="s">
        <v>6</v>
      </c>
    </row>
    <row r="38" spans="1:10" ht="12.75">
      <c r="A38" s="425"/>
      <c r="B38" s="585"/>
      <c r="C38" s="420" t="s">
        <v>1514</v>
      </c>
      <c r="D38" s="586" t="s">
        <v>2206</v>
      </c>
      <c r="E38" s="586" t="s">
        <v>2207</v>
      </c>
      <c r="F38" s="587" t="s">
        <v>2208</v>
      </c>
      <c r="G38" s="587" t="s">
        <v>2209</v>
      </c>
      <c r="H38" s="588" t="s">
        <v>2210</v>
      </c>
      <c r="I38" s="588" t="s">
        <v>2241</v>
      </c>
      <c r="J38" s="588" t="s">
        <v>2212</v>
      </c>
    </row>
    <row r="39" spans="1:10" ht="12.75">
      <c r="A39" s="425"/>
      <c r="B39" s="596"/>
      <c r="C39" s="597" t="s">
        <v>2320</v>
      </c>
      <c r="D39" s="511" t="s">
        <v>77</v>
      </c>
      <c r="E39" s="511">
        <v>1</v>
      </c>
      <c r="F39" s="692"/>
      <c r="G39" s="551">
        <f>E39*F39</f>
        <v>0</v>
      </c>
      <c r="H39" s="698"/>
      <c r="I39" s="436">
        <f>E39*H39</f>
        <v>0</v>
      </c>
      <c r="J39" s="436">
        <f>G39+I39</f>
        <v>0</v>
      </c>
    </row>
    <row r="40" spans="1:10" ht="12.75">
      <c r="A40" s="425"/>
      <c r="B40" s="596"/>
      <c r="C40" s="598" t="s">
        <v>2321</v>
      </c>
      <c r="D40" s="511" t="s">
        <v>77</v>
      </c>
      <c r="E40" s="511">
        <v>1</v>
      </c>
      <c r="F40" s="692"/>
      <c r="G40" s="551">
        <f aca="true" t="shared" si="6" ref="G40:G61">E40*F40</f>
        <v>0</v>
      </c>
      <c r="H40" s="699"/>
      <c r="I40" s="436">
        <f aca="true" t="shared" si="7" ref="I40:I61">E40*H40</f>
        <v>0</v>
      </c>
      <c r="J40" s="436">
        <f aca="true" t="shared" si="8" ref="J40:J64">G40+I40</f>
        <v>0</v>
      </c>
    </row>
    <row r="41" spans="1:10" ht="12.75">
      <c r="A41" s="425"/>
      <c r="B41" s="596"/>
      <c r="C41" s="600" t="s">
        <v>2322</v>
      </c>
      <c r="D41" s="511" t="s">
        <v>77</v>
      </c>
      <c r="E41" s="511">
        <v>20</v>
      </c>
      <c r="F41" s="692"/>
      <c r="G41" s="551">
        <f t="shared" si="6"/>
        <v>0</v>
      </c>
      <c r="H41" s="699"/>
      <c r="I41" s="436">
        <f t="shared" si="7"/>
        <v>0</v>
      </c>
      <c r="J41" s="436">
        <f t="shared" si="8"/>
        <v>0</v>
      </c>
    </row>
    <row r="42" spans="1:10" ht="12.75">
      <c r="A42" s="425"/>
      <c r="B42" s="596"/>
      <c r="C42" s="600" t="s">
        <v>2323</v>
      </c>
      <c r="D42" s="511" t="s">
        <v>77</v>
      </c>
      <c r="E42" s="511">
        <v>1</v>
      </c>
      <c r="F42" s="692"/>
      <c r="G42" s="551">
        <f t="shared" si="6"/>
        <v>0</v>
      </c>
      <c r="H42" s="699"/>
      <c r="I42" s="436">
        <f t="shared" si="7"/>
        <v>0</v>
      </c>
      <c r="J42" s="436">
        <f t="shared" si="8"/>
        <v>0</v>
      </c>
    </row>
    <row r="43" spans="1:10" ht="13.5" customHeight="1">
      <c r="A43" s="425"/>
      <c r="B43" s="596"/>
      <c r="C43" s="600" t="s">
        <v>2324</v>
      </c>
      <c r="D43" s="511" t="s">
        <v>77</v>
      </c>
      <c r="E43" s="511">
        <v>1</v>
      </c>
      <c r="F43" s="692"/>
      <c r="G43" s="551">
        <f t="shared" si="6"/>
        <v>0</v>
      </c>
      <c r="H43" s="699"/>
      <c r="I43" s="436">
        <f t="shared" si="7"/>
        <v>0</v>
      </c>
      <c r="J43" s="436">
        <f t="shared" si="8"/>
        <v>0</v>
      </c>
    </row>
    <row r="44" spans="1:10" ht="13.5" customHeight="1">
      <c r="A44" s="425"/>
      <c r="B44" s="596"/>
      <c r="C44" s="601" t="s">
        <v>2325</v>
      </c>
      <c r="D44" s="602" t="s">
        <v>77</v>
      </c>
      <c r="E44" s="511">
        <v>1</v>
      </c>
      <c r="F44" s="692"/>
      <c r="G44" s="551">
        <f t="shared" si="6"/>
        <v>0</v>
      </c>
      <c r="H44" s="699"/>
      <c r="I44" s="436">
        <f t="shared" si="7"/>
        <v>0</v>
      </c>
      <c r="J44" s="436">
        <f t="shared" si="8"/>
        <v>0</v>
      </c>
    </row>
    <row r="45" spans="1:10" ht="13.5" customHeight="1">
      <c r="A45" s="425"/>
      <c r="B45" s="596"/>
      <c r="C45" s="601" t="s">
        <v>2326</v>
      </c>
      <c r="D45" s="602" t="s">
        <v>77</v>
      </c>
      <c r="E45" s="511">
        <v>1</v>
      </c>
      <c r="F45" s="692"/>
      <c r="G45" s="551">
        <f t="shared" si="6"/>
        <v>0</v>
      </c>
      <c r="H45" s="699"/>
      <c r="I45" s="436">
        <f t="shared" si="7"/>
        <v>0</v>
      </c>
      <c r="J45" s="436">
        <f t="shared" si="8"/>
        <v>0</v>
      </c>
    </row>
    <row r="46" spans="1:10" ht="13.5" customHeight="1">
      <c r="A46" s="425"/>
      <c r="B46" s="596"/>
      <c r="C46" s="600" t="s">
        <v>2327</v>
      </c>
      <c r="D46" s="511" t="s">
        <v>77</v>
      </c>
      <c r="E46" s="511">
        <v>1</v>
      </c>
      <c r="F46" s="682"/>
      <c r="G46" s="551">
        <f t="shared" si="6"/>
        <v>0</v>
      </c>
      <c r="H46" s="699"/>
      <c r="I46" s="436">
        <f t="shared" si="7"/>
        <v>0</v>
      </c>
      <c r="J46" s="436">
        <f t="shared" si="8"/>
        <v>0</v>
      </c>
    </row>
    <row r="47" spans="1:10" ht="13.5" customHeight="1">
      <c r="A47" s="425"/>
      <c r="B47" s="603"/>
      <c r="C47" s="592" t="s">
        <v>2328</v>
      </c>
      <c r="D47" s="589" t="s">
        <v>77</v>
      </c>
      <c r="E47" s="579">
        <v>22</v>
      </c>
      <c r="F47" s="692"/>
      <c r="G47" s="551">
        <f t="shared" si="6"/>
        <v>0</v>
      </c>
      <c r="H47" s="699"/>
      <c r="I47" s="436">
        <f t="shared" si="7"/>
        <v>0</v>
      </c>
      <c r="J47" s="436">
        <f t="shared" si="8"/>
        <v>0</v>
      </c>
    </row>
    <row r="48" spans="1:10" ht="13.5" customHeight="1">
      <c r="A48" s="425"/>
      <c r="B48" s="596"/>
      <c r="C48" s="601" t="s">
        <v>2329</v>
      </c>
      <c r="D48" s="602" t="s">
        <v>77</v>
      </c>
      <c r="E48" s="511">
        <v>22</v>
      </c>
      <c r="F48" s="692"/>
      <c r="G48" s="551">
        <f t="shared" si="6"/>
        <v>0</v>
      </c>
      <c r="H48" s="699"/>
      <c r="I48" s="436">
        <f t="shared" si="7"/>
        <v>0</v>
      </c>
      <c r="J48" s="436">
        <f t="shared" si="8"/>
        <v>0</v>
      </c>
    </row>
    <row r="49" spans="1:10" ht="13.5" customHeight="1">
      <c r="A49" s="425"/>
      <c r="B49" s="596"/>
      <c r="C49" s="601" t="s">
        <v>2330</v>
      </c>
      <c r="D49" s="602" t="s">
        <v>77</v>
      </c>
      <c r="E49" s="511">
        <v>22</v>
      </c>
      <c r="F49" s="692"/>
      <c r="G49" s="551">
        <f t="shared" si="6"/>
        <v>0</v>
      </c>
      <c r="H49" s="699"/>
      <c r="I49" s="436">
        <f t="shared" si="7"/>
        <v>0</v>
      </c>
      <c r="J49" s="436">
        <f t="shared" si="8"/>
        <v>0</v>
      </c>
    </row>
    <row r="50" spans="1:10" ht="13.5" customHeight="1">
      <c r="A50" s="425"/>
      <c r="B50" s="596"/>
      <c r="C50" s="601" t="s">
        <v>2331</v>
      </c>
      <c r="D50" s="602" t="s">
        <v>77</v>
      </c>
      <c r="E50" s="511">
        <v>22</v>
      </c>
      <c r="F50" s="692"/>
      <c r="G50" s="551">
        <f t="shared" si="6"/>
        <v>0</v>
      </c>
      <c r="H50" s="699"/>
      <c r="I50" s="436">
        <f t="shared" si="7"/>
        <v>0</v>
      </c>
      <c r="J50" s="436">
        <f t="shared" si="8"/>
        <v>0</v>
      </c>
    </row>
    <row r="51" spans="1:242" ht="12.75">
      <c r="A51" s="482"/>
      <c r="B51" s="515"/>
      <c r="C51" s="604" t="s">
        <v>2332</v>
      </c>
      <c r="D51" s="524" t="s">
        <v>77</v>
      </c>
      <c r="E51" s="524">
        <v>11</v>
      </c>
      <c r="F51" s="689"/>
      <c r="G51" s="466">
        <f t="shared" si="6"/>
        <v>0</v>
      </c>
      <c r="H51" s="691"/>
      <c r="I51" s="468">
        <f t="shared" si="7"/>
        <v>0</v>
      </c>
      <c r="J51" s="469">
        <f t="shared" si="8"/>
        <v>0</v>
      </c>
      <c r="K51" s="417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419"/>
      <c r="BG51" s="419"/>
      <c r="BH51" s="419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19"/>
      <c r="BU51" s="419"/>
      <c r="BV51" s="419"/>
      <c r="BW51" s="419"/>
      <c r="BX51" s="419"/>
      <c r="BY51" s="419"/>
      <c r="BZ51" s="419"/>
      <c r="CA51" s="419"/>
      <c r="CB51" s="419"/>
      <c r="CC51" s="419"/>
      <c r="CD51" s="419"/>
      <c r="CE51" s="419"/>
      <c r="CF51" s="419"/>
      <c r="CG51" s="419"/>
      <c r="CH51" s="419"/>
      <c r="CI51" s="419"/>
      <c r="CJ51" s="419"/>
      <c r="CK51" s="419"/>
      <c r="CL51" s="419"/>
      <c r="CM51" s="419"/>
      <c r="CN51" s="419"/>
      <c r="CO51" s="419"/>
      <c r="CP51" s="419"/>
      <c r="CQ51" s="419"/>
      <c r="CR51" s="419"/>
      <c r="CS51" s="419"/>
      <c r="CT51" s="419"/>
      <c r="CU51" s="419"/>
      <c r="CV51" s="419"/>
      <c r="CW51" s="419"/>
      <c r="CX51" s="419"/>
      <c r="CY51" s="419"/>
      <c r="CZ51" s="419"/>
      <c r="DA51" s="419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19"/>
      <c r="DM51" s="419"/>
      <c r="DN51" s="419"/>
      <c r="DO51" s="419"/>
      <c r="DP51" s="419"/>
      <c r="DQ51" s="419"/>
      <c r="DR51" s="419"/>
      <c r="DS51" s="419"/>
      <c r="DT51" s="419"/>
      <c r="DU51" s="419"/>
      <c r="DV51" s="419"/>
      <c r="DW51" s="419"/>
      <c r="DX51" s="419"/>
      <c r="DY51" s="419"/>
      <c r="DZ51" s="419"/>
      <c r="EA51" s="419"/>
      <c r="EB51" s="419"/>
      <c r="EC51" s="419"/>
      <c r="ED51" s="419"/>
      <c r="EE51" s="419"/>
      <c r="EF51" s="419"/>
      <c r="EG51" s="419"/>
      <c r="EH51" s="419"/>
      <c r="EI51" s="419"/>
      <c r="EJ51" s="419"/>
      <c r="EK51" s="419"/>
      <c r="EL51" s="419"/>
      <c r="EM51" s="419"/>
      <c r="EN51" s="419"/>
      <c r="EO51" s="419"/>
      <c r="EP51" s="419"/>
      <c r="EQ51" s="419"/>
      <c r="ER51" s="419"/>
      <c r="ES51" s="419"/>
      <c r="ET51" s="419"/>
      <c r="EU51" s="419"/>
      <c r="EV51" s="419"/>
      <c r="EW51" s="419"/>
      <c r="EX51" s="419"/>
      <c r="EY51" s="419"/>
      <c r="EZ51" s="419"/>
      <c r="FA51" s="419"/>
      <c r="FB51" s="419"/>
      <c r="FC51" s="419"/>
      <c r="FD51" s="419"/>
      <c r="FE51" s="419"/>
      <c r="FF51" s="419"/>
      <c r="FG51" s="419"/>
      <c r="FH51" s="419"/>
      <c r="FI51" s="419"/>
      <c r="FJ51" s="419"/>
      <c r="FK51" s="419"/>
      <c r="FL51" s="419"/>
      <c r="FM51" s="419"/>
      <c r="FN51" s="419"/>
      <c r="FO51" s="419"/>
      <c r="FP51" s="419"/>
      <c r="FQ51" s="419"/>
      <c r="FR51" s="419"/>
      <c r="FS51" s="419"/>
      <c r="FT51" s="419"/>
      <c r="FU51" s="419"/>
      <c r="FV51" s="419"/>
      <c r="FW51" s="419"/>
      <c r="FX51" s="419"/>
      <c r="FY51" s="419"/>
      <c r="FZ51" s="419"/>
      <c r="GA51" s="419"/>
      <c r="GB51" s="419"/>
      <c r="GC51" s="419"/>
      <c r="GD51" s="419"/>
      <c r="GE51" s="419"/>
      <c r="GF51" s="419"/>
      <c r="GG51" s="419"/>
      <c r="GH51" s="419"/>
      <c r="GI51" s="419"/>
      <c r="GJ51" s="419"/>
      <c r="GK51" s="419"/>
      <c r="GL51" s="419"/>
      <c r="GM51" s="419"/>
      <c r="GN51" s="419"/>
      <c r="GO51" s="419"/>
      <c r="GP51" s="419"/>
      <c r="GQ51" s="419"/>
      <c r="GR51" s="419"/>
      <c r="GS51" s="419"/>
      <c r="GT51" s="419"/>
      <c r="GU51" s="419"/>
      <c r="GV51" s="419"/>
      <c r="GW51" s="419"/>
      <c r="GX51" s="419"/>
      <c r="GY51" s="419"/>
      <c r="GZ51" s="419"/>
      <c r="HA51" s="419"/>
      <c r="HB51" s="419"/>
      <c r="HC51" s="419"/>
      <c r="HD51" s="419"/>
      <c r="HE51" s="419"/>
      <c r="HF51" s="419"/>
      <c r="HG51" s="419"/>
      <c r="HH51" s="419"/>
      <c r="HI51" s="419"/>
      <c r="HJ51" s="419"/>
      <c r="HK51" s="419"/>
      <c r="HL51" s="419"/>
      <c r="HM51" s="419"/>
      <c r="HN51" s="419"/>
      <c r="HO51" s="419"/>
      <c r="HP51" s="419"/>
      <c r="HQ51" s="419"/>
      <c r="HR51" s="419"/>
      <c r="HS51" s="419"/>
      <c r="HT51" s="419"/>
      <c r="HU51" s="419"/>
      <c r="HV51" s="419"/>
      <c r="HW51" s="419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</row>
    <row r="52" spans="1:242" ht="12.75">
      <c r="A52" s="415"/>
      <c r="B52" s="443"/>
      <c r="C52" s="444" t="s">
        <v>2333</v>
      </c>
      <c r="D52" s="434" t="s">
        <v>77</v>
      </c>
      <c r="E52" s="445">
        <v>22</v>
      </c>
      <c r="F52" s="682"/>
      <c r="G52" s="436">
        <f t="shared" si="6"/>
        <v>0</v>
      </c>
      <c r="H52" s="682"/>
      <c r="I52" s="436">
        <f t="shared" si="7"/>
        <v>0</v>
      </c>
      <c r="J52" s="436">
        <f t="shared" si="8"/>
        <v>0</v>
      </c>
      <c r="K52" s="417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  <c r="AW52" s="419"/>
      <c r="AX52" s="419"/>
      <c r="AY52" s="419"/>
      <c r="AZ52" s="419"/>
      <c r="BA52" s="419"/>
      <c r="BB52" s="419"/>
      <c r="BC52" s="419"/>
      <c r="BD52" s="419"/>
      <c r="BE52" s="419"/>
      <c r="BF52" s="419"/>
      <c r="BG52" s="419"/>
      <c r="BH52" s="419"/>
      <c r="BI52" s="419"/>
      <c r="BJ52" s="419"/>
      <c r="BK52" s="419"/>
      <c r="BL52" s="419"/>
      <c r="BM52" s="419"/>
      <c r="BN52" s="419"/>
      <c r="BO52" s="419"/>
      <c r="BP52" s="419"/>
      <c r="BQ52" s="419"/>
      <c r="BR52" s="419"/>
      <c r="BS52" s="419"/>
      <c r="BT52" s="419"/>
      <c r="BU52" s="419"/>
      <c r="BV52" s="419"/>
      <c r="BW52" s="419"/>
      <c r="BX52" s="419"/>
      <c r="BY52" s="419"/>
      <c r="BZ52" s="419"/>
      <c r="CA52" s="419"/>
      <c r="CB52" s="419"/>
      <c r="CC52" s="419"/>
      <c r="CD52" s="419"/>
      <c r="CE52" s="419"/>
      <c r="CF52" s="419"/>
      <c r="CG52" s="419"/>
      <c r="CH52" s="419"/>
      <c r="CI52" s="419"/>
      <c r="CJ52" s="419"/>
      <c r="CK52" s="419"/>
      <c r="CL52" s="419"/>
      <c r="CM52" s="419"/>
      <c r="CN52" s="419"/>
      <c r="CO52" s="419"/>
      <c r="CP52" s="419"/>
      <c r="CQ52" s="419"/>
      <c r="CR52" s="419"/>
      <c r="CS52" s="419"/>
      <c r="CT52" s="419"/>
      <c r="CU52" s="419"/>
      <c r="CV52" s="419"/>
      <c r="CW52" s="419"/>
      <c r="CX52" s="419"/>
      <c r="CY52" s="419"/>
      <c r="CZ52" s="419"/>
      <c r="DA52" s="419"/>
      <c r="DB52" s="419"/>
      <c r="DC52" s="419"/>
      <c r="DD52" s="419"/>
      <c r="DE52" s="419"/>
      <c r="DF52" s="419"/>
      <c r="DG52" s="419"/>
      <c r="DH52" s="419"/>
      <c r="DI52" s="419"/>
      <c r="DJ52" s="419"/>
      <c r="DK52" s="419"/>
      <c r="DL52" s="419"/>
      <c r="DM52" s="419"/>
      <c r="DN52" s="419"/>
      <c r="DO52" s="419"/>
      <c r="DP52" s="419"/>
      <c r="DQ52" s="419"/>
      <c r="DR52" s="419"/>
      <c r="DS52" s="419"/>
      <c r="DT52" s="419"/>
      <c r="DU52" s="419"/>
      <c r="DV52" s="419"/>
      <c r="DW52" s="419"/>
      <c r="DX52" s="419"/>
      <c r="DY52" s="419"/>
      <c r="DZ52" s="419"/>
      <c r="EA52" s="419"/>
      <c r="EB52" s="419"/>
      <c r="EC52" s="419"/>
      <c r="ED52" s="419"/>
      <c r="EE52" s="419"/>
      <c r="EF52" s="419"/>
      <c r="EG52" s="419"/>
      <c r="EH52" s="419"/>
      <c r="EI52" s="419"/>
      <c r="EJ52" s="419"/>
      <c r="EK52" s="419"/>
      <c r="EL52" s="419"/>
      <c r="EM52" s="419"/>
      <c r="EN52" s="419"/>
      <c r="EO52" s="419"/>
      <c r="EP52" s="419"/>
      <c r="EQ52" s="419"/>
      <c r="ER52" s="419"/>
      <c r="ES52" s="419"/>
      <c r="ET52" s="419"/>
      <c r="EU52" s="419"/>
      <c r="EV52" s="419"/>
      <c r="EW52" s="419"/>
      <c r="EX52" s="419"/>
      <c r="EY52" s="419"/>
      <c r="EZ52" s="419"/>
      <c r="FA52" s="419"/>
      <c r="FB52" s="419"/>
      <c r="FC52" s="419"/>
      <c r="FD52" s="419"/>
      <c r="FE52" s="419"/>
      <c r="FF52" s="419"/>
      <c r="FG52" s="419"/>
      <c r="FH52" s="419"/>
      <c r="FI52" s="419"/>
      <c r="FJ52" s="419"/>
      <c r="FK52" s="419"/>
      <c r="FL52" s="419"/>
      <c r="FM52" s="419"/>
      <c r="FN52" s="419"/>
      <c r="FO52" s="419"/>
      <c r="FP52" s="419"/>
      <c r="FQ52" s="419"/>
      <c r="FR52" s="419"/>
      <c r="FS52" s="419"/>
      <c r="FT52" s="419"/>
      <c r="FU52" s="419"/>
      <c r="FV52" s="419"/>
      <c r="FW52" s="419"/>
      <c r="FX52" s="419"/>
      <c r="FY52" s="419"/>
      <c r="FZ52" s="419"/>
      <c r="GA52" s="419"/>
      <c r="GB52" s="419"/>
      <c r="GC52" s="419"/>
      <c r="GD52" s="419"/>
      <c r="GE52" s="419"/>
      <c r="GF52" s="419"/>
      <c r="GG52" s="419"/>
      <c r="GH52" s="419"/>
      <c r="GI52" s="419"/>
      <c r="GJ52" s="419"/>
      <c r="GK52" s="419"/>
      <c r="GL52" s="419"/>
      <c r="GM52" s="419"/>
      <c r="GN52" s="419"/>
      <c r="GO52" s="419"/>
      <c r="GP52" s="419"/>
      <c r="GQ52" s="419"/>
      <c r="GR52" s="419"/>
      <c r="GS52" s="419"/>
      <c r="GT52" s="419"/>
      <c r="GU52" s="419"/>
      <c r="GV52" s="419"/>
      <c r="GW52" s="419"/>
      <c r="GX52" s="419"/>
      <c r="GY52" s="419"/>
      <c r="GZ52" s="419"/>
      <c r="HA52" s="419"/>
      <c r="HB52" s="419"/>
      <c r="HC52" s="419"/>
      <c r="HD52" s="419"/>
      <c r="HE52" s="419"/>
      <c r="HF52" s="419"/>
      <c r="HG52" s="419"/>
      <c r="HH52" s="419"/>
      <c r="HI52" s="419"/>
      <c r="HJ52" s="419"/>
      <c r="HK52" s="419"/>
      <c r="HL52" s="419"/>
      <c r="HM52" s="419"/>
      <c r="HN52" s="419"/>
      <c r="HO52" s="419"/>
      <c r="HP52" s="419"/>
      <c r="HQ52" s="419"/>
      <c r="HR52" s="419"/>
      <c r="HS52" s="419"/>
      <c r="HT52" s="419"/>
      <c r="HU52" s="419"/>
      <c r="HV52" s="419"/>
      <c r="HW52" s="419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</row>
    <row r="53" spans="1:242" ht="12.75">
      <c r="A53" s="415"/>
      <c r="B53" s="443"/>
      <c r="C53" s="444" t="s">
        <v>2334</v>
      </c>
      <c r="D53" s="434" t="s">
        <v>77</v>
      </c>
      <c r="E53" s="445">
        <v>6</v>
      </c>
      <c r="F53" s="682"/>
      <c r="G53" s="436">
        <f t="shared" si="6"/>
        <v>0</v>
      </c>
      <c r="H53" s="682"/>
      <c r="I53" s="436">
        <f t="shared" si="7"/>
        <v>0</v>
      </c>
      <c r="J53" s="436">
        <f t="shared" si="8"/>
        <v>0</v>
      </c>
      <c r="K53" s="417"/>
      <c r="L53" s="419"/>
      <c r="M53" s="419"/>
      <c r="N53" s="419"/>
      <c r="O53" s="419"/>
      <c r="P53" s="419"/>
      <c r="Q53" s="419"/>
      <c r="R53" s="419"/>
      <c r="S53" s="419"/>
      <c r="T53" s="419"/>
      <c r="U53" s="419"/>
      <c r="V53" s="419"/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19"/>
      <c r="AJ53" s="419"/>
      <c r="AK53" s="419"/>
      <c r="AL53" s="419"/>
      <c r="AM53" s="419"/>
      <c r="AN53" s="419"/>
      <c r="AO53" s="419"/>
      <c r="AP53" s="419"/>
      <c r="AQ53" s="419"/>
      <c r="AR53" s="419"/>
      <c r="AS53" s="419"/>
      <c r="AT53" s="419"/>
      <c r="AU53" s="419"/>
      <c r="AV53" s="419"/>
      <c r="AW53" s="419"/>
      <c r="AX53" s="419"/>
      <c r="AY53" s="419"/>
      <c r="AZ53" s="419"/>
      <c r="BA53" s="419"/>
      <c r="BB53" s="419"/>
      <c r="BC53" s="419"/>
      <c r="BD53" s="419"/>
      <c r="BE53" s="419"/>
      <c r="BF53" s="419"/>
      <c r="BG53" s="419"/>
      <c r="BH53" s="419"/>
      <c r="BI53" s="419"/>
      <c r="BJ53" s="419"/>
      <c r="BK53" s="419"/>
      <c r="BL53" s="419"/>
      <c r="BM53" s="419"/>
      <c r="BN53" s="419"/>
      <c r="BO53" s="419"/>
      <c r="BP53" s="419"/>
      <c r="BQ53" s="419"/>
      <c r="BR53" s="419"/>
      <c r="BS53" s="419"/>
      <c r="BT53" s="419"/>
      <c r="BU53" s="419"/>
      <c r="BV53" s="419"/>
      <c r="BW53" s="419"/>
      <c r="BX53" s="419"/>
      <c r="BY53" s="419"/>
      <c r="BZ53" s="419"/>
      <c r="CA53" s="419"/>
      <c r="CB53" s="419"/>
      <c r="CC53" s="419"/>
      <c r="CD53" s="419"/>
      <c r="CE53" s="419"/>
      <c r="CF53" s="419"/>
      <c r="CG53" s="419"/>
      <c r="CH53" s="419"/>
      <c r="CI53" s="419"/>
      <c r="CJ53" s="419"/>
      <c r="CK53" s="419"/>
      <c r="CL53" s="419"/>
      <c r="CM53" s="419"/>
      <c r="CN53" s="419"/>
      <c r="CO53" s="419"/>
      <c r="CP53" s="419"/>
      <c r="CQ53" s="419"/>
      <c r="CR53" s="419"/>
      <c r="CS53" s="419"/>
      <c r="CT53" s="419"/>
      <c r="CU53" s="419"/>
      <c r="CV53" s="419"/>
      <c r="CW53" s="419"/>
      <c r="CX53" s="419"/>
      <c r="CY53" s="419"/>
      <c r="CZ53" s="419"/>
      <c r="DA53" s="419"/>
      <c r="DB53" s="419"/>
      <c r="DC53" s="419"/>
      <c r="DD53" s="419"/>
      <c r="DE53" s="419"/>
      <c r="DF53" s="419"/>
      <c r="DG53" s="419"/>
      <c r="DH53" s="419"/>
      <c r="DI53" s="419"/>
      <c r="DJ53" s="419"/>
      <c r="DK53" s="419"/>
      <c r="DL53" s="419"/>
      <c r="DM53" s="419"/>
      <c r="DN53" s="419"/>
      <c r="DO53" s="419"/>
      <c r="DP53" s="419"/>
      <c r="DQ53" s="419"/>
      <c r="DR53" s="419"/>
      <c r="DS53" s="419"/>
      <c r="DT53" s="419"/>
      <c r="DU53" s="419"/>
      <c r="DV53" s="419"/>
      <c r="DW53" s="419"/>
      <c r="DX53" s="419"/>
      <c r="DY53" s="419"/>
      <c r="DZ53" s="419"/>
      <c r="EA53" s="419"/>
      <c r="EB53" s="419"/>
      <c r="EC53" s="419"/>
      <c r="ED53" s="419"/>
      <c r="EE53" s="419"/>
      <c r="EF53" s="419"/>
      <c r="EG53" s="419"/>
      <c r="EH53" s="419"/>
      <c r="EI53" s="419"/>
      <c r="EJ53" s="419"/>
      <c r="EK53" s="419"/>
      <c r="EL53" s="419"/>
      <c r="EM53" s="419"/>
      <c r="EN53" s="419"/>
      <c r="EO53" s="419"/>
      <c r="EP53" s="419"/>
      <c r="EQ53" s="419"/>
      <c r="ER53" s="419"/>
      <c r="ES53" s="419"/>
      <c r="ET53" s="419"/>
      <c r="EU53" s="419"/>
      <c r="EV53" s="419"/>
      <c r="EW53" s="419"/>
      <c r="EX53" s="419"/>
      <c r="EY53" s="419"/>
      <c r="EZ53" s="419"/>
      <c r="FA53" s="419"/>
      <c r="FB53" s="419"/>
      <c r="FC53" s="419"/>
      <c r="FD53" s="419"/>
      <c r="FE53" s="419"/>
      <c r="FF53" s="419"/>
      <c r="FG53" s="419"/>
      <c r="FH53" s="419"/>
      <c r="FI53" s="419"/>
      <c r="FJ53" s="419"/>
      <c r="FK53" s="419"/>
      <c r="FL53" s="419"/>
      <c r="FM53" s="419"/>
      <c r="FN53" s="419"/>
      <c r="FO53" s="419"/>
      <c r="FP53" s="419"/>
      <c r="FQ53" s="419"/>
      <c r="FR53" s="419"/>
      <c r="FS53" s="419"/>
      <c r="FT53" s="419"/>
      <c r="FU53" s="419"/>
      <c r="FV53" s="419"/>
      <c r="FW53" s="419"/>
      <c r="FX53" s="419"/>
      <c r="FY53" s="419"/>
      <c r="FZ53" s="419"/>
      <c r="GA53" s="419"/>
      <c r="GB53" s="419"/>
      <c r="GC53" s="419"/>
      <c r="GD53" s="419"/>
      <c r="GE53" s="419"/>
      <c r="GF53" s="419"/>
      <c r="GG53" s="419"/>
      <c r="GH53" s="419"/>
      <c r="GI53" s="419"/>
      <c r="GJ53" s="419"/>
      <c r="GK53" s="419"/>
      <c r="GL53" s="419"/>
      <c r="GM53" s="419"/>
      <c r="GN53" s="419"/>
      <c r="GO53" s="419"/>
      <c r="GP53" s="419"/>
      <c r="GQ53" s="419"/>
      <c r="GR53" s="419"/>
      <c r="GS53" s="419"/>
      <c r="GT53" s="419"/>
      <c r="GU53" s="419"/>
      <c r="GV53" s="419"/>
      <c r="GW53" s="419"/>
      <c r="GX53" s="419"/>
      <c r="GY53" s="419"/>
      <c r="GZ53" s="419"/>
      <c r="HA53" s="419"/>
      <c r="HB53" s="419"/>
      <c r="HC53" s="419"/>
      <c r="HD53" s="419"/>
      <c r="HE53" s="419"/>
      <c r="HF53" s="419"/>
      <c r="HG53" s="419"/>
      <c r="HH53" s="419"/>
      <c r="HI53" s="419"/>
      <c r="HJ53" s="419"/>
      <c r="HK53" s="419"/>
      <c r="HL53" s="419"/>
      <c r="HM53" s="419"/>
      <c r="HN53" s="419"/>
      <c r="HO53" s="419"/>
      <c r="HP53" s="419"/>
      <c r="HQ53" s="419"/>
      <c r="HR53" s="419"/>
      <c r="HS53" s="419"/>
      <c r="HT53" s="419"/>
      <c r="HU53" s="419"/>
      <c r="HV53" s="419"/>
      <c r="HW53" s="419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</row>
    <row r="54" spans="1:242" ht="12.75">
      <c r="A54" s="415"/>
      <c r="B54" s="438"/>
      <c r="C54" s="605" t="s">
        <v>2335</v>
      </c>
      <c r="D54" s="440" t="s">
        <v>77</v>
      </c>
      <c r="E54" s="446">
        <f>1+6+2+2</f>
        <v>11</v>
      </c>
      <c r="F54" s="697"/>
      <c r="G54" s="436">
        <f t="shared" si="6"/>
        <v>0</v>
      </c>
      <c r="H54" s="682"/>
      <c r="I54" s="436">
        <f t="shared" si="7"/>
        <v>0</v>
      </c>
      <c r="J54" s="436">
        <f t="shared" si="8"/>
        <v>0</v>
      </c>
      <c r="K54" s="417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19"/>
      <c r="BF54" s="419"/>
      <c r="BG54" s="419"/>
      <c r="BH54" s="419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19"/>
      <c r="BT54" s="419"/>
      <c r="BU54" s="419"/>
      <c r="BV54" s="419"/>
      <c r="BW54" s="419"/>
      <c r="BX54" s="419"/>
      <c r="BY54" s="419"/>
      <c r="BZ54" s="419"/>
      <c r="CA54" s="419"/>
      <c r="CB54" s="419"/>
      <c r="CC54" s="419"/>
      <c r="CD54" s="419"/>
      <c r="CE54" s="419"/>
      <c r="CF54" s="419"/>
      <c r="CG54" s="419"/>
      <c r="CH54" s="419"/>
      <c r="CI54" s="419"/>
      <c r="CJ54" s="419"/>
      <c r="CK54" s="419"/>
      <c r="CL54" s="419"/>
      <c r="CM54" s="419"/>
      <c r="CN54" s="419"/>
      <c r="CO54" s="419"/>
      <c r="CP54" s="419"/>
      <c r="CQ54" s="419"/>
      <c r="CR54" s="419"/>
      <c r="CS54" s="419"/>
      <c r="CT54" s="419"/>
      <c r="CU54" s="419"/>
      <c r="CV54" s="419"/>
      <c r="CW54" s="419"/>
      <c r="CX54" s="419"/>
      <c r="CY54" s="419"/>
      <c r="CZ54" s="419"/>
      <c r="DA54" s="419"/>
      <c r="DB54" s="419"/>
      <c r="DC54" s="419"/>
      <c r="DD54" s="419"/>
      <c r="DE54" s="419"/>
      <c r="DF54" s="419"/>
      <c r="DG54" s="419"/>
      <c r="DH54" s="419"/>
      <c r="DI54" s="419"/>
      <c r="DJ54" s="419"/>
      <c r="DK54" s="419"/>
      <c r="DL54" s="419"/>
      <c r="DM54" s="419"/>
      <c r="DN54" s="419"/>
      <c r="DO54" s="419"/>
      <c r="DP54" s="419"/>
      <c r="DQ54" s="419"/>
      <c r="DR54" s="419"/>
      <c r="DS54" s="419"/>
      <c r="DT54" s="419"/>
      <c r="DU54" s="419"/>
      <c r="DV54" s="419"/>
      <c r="DW54" s="419"/>
      <c r="DX54" s="419"/>
      <c r="DY54" s="419"/>
      <c r="DZ54" s="419"/>
      <c r="EA54" s="419"/>
      <c r="EB54" s="419"/>
      <c r="EC54" s="419"/>
      <c r="ED54" s="419"/>
      <c r="EE54" s="419"/>
      <c r="EF54" s="419"/>
      <c r="EG54" s="419"/>
      <c r="EH54" s="419"/>
      <c r="EI54" s="419"/>
      <c r="EJ54" s="419"/>
      <c r="EK54" s="419"/>
      <c r="EL54" s="419"/>
      <c r="EM54" s="419"/>
      <c r="EN54" s="419"/>
      <c r="EO54" s="419"/>
      <c r="EP54" s="419"/>
      <c r="EQ54" s="419"/>
      <c r="ER54" s="419"/>
      <c r="ES54" s="419"/>
      <c r="ET54" s="419"/>
      <c r="EU54" s="419"/>
      <c r="EV54" s="419"/>
      <c r="EW54" s="419"/>
      <c r="EX54" s="419"/>
      <c r="EY54" s="419"/>
      <c r="EZ54" s="419"/>
      <c r="FA54" s="419"/>
      <c r="FB54" s="419"/>
      <c r="FC54" s="419"/>
      <c r="FD54" s="419"/>
      <c r="FE54" s="419"/>
      <c r="FF54" s="419"/>
      <c r="FG54" s="419"/>
      <c r="FH54" s="419"/>
      <c r="FI54" s="419"/>
      <c r="FJ54" s="419"/>
      <c r="FK54" s="419"/>
      <c r="FL54" s="419"/>
      <c r="FM54" s="419"/>
      <c r="FN54" s="419"/>
      <c r="FO54" s="419"/>
      <c r="FP54" s="419"/>
      <c r="FQ54" s="419"/>
      <c r="FR54" s="419"/>
      <c r="FS54" s="419"/>
      <c r="FT54" s="419"/>
      <c r="FU54" s="419"/>
      <c r="FV54" s="419"/>
      <c r="FW54" s="419"/>
      <c r="FX54" s="419"/>
      <c r="FY54" s="419"/>
      <c r="FZ54" s="419"/>
      <c r="GA54" s="419"/>
      <c r="GB54" s="419"/>
      <c r="GC54" s="419"/>
      <c r="GD54" s="419"/>
      <c r="GE54" s="419"/>
      <c r="GF54" s="419"/>
      <c r="GG54" s="419"/>
      <c r="GH54" s="419"/>
      <c r="GI54" s="419"/>
      <c r="GJ54" s="419"/>
      <c r="GK54" s="419"/>
      <c r="GL54" s="419"/>
      <c r="GM54" s="419"/>
      <c r="GN54" s="419"/>
      <c r="GO54" s="419"/>
      <c r="GP54" s="419"/>
      <c r="GQ54" s="419"/>
      <c r="GR54" s="419"/>
      <c r="GS54" s="419"/>
      <c r="GT54" s="419"/>
      <c r="GU54" s="419"/>
      <c r="GV54" s="419"/>
      <c r="GW54" s="419"/>
      <c r="GX54" s="419"/>
      <c r="GY54" s="419"/>
      <c r="GZ54" s="419"/>
      <c r="HA54" s="419"/>
      <c r="HB54" s="419"/>
      <c r="HC54" s="419"/>
      <c r="HD54" s="419"/>
      <c r="HE54" s="419"/>
      <c r="HF54" s="419"/>
      <c r="HG54" s="419"/>
      <c r="HH54" s="419"/>
      <c r="HI54" s="419"/>
      <c r="HJ54" s="419"/>
      <c r="HK54" s="419"/>
      <c r="HL54" s="419"/>
      <c r="HM54" s="419"/>
      <c r="HN54" s="419"/>
      <c r="HO54" s="419"/>
      <c r="HP54" s="419"/>
      <c r="HQ54" s="419"/>
      <c r="HR54" s="419"/>
      <c r="HS54" s="419"/>
      <c r="HT54" s="419"/>
      <c r="HU54" s="419"/>
      <c r="HV54" s="419"/>
      <c r="HW54" s="419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</row>
    <row r="55" spans="1:10" ht="12.75">
      <c r="A55" s="425"/>
      <c r="B55" s="596"/>
      <c r="C55" s="601" t="s">
        <v>2336</v>
      </c>
      <c r="D55" s="602" t="s">
        <v>187</v>
      </c>
      <c r="E55" s="511">
        <v>15</v>
      </c>
      <c r="F55" s="692"/>
      <c r="G55" s="551">
        <f t="shared" si="6"/>
        <v>0</v>
      </c>
      <c r="H55" s="699"/>
      <c r="I55" s="436">
        <f t="shared" si="7"/>
        <v>0</v>
      </c>
      <c r="J55" s="436">
        <f t="shared" si="8"/>
        <v>0</v>
      </c>
    </row>
    <row r="56" spans="1:10" ht="12.75">
      <c r="A56" s="425"/>
      <c r="B56" s="425"/>
      <c r="C56" s="606" t="s">
        <v>2337</v>
      </c>
      <c r="D56" s="589" t="s">
        <v>187</v>
      </c>
      <c r="E56" s="511">
        <f>22*30</f>
        <v>660</v>
      </c>
      <c r="F56" s="692"/>
      <c r="G56" s="551">
        <f t="shared" si="6"/>
        <v>0</v>
      </c>
      <c r="H56" s="699"/>
      <c r="I56" s="436">
        <f t="shared" si="7"/>
        <v>0</v>
      </c>
      <c r="J56" s="436">
        <f t="shared" si="8"/>
        <v>0</v>
      </c>
    </row>
    <row r="57" spans="1:10" ht="12.75">
      <c r="A57" s="425"/>
      <c r="B57" s="521"/>
      <c r="C57" s="676" t="s">
        <v>2492</v>
      </c>
      <c r="D57" s="546" t="s">
        <v>187</v>
      </c>
      <c r="E57" s="522">
        <v>600</v>
      </c>
      <c r="F57" s="689"/>
      <c r="G57" s="551">
        <f t="shared" si="6"/>
        <v>0</v>
      </c>
      <c r="H57" s="691"/>
      <c r="I57" s="436">
        <f t="shared" si="7"/>
        <v>0</v>
      </c>
      <c r="J57" s="436">
        <f t="shared" si="8"/>
        <v>0</v>
      </c>
    </row>
    <row r="58" spans="1:10" ht="12.75">
      <c r="A58" s="425"/>
      <c r="B58" s="603"/>
      <c r="C58" s="592" t="s">
        <v>2338</v>
      </c>
      <c r="D58" s="589" t="s">
        <v>77</v>
      </c>
      <c r="E58" s="579">
        <v>11</v>
      </c>
      <c r="F58" s="692"/>
      <c r="G58" s="551">
        <f t="shared" si="6"/>
        <v>0</v>
      </c>
      <c r="H58" s="699"/>
      <c r="I58" s="436">
        <f t="shared" si="7"/>
        <v>0</v>
      </c>
      <c r="J58" s="436">
        <f t="shared" si="8"/>
        <v>0</v>
      </c>
    </row>
    <row r="59" spans="1:10" ht="12.75" customHeight="1">
      <c r="A59" s="425"/>
      <c r="B59" s="596"/>
      <c r="C59" s="601" t="s">
        <v>2339</v>
      </c>
      <c r="D59" s="602" t="s">
        <v>77</v>
      </c>
      <c r="E59" s="511">
        <v>22</v>
      </c>
      <c r="F59" s="607"/>
      <c r="G59" s="551">
        <f t="shared" si="6"/>
        <v>0</v>
      </c>
      <c r="H59" s="699"/>
      <c r="I59" s="436">
        <f t="shared" si="7"/>
        <v>0</v>
      </c>
      <c r="J59" s="436">
        <f t="shared" si="8"/>
        <v>0</v>
      </c>
    </row>
    <row r="60" spans="1:10" ht="12" customHeight="1">
      <c r="A60" s="425"/>
      <c r="B60" s="596"/>
      <c r="C60" s="601" t="s">
        <v>2340</v>
      </c>
      <c r="D60" s="602" t="s">
        <v>77</v>
      </c>
      <c r="E60" s="511">
        <v>1</v>
      </c>
      <c r="F60" s="607"/>
      <c r="G60" s="551">
        <f t="shared" si="6"/>
        <v>0</v>
      </c>
      <c r="H60" s="699"/>
      <c r="I60" s="436">
        <f t="shared" si="7"/>
        <v>0</v>
      </c>
      <c r="J60" s="436">
        <f t="shared" si="8"/>
        <v>0</v>
      </c>
    </row>
    <row r="61" spans="1:10" ht="12.75">
      <c r="A61" s="425"/>
      <c r="B61" s="596"/>
      <c r="C61" s="601" t="s">
        <v>2341</v>
      </c>
      <c r="D61" s="602" t="s">
        <v>2196</v>
      </c>
      <c r="E61" s="511">
        <v>2</v>
      </c>
      <c r="F61" s="607"/>
      <c r="G61" s="551">
        <f t="shared" si="6"/>
        <v>0</v>
      </c>
      <c r="H61" s="699"/>
      <c r="I61" s="436">
        <f t="shared" si="7"/>
        <v>0</v>
      </c>
      <c r="J61" s="436">
        <f t="shared" si="8"/>
        <v>0</v>
      </c>
    </row>
    <row r="62" spans="1:10" ht="12.75">
      <c r="A62" s="425"/>
      <c r="B62" s="581"/>
      <c r="C62" s="581"/>
      <c r="D62" s="581"/>
      <c r="E62" s="581"/>
      <c r="F62" s="581"/>
      <c r="G62" s="581"/>
      <c r="H62" s="581"/>
      <c r="I62" s="581"/>
      <c r="J62" s="436"/>
    </row>
    <row r="63" spans="1:10" ht="12.75">
      <c r="A63" s="425"/>
      <c r="B63" s="581"/>
      <c r="C63" s="504" t="s">
        <v>2234</v>
      </c>
      <c r="D63" s="463"/>
      <c r="E63" s="536"/>
      <c r="F63" s="436"/>
      <c r="G63" s="436">
        <f>SUM(G39:G62)</f>
        <v>0</v>
      </c>
      <c r="H63" s="436"/>
      <c r="I63" s="436"/>
      <c r="J63" s="436">
        <f t="shared" si="8"/>
        <v>0</v>
      </c>
    </row>
    <row r="64" spans="1:10" ht="12.75">
      <c r="A64" s="425"/>
      <c r="B64" s="581"/>
      <c r="C64" s="504" t="s">
        <v>2235</v>
      </c>
      <c r="D64" s="463"/>
      <c r="E64" s="536"/>
      <c r="F64" s="436"/>
      <c r="G64" s="436"/>
      <c r="H64" s="436"/>
      <c r="I64" s="436">
        <f>SUM(I39:I63)</f>
        <v>0</v>
      </c>
      <c r="J64" s="436">
        <f t="shared" si="8"/>
        <v>0</v>
      </c>
    </row>
    <row r="65" spans="1:10" ht="12.75">
      <c r="A65" s="425"/>
      <c r="B65" s="581"/>
      <c r="C65" s="471" t="s">
        <v>2236</v>
      </c>
      <c r="D65" s="472" t="s">
        <v>62</v>
      </c>
      <c r="E65" s="595"/>
      <c r="F65" s="436"/>
      <c r="G65" s="473"/>
      <c r="H65" s="436"/>
      <c r="I65" s="469"/>
      <c r="J65" s="436">
        <f>J63*0.05</f>
        <v>0</v>
      </c>
    </row>
    <row r="66" spans="1:10" ht="12.75">
      <c r="A66" s="425"/>
      <c r="B66" s="581"/>
      <c r="C66" s="471" t="s">
        <v>2237</v>
      </c>
      <c r="D66" s="472" t="s">
        <v>62</v>
      </c>
      <c r="E66" s="595"/>
      <c r="F66" s="436"/>
      <c r="G66" s="473"/>
      <c r="H66" s="436"/>
      <c r="I66" s="469"/>
      <c r="J66" s="436">
        <f>J64*0.06</f>
        <v>0</v>
      </c>
    </row>
    <row r="67" spans="1:10" ht="12.75">
      <c r="A67" s="425"/>
      <c r="B67" s="475"/>
      <c r="C67" s="506" t="s">
        <v>2342</v>
      </c>
      <c r="D67" s="477"/>
      <c r="E67" s="507"/>
      <c r="F67" s="479"/>
      <c r="G67" s="478"/>
      <c r="H67" s="479"/>
      <c r="I67" s="479"/>
      <c r="J67" s="481">
        <f>SUM(J63:J66)</f>
        <v>0</v>
      </c>
    </row>
    <row r="68" spans="1:10" ht="12.75">
      <c r="A68" s="425"/>
      <c r="B68" s="581"/>
      <c r="C68" s="582"/>
      <c r="D68" s="582"/>
      <c r="E68" s="582"/>
      <c r="F68" s="582"/>
      <c r="G68" s="582"/>
      <c r="H68" s="582"/>
      <c r="I68" s="582"/>
      <c r="J68" s="582"/>
    </row>
    <row r="69" spans="1:10" ht="12.75">
      <c r="A69" s="425"/>
      <c r="B69" s="577"/>
      <c r="C69" s="426" t="s">
        <v>2343</v>
      </c>
      <c r="D69" s="583"/>
      <c r="E69" s="583"/>
      <c r="F69" s="584"/>
      <c r="G69" s="468" t="s">
        <v>6</v>
      </c>
      <c r="H69" s="468" t="s">
        <v>6</v>
      </c>
      <c r="I69" s="436" t="s">
        <v>6</v>
      </c>
      <c r="J69" s="469" t="s">
        <v>6</v>
      </c>
    </row>
    <row r="70" spans="1:10" ht="12.75">
      <c r="A70" s="425"/>
      <c r="B70" s="585"/>
      <c r="C70" s="420" t="s">
        <v>1514</v>
      </c>
      <c r="D70" s="586" t="s">
        <v>2206</v>
      </c>
      <c r="E70" s="586" t="s">
        <v>2207</v>
      </c>
      <c r="F70" s="587" t="s">
        <v>2208</v>
      </c>
      <c r="G70" s="587" t="s">
        <v>2209</v>
      </c>
      <c r="H70" s="588" t="s">
        <v>2210</v>
      </c>
      <c r="I70" s="588" t="s">
        <v>2241</v>
      </c>
      <c r="J70" s="588" t="s">
        <v>2212</v>
      </c>
    </row>
    <row r="71" spans="1:10" ht="12.75">
      <c r="A71" s="425"/>
      <c r="B71" s="608"/>
      <c r="C71" s="609" t="s">
        <v>2344</v>
      </c>
      <c r="D71" s="610" t="s">
        <v>77</v>
      </c>
      <c r="E71" s="611">
        <v>1</v>
      </c>
      <c r="F71" s="692"/>
      <c r="G71" s="551">
        <f>E71*F71</f>
        <v>0</v>
      </c>
      <c r="H71" s="686"/>
      <c r="I71" s="436">
        <f>E71*H71</f>
        <v>0</v>
      </c>
      <c r="J71" s="436">
        <f>G71+I71</f>
        <v>0</v>
      </c>
    </row>
    <row r="72" spans="1:10" ht="12.75">
      <c r="A72" s="425"/>
      <c r="B72" s="608"/>
      <c r="C72" s="601" t="s">
        <v>2345</v>
      </c>
      <c r="D72" s="472" t="s">
        <v>77</v>
      </c>
      <c r="E72" s="511">
        <v>1</v>
      </c>
      <c r="F72" s="692"/>
      <c r="G72" s="551">
        <f aca="true" t="shared" si="9" ref="G72:G89">E72*F72</f>
        <v>0</v>
      </c>
      <c r="H72" s="686"/>
      <c r="I72" s="436">
        <f aca="true" t="shared" si="10" ref="I72:I89">E72*H72</f>
        <v>0</v>
      </c>
      <c r="J72" s="436">
        <f aca="true" t="shared" si="11" ref="J72:J92">G72+I72</f>
        <v>0</v>
      </c>
    </row>
    <row r="73" spans="1:10" ht="12.75">
      <c r="A73" s="425"/>
      <c r="B73" s="608"/>
      <c r="C73" s="601" t="s">
        <v>2346</v>
      </c>
      <c r="D73" s="472" t="s">
        <v>77</v>
      </c>
      <c r="E73" s="511">
        <v>1</v>
      </c>
      <c r="F73" s="692"/>
      <c r="G73" s="551">
        <f t="shared" si="9"/>
        <v>0</v>
      </c>
      <c r="H73" s="686"/>
      <c r="I73" s="436">
        <f t="shared" si="10"/>
        <v>0</v>
      </c>
      <c r="J73" s="436">
        <f t="shared" si="11"/>
        <v>0</v>
      </c>
    </row>
    <row r="74" spans="1:10" ht="12.75">
      <c r="A74" s="425"/>
      <c r="B74" s="608"/>
      <c r="C74" s="601" t="s">
        <v>2347</v>
      </c>
      <c r="D74" s="472" t="s">
        <v>77</v>
      </c>
      <c r="E74" s="511">
        <v>1</v>
      </c>
      <c r="F74" s="692"/>
      <c r="G74" s="551">
        <f t="shared" si="9"/>
        <v>0</v>
      </c>
      <c r="H74" s="686"/>
      <c r="I74" s="436">
        <f t="shared" si="10"/>
        <v>0</v>
      </c>
      <c r="J74" s="436">
        <f t="shared" si="11"/>
        <v>0</v>
      </c>
    </row>
    <row r="75" spans="1:10" ht="12.75">
      <c r="A75" s="425"/>
      <c r="B75" s="608"/>
      <c r="C75" s="601" t="s">
        <v>2348</v>
      </c>
      <c r="D75" s="472" t="s">
        <v>77</v>
      </c>
      <c r="E75" s="511">
        <v>2</v>
      </c>
      <c r="F75" s="692"/>
      <c r="G75" s="551">
        <f t="shared" si="9"/>
        <v>0</v>
      </c>
      <c r="H75" s="686"/>
      <c r="I75" s="436">
        <f t="shared" si="10"/>
        <v>0</v>
      </c>
      <c r="J75" s="436">
        <f t="shared" si="11"/>
        <v>0</v>
      </c>
    </row>
    <row r="76" spans="1:10" ht="22.5">
      <c r="A76" s="425"/>
      <c r="B76" s="608"/>
      <c r="C76" s="597" t="s">
        <v>2349</v>
      </c>
      <c r="D76" s="472" t="s">
        <v>77</v>
      </c>
      <c r="E76" s="511">
        <v>1</v>
      </c>
      <c r="F76" s="686"/>
      <c r="G76" s="551">
        <f t="shared" si="9"/>
        <v>0</v>
      </c>
      <c r="H76" s="686"/>
      <c r="I76" s="436">
        <f t="shared" si="10"/>
        <v>0</v>
      </c>
      <c r="J76" s="436">
        <f t="shared" si="11"/>
        <v>0</v>
      </c>
    </row>
    <row r="77" spans="1:10" ht="12.75">
      <c r="A77" s="425"/>
      <c r="B77" s="425"/>
      <c r="C77" s="612" t="s">
        <v>2350</v>
      </c>
      <c r="D77" s="613" t="s">
        <v>77</v>
      </c>
      <c r="E77" s="613">
        <v>1</v>
      </c>
      <c r="F77" s="667"/>
      <c r="G77" s="551">
        <f t="shared" si="9"/>
        <v>0</v>
      </c>
      <c r="H77" s="682"/>
      <c r="I77" s="436">
        <f t="shared" si="10"/>
        <v>0</v>
      </c>
      <c r="J77" s="436">
        <f t="shared" si="11"/>
        <v>0</v>
      </c>
    </row>
    <row r="78" spans="1:10" ht="12.75">
      <c r="A78" s="425"/>
      <c r="B78" s="425"/>
      <c r="C78" s="612" t="s">
        <v>2351</v>
      </c>
      <c r="D78" s="613" t="s">
        <v>77</v>
      </c>
      <c r="E78" s="613">
        <v>1</v>
      </c>
      <c r="F78" s="667"/>
      <c r="G78" s="551">
        <f t="shared" si="9"/>
        <v>0</v>
      </c>
      <c r="H78" s="682"/>
      <c r="I78" s="436">
        <f t="shared" si="10"/>
        <v>0</v>
      </c>
      <c r="J78" s="436">
        <f t="shared" si="11"/>
        <v>0</v>
      </c>
    </row>
    <row r="79" spans="1:10" ht="12.75">
      <c r="A79" s="425"/>
      <c r="B79" s="425"/>
      <c r="C79" s="614" t="s">
        <v>2352</v>
      </c>
      <c r="D79" s="613" t="s">
        <v>77</v>
      </c>
      <c r="E79" s="613">
        <v>1</v>
      </c>
      <c r="F79" s="667"/>
      <c r="G79" s="551">
        <f t="shared" si="9"/>
        <v>0</v>
      </c>
      <c r="H79" s="682"/>
      <c r="I79" s="436">
        <f t="shared" si="10"/>
        <v>0</v>
      </c>
      <c r="J79" s="436">
        <f t="shared" si="11"/>
        <v>0</v>
      </c>
    </row>
    <row r="80" spans="1:10" ht="12.75">
      <c r="A80" s="425"/>
      <c r="B80" s="425"/>
      <c r="C80" s="615" t="s">
        <v>2353</v>
      </c>
      <c r="D80" s="613" t="s">
        <v>77</v>
      </c>
      <c r="E80" s="613">
        <v>1</v>
      </c>
      <c r="F80" s="667"/>
      <c r="G80" s="551">
        <f t="shared" si="9"/>
        <v>0</v>
      </c>
      <c r="H80" s="682"/>
      <c r="I80" s="436">
        <f t="shared" si="10"/>
        <v>0</v>
      </c>
      <c r="J80" s="436">
        <f t="shared" si="11"/>
        <v>0</v>
      </c>
    </row>
    <row r="81" spans="1:10" ht="12.75">
      <c r="A81" s="425"/>
      <c r="B81" s="425"/>
      <c r="C81" s="612" t="s">
        <v>2354</v>
      </c>
      <c r="D81" s="613" t="s">
        <v>77</v>
      </c>
      <c r="E81" s="613">
        <v>42</v>
      </c>
      <c r="F81" s="667"/>
      <c r="G81" s="551">
        <f t="shared" si="9"/>
        <v>0</v>
      </c>
      <c r="H81" s="682"/>
      <c r="I81" s="436">
        <f t="shared" si="10"/>
        <v>0</v>
      </c>
      <c r="J81" s="436">
        <f t="shared" si="11"/>
        <v>0</v>
      </c>
    </row>
    <row r="82" spans="1:10" ht="12.75">
      <c r="A82" s="425"/>
      <c r="B82" s="425"/>
      <c r="C82" s="616" t="s">
        <v>2355</v>
      </c>
      <c r="D82" s="617" t="s">
        <v>187</v>
      </c>
      <c r="E82" s="617">
        <f>21*40+2*50</f>
        <v>940</v>
      </c>
      <c r="F82" s="668"/>
      <c r="G82" s="551">
        <f t="shared" si="9"/>
        <v>0</v>
      </c>
      <c r="H82" s="700"/>
      <c r="I82" s="436">
        <f t="shared" si="10"/>
        <v>0</v>
      </c>
      <c r="J82" s="436">
        <f t="shared" si="11"/>
        <v>0</v>
      </c>
    </row>
    <row r="83" spans="1:10" ht="12.75">
      <c r="A83" s="425"/>
      <c r="B83" s="521"/>
      <c r="C83" s="676" t="s">
        <v>2492</v>
      </c>
      <c r="D83" s="546" t="s">
        <v>187</v>
      </c>
      <c r="E83" s="522">
        <v>900</v>
      </c>
      <c r="F83" s="689"/>
      <c r="G83" s="551">
        <f>E83*F83</f>
        <v>0</v>
      </c>
      <c r="H83" s="691"/>
      <c r="I83" s="436">
        <f>E83*H83</f>
        <v>0</v>
      </c>
      <c r="J83" s="436">
        <f>G83+I83</f>
        <v>0</v>
      </c>
    </row>
    <row r="84" spans="1:10" ht="12.75">
      <c r="A84" s="425"/>
      <c r="B84" s="425"/>
      <c r="C84" s="601" t="s">
        <v>2356</v>
      </c>
      <c r="D84" s="472" t="s">
        <v>187</v>
      </c>
      <c r="E84" s="511">
        <v>20</v>
      </c>
      <c r="F84" s="692"/>
      <c r="G84" s="551">
        <f>E84*F84</f>
        <v>0</v>
      </c>
      <c r="H84" s="692"/>
      <c r="I84" s="436">
        <f>E84*H84</f>
        <v>0</v>
      </c>
      <c r="J84" s="436">
        <f>G84+I84</f>
        <v>0</v>
      </c>
    </row>
    <row r="85" spans="1:242" ht="12.75">
      <c r="A85" s="482"/>
      <c r="B85" s="515"/>
      <c r="C85" s="604" t="s">
        <v>2332</v>
      </c>
      <c r="D85" s="524" t="s">
        <v>77</v>
      </c>
      <c r="E85" s="524">
        <v>21</v>
      </c>
      <c r="F85" s="689"/>
      <c r="G85" s="466">
        <f aca="true" t="shared" si="12" ref="G85:G87">E85*F85</f>
        <v>0</v>
      </c>
      <c r="H85" s="691"/>
      <c r="I85" s="468">
        <f aca="true" t="shared" si="13" ref="I85:I87">E85*H85</f>
        <v>0</v>
      </c>
      <c r="J85" s="469">
        <f aca="true" t="shared" si="14" ref="J85:J87">G85+I85</f>
        <v>0</v>
      </c>
      <c r="K85" s="417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19"/>
      <c r="AL85" s="419"/>
      <c r="AM85" s="419"/>
      <c r="AN85" s="419"/>
      <c r="AO85" s="419"/>
      <c r="AP85" s="419"/>
      <c r="AQ85" s="419"/>
      <c r="AR85" s="419"/>
      <c r="AS85" s="419"/>
      <c r="AT85" s="419"/>
      <c r="AU85" s="419"/>
      <c r="AV85" s="419"/>
      <c r="AW85" s="419"/>
      <c r="AX85" s="419"/>
      <c r="AY85" s="419"/>
      <c r="AZ85" s="419"/>
      <c r="BA85" s="419"/>
      <c r="BB85" s="419"/>
      <c r="BC85" s="419"/>
      <c r="BD85" s="419"/>
      <c r="BE85" s="419"/>
      <c r="BF85" s="419"/>
      <c r="BG85" s="419"/>
      <c r="BH85" s="419"/>
      <c r="BI85" s="419"/>
      <c r="BJ85" s="419"/>
      <c r="BK85" s="419"/>
      <c r="BL85" s="419"/>
      <c r="BM85" s="419"/>
      <c r="BN85" s="419"/>
      <c r="BO85" s="419"/>
      <c r="BP85" s="419"/>
      <c r="BQ85" s="419"/>
      <c r="BR85" s="419"/>
      <c r="BS85" s="419"/>
      <c r="BT85" s="419"/>
      <c r="BU85" s="419"/>
      <c r="BV85" s="419"/>
      <c r="BW85" s="419"/>
      <c r="BX85" s="419"/>
      <c r="BY85" s="419"/>
      <c r="BZ85" s="419"/>
      <c r="CA85" s="419"/>
      <c r="CB85" s="419"/>
      <c r="CC85" s="419"/>
      <c r="CD85" s="419"/>
      <c r="CE85" s="419"/>
      <c r="CF85" s="419"/>
      <c r="CG85" s="419"/>
      <c r="CH85" s="419"/>
      <c r="CI85" s="419"/>
      <c r="CJ85" s="419"/>
      <c r="CK85" s="419"/>
      <c r="CL85" s="419"/>
      <c r="CM85" s="419"/>
      <c r="CN85" s="419"/>
      <c r="CO85" s="419"/>
      <c r="CP85" s="419"/>
      <c r="CQ85" s="419"/>
      <c r="CR85" s="419"/>
      <c r="CS85" s="419"/>
      <c r="CT85" s="419"/>
      <c r="CU85" s="419"/>
      <c r="CV85" s="419"/>
      <c r="CW85" s="419"/>
      <c r="CX85" s="419"/>
      <c r="CY85" s="419"/>
      <c r="CZ85" s="419"/>
      <c r="DA85" s="419"/>
      <c r="DB85" s="419"/>
      <c r="DC85" s="419"/>
      <c r="DD85" s="419"/>
      <c r="DE85" s="419"/>
      <c r="DF85" s="419"/>
      <c r="DG85" s="419"/>
      <c r="DH85" s="419"/>
      <c r="DI85" s="419"/>
      <c r="DJ85" s="419"/>
      <c r="DK85" s="419"/>
      <c r="DL85" s="419"/>
      <c r="DM85" s="419"/>
      <c r="DN85" s="419"/>
      <c r="DO85" s="419"/>
      <c r="DP85" s="419"/>
      <c r="DQ85" s="419"/>
      <c r="DR85" s="419"/>
      <c r="DS85" s="419"/>
      <c r="DT85" s="419"/>
      <c r="DU85" s="419"/>
      <c r="DV85" s="419"/>
      <c r="DW85" s="419"/>
      <c r="DX85" s="419"/>
      <c r="DY85" s="419"/>
      <c r="DZ85" s="419"/>
      <c r="EA85" s="419"/>
      <c r="EB85" s="419"/>
      <c r="EC85" s="419"/>
      <c r="ED85" s="419"/>
      <c r="EE85" s="419"/>
      <c r="EF85" s="419"/>
      <c r="EG85" s="419"/>
      <c r="EH85" s="419"/>
      <c r="EI85" s="419"/>
      <c r="EJ85" s="419"/>
      <c r="EK85" s="419"/>
      <c r="EL85" s="419"/>
      <c r="EM85" s="419"/>
      <c r="EN85" s="419"/>
      <c r="EO85" s="419"/>
      <c r="EP85" s="419"/>
      <c r="EQ85" s="419"/>
      <c r="ER85" s="419"/>
      <c r="ES85" s="419"/>
      <c r="ET85" s="419"/>
      <c r="EU85" s="419"/>
      <c r="EV85" s="419"/>
      <c r="EW85" s="419"/>
      <c r="EX85" s="419"/>
      <c r="EY85" s="419"/>
      <c r="EZ85" s="419"/>
      <c r="FA85" s="419"/>
      <c r="FB85" s="419"/>
      <c r="FC85" s="419"/>
      <c r="FD85" s="419"/>
      <c r="FE85" s="419"/>
      <c r="FF85" s="419"/>
      <c r="FG85" s="419"/>
      <c r="FH85" s="419"/>
      <c r="FI85" s="419"/>
      <c r="FJ85" s="419"/>
      <c r="FK85" s="419"/>
      <c r="FL85" s="419"/>
      <c r="FM85" s="419"/>
      <c r="FN85" s="419"/>
      <c r="FO85" s="419"/>
      <c r="FP85" s="419"/>
      <c r="FQ85" s="419"/>
      <c r="FR85" s="419"/>
      <c r="FS85" s="419"/>
      <c r="FT85" s="419"/>
      <c r="FU85" s="419"/>
      <c r="FV85" s="419"/>
      <c r="FW85" s="419"/>
      <c r="FX85" s="419"/>
      <c r="FY85" s="419"/>
      <c r="FZ85" s="419"/>
      <c r="GA85" s="419"/>
      <c r="GB85" s="419"/>
      <c r="GC85" s="419"/>
      <c r="GD85" s="419"/>
      <c r="GE85" s="419"/>
      <c r="GF85" s="419"/>
      <c r="GG85" s="419"/>
      <c r="GH85" s="419"/>
      <c r="GI85" s="419"/>
      <c r="GJ85" s="419"/>
      <c r="GK85" s="419"/>
      <c r="GL85" s="419"/>
      <c r="GM85" s="419"/>
      <c r="GN85" s="419"/>
      <c r="GO85" s="419"/>
      <c r="GP85" s="419"/>
      <c r="GQ85" s="419"/>
      <c r="GR85" s="419"/>
      <c r="GS85" s="419"/>
      <c r="GT85" s="419"/>
      <c r="GU85" s="419"/>
      <c r="GV85" s="419"/>
      <c r="GW85" s="419"/>
      <c r="GX85" s="419"/>
      <c r="GY85" s="419"/>
      <c r="GZ85" s="419"/>
      <c r="HA85" s="419"/>
      <c r="HB85" s="419"/>
      <c r="HC85" s="419"/>
      <c r="HD85" s="419"/>
      <c r="HE85" s="419"/>
      <c r="HF85" s="419"/>
      <c r="HG85" s="419"/>
      <c r="HH85" s="419"/>
      <c r="HI85" s="419"/>
      <c r="HJ85" s="419"/>
      <c r="HK85" s="419"/>
      <c r="HL85" s="419"/>
      <c r="HM85" s="419"/>
      <c r="HN85" s="419"/>
      <c r="HO85" s="419"/>
      <c r="HP85" s="419"/>
      <c r="HQ85" s="419"/>
      <c r="HR85" s="419"/>
      <c r="HS85" s="419"/>
      <c r="HT85" s="419"/>
      <c r="HU85" s="419"/>
      <c r="HV85" s="419"/>
      <c r="HW85" s="419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</row>
    <row r="86" spans="1:242" ht="12.75">
      <c r="A86" s="415"/>
      <c r="B86" s="443"/>
      <c r="C86" s="444" t="s">
        <v>2333</v>
      </c>
      <c r="D86" s="434" t="s">
        <v>77</v>
      </c>
      <c r="E86" s="445">
        <v>42</v>
      </c>
      <c r="F86" s="682"/>
      <c r="G86" s="436">
        <f t="shared" si="12"/>
        <v>0</v>
      </c>
      <c r="H86" s="682"/>
      <c r="I86" s="436">
        <f t="shared" si="13"/>
        <v>0</v>
      </c>
      <c r="J86" s="436">
        <f t="shared" si="14"/>
        <v>0</v>
      </c>
      <c r="K86" s="417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19"/>
      <c r="AL86" s="419"/>
      <c r="AM86" s="419"/>
      <c r="AN86" s="419"/>
      <c r="AO86" s="419"/>
      <c r="AP86" s="419"/>
      <c r="AQ86" s="419"/>
      <c r="AR86" s="419"/>
      <c r="AS86" s="419"/>
      <c r="AT86" s="419"/>
      <c r="AU86" s="419"/>
      <c r="AV86" s="419"/>
      <c r="AW86" s="419"/>
      <c r="AX86" s="419"/>
      <c r="AY86" s="419"/>
      <c r="AZ86" s="419"/>
      <c r="BA86" s="419"/>
      <c r="BB86" s="419"/>
      <c r="BC86" s="419"/>
      <c r="BD86" s="419"/>
      <c r="BE86" s="419"/>
      <c r="BF86" s="419"/>
      <c r="BG86" s="419"/>
      <c r="BH86" s="419"/>
      <c r="BI86" s="419"/>
      <c r="BJ86" s="419"/>
      <c r="BK86" s="419"/>
      <c r="BL86" s="419"/>
      <c r="BM86" s="419"/>
      <c r="BN86" s="419"/>
      <c r="BO86" s="419"/>
      <c r="BP86" s="419"/>
      <c r="BQ86" s="419"/>
      <c r="BR86" s="419"/>
      <c r="BS86" s="419"/>
      <c r="BT86" s="419"/>
      <c r="BU86" s="419"/>
      <c r="BV86" s="419"/>
      <c r="BW86" s="419"/>
      <c r="BX86" s="419"/>
      <c r="BY86" s="419"/>
      <c r="BZ86" s="419"/>
      <c r="CA86" s="419"/>
      <c r="CB86" s="419"/>
      <c r="CC86" s="419"/>
      <c r="CD86" s="419"/>
      <c r="CE86" s="419"/>
      <c r="CF86" s="419"/>
      <c r="CG86" s="419"/>
      <c r="CH86" s="419"/>
      <c r="CI86" s="419"/>
      <c r="CJ86" s="419"/>
      <c r="CK86" s="419"/>
      <c r="CL86" s="419"/>
      <c r="CM86" s="419"/>
      <c r="CN86" s="419"/>
      <c r="CO86" s="419"/>
      <c r="CP86" s="419"/>
      <c r="CQ86" s="419"/>
      <c r="CR86" s="419"/>
      <c r="CS86" s="419"/>
      <c r="CT86" s="419"/>
      <c r="CU86" s="419"/>
      <c r="CV86" s="419"/>
      <c r="CW86" s="419"/>
      <c r="CX86" s="419"/>
      <c r="CY86" s="419"/>
      <c r="CZ86" s="419"/>
      <c r="DA86" s="419"/>
      <c r="DB86" s="419"/>
      <c r="DC86" s="419"/>
      <c r="DD86" s="419"/>
      <c r="DE86" s="419"/>
      <c r="DF86" s="419"/>
      <c r="DG86" s="419"/>
      <c r="DH86" s="419"/>
      <c r="DI86" s="419"/>
      <c r="DJ86" s="419"/>
      <c r="DK86" s="419"/>
      <c r="DL86" s="419"/>
      <c r="DM86" s="419"/>
      <c r="DN86" s="419"/>
      <c r="DO86" s="419"/>
      <c r="DP86" s="419"/>
      <c r="DQ86" s="419"/>
      <c r="DR86" s="419"/>
      <c r="DS86" s="419"/>
      <c r="DT86" s="419"/>
      <c r="DU86" s="419"/>
      <c r="DV86" s="419"/>
      <c r="DW86" s="419"/>
      <c r="DX86" s="419"/>
      <c r="DY86" s="419"/>
      <c r="DZ86" s="419"/>
      <c r="EA86" s="419"/>
      <c r="EB86" s="419"/>
      <c r="EC86" s="419"/>
      <c r="ED86" s="419"/>
      <c r="EE86" s="419"/>
      <c r="EF86" s="419"/>
      <c r="EG86" s="419"/>
      <c r="EH86" s="419"/>
      <c r="EI86" s="419"/>
      <c r="EJ86" s="419"/>
      <c r="EK86" s="419"/>
      <c r="EL86" s="419"/>
      <c r="EM86" s="419"/>
      <c r="EN86" s="419"/>
      <c r="EO86" s="419"/>
      <c r="EP86" s="419"/>
      <c r="EQ86" s="419"/>
      <c r="ER86" s="419"/>
      <c r="ES86" s="419"/>
      <c r="ET86" s="419"/>
      <c r="EU86" s="419"/>
      <c r="EV86" s="419"/>
      <c r="EW86" s="419"/>
      <c r="EX86" s="419"/>
      <c r="EY86" s="419"/>
      <c r="EZ86" s="419"/>
      <c r="FA86" s="419"/>
      <c r="FB86" s="419"/>
      <c r="FC86" s="419"/>
      <c r="FD86" s="419"/>
      <c r="FE86" s="419"/>
      <c r="FF86" s="419"/>
      <c r="FG86" s="419"/>
      <c r="FH86" s="419"/>
      <c r="FI86" s="419"/>
      <c r="FJ86" s="419"/>
      <c r="FK86" s="419"/>
      <c r="FL86" s="419"/>
      <c r="FM86" s="419"/>
      <c r="FN86" s="419"/>
      <c r="FO86" s="419"/>
      <c r="FP86" s="419"/>
      <c r="FQ86" s="419"/>
      <c r="FR86" s="419"/>
      <c r="FS86" s="419"/>
      <c r="FT86" s="419"/>
      <c r="FU86" s="419"/>
      <c r="FV86" s="419"/>
      <c r="FW86" s="419"/>
      <c r="FX86" s="419"/>
      <c r="FY86" s="419"/>
      <c r="FZ86" s="419"/>
      <c r="GA86" s="419"/>
      <c r="GB86" s="419"/>
      <c r="GC86" s="419"/>
      <c r="GD86" s="419"/>
      <c r="GE86" s="419"/>
      <c r="GF86" s="419"/>
      <c r="GG86" s="419"/>
      <c r="GH86" s="419"/>
      <c r="GI86" s="419"/>
      <c r="GJ86" s="419"/>
      <c r="GK86" s="419"/>
      <c r="GL86" s="419"/>
      <c r="GM86" s="419"/>
      <c r="GN86" s="419"/>
      <c r="GO86" s="419"/>
      <c r="GP86" s="419"/>
      <c r="GQ86" s="419"/>
      <c r="GR86" s="419"/>
      <c r="GS86" s="419"/>
      <c r="GT86" s="419"/>
      <c r="GU86" s="419"/>
      <c r="GV86" s="419"/>
      <c r="GW86" s="419"/>
      <c r="GX86" s="419"/>
      <c r="GY86" s="419"/>
      <c r="GZ86" s="419"/>
      <c r="HA86" s="419"/>
      <c r="HB86" s="419"/>
      <c r="HC86" s="419"/>
      <c r="HD86" s="419"/>
      <c r="HE86" s="419"/>
      <c r="HF86" s="419"/>
      <c r="HG86" s="419"/>
      <c r="HH86" s="419"/>
      <c r="HI86" s="419"/>
      <c r="HJ86" s="419"/>
      <c r="HK86" s="419"/>
      <c r="HL86" s="419"/>
      <c r="HM86" s="419"/>
      <c r="HN86" s="419"/>
      <c r="HO86" s="419"/>
      <c r="HP86" s="419"/>
      <c r="HQ86" s="419"/>
      <c r="HR86" s="419"/>
      <c r="HS86" s="419"/>
      <c r="HT86" s="419"/>
      <c r="HU86" s="419"/>
      <c r="HV86" s="419"/>
      <c r="HW86" s="419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</row>
    <row r="87" spans="1:242" ht="12.75">
      <c r="A87" s="415"/>
      <c r="B87" s="443"/>
      <c r="C87" s="444" t="s">
        <v>2334</v>
      </c>
      <c r="D87" s="434" t="s">
        <v>77</v>
      </c>
      <c r="E87" s="445">
        <v>6</v>
      </c>
      <c r="F87" s="682"/>
      <c r="G87" s="436">
        <f t="shared" si="12"/>
        <v>0</v>
      </c>
      <c r="H87" s="682"/>
      <c r="I87" s="436">
        <f t="shared" si="13"/>
        <v>0</v>
      </c>
      <c r="J87" s="436">
        <f t="shared" si="14"/>
        <v>0</v>
      </c>
      <c r="K87" s="417"/>
      <c r="L87" s="419"/>
      <c r="M87" s="419"/>
      <c r="N87" s="419"/>
      <c r="O87" s="419"/>
      <c r="P87" s="419"/>
      <c r="Q87" s="419"/>
      <c r="R87" s="419"/>
      <c r="S87" s="419"/>
      <c r="T87" s="419"/>
      <c r="U87" s="419"/>
      <c r="V87" s="419"/>
      <c r="W87" s="419"/>
      <c r="X87" s="419"/>
      <c r="Y87" s="419"/>
      <c r="Z87" s="419"/>
      <c r="AA87" s="419"/>
      <c r="AB87" s="419"/>
      <c r="AC87" s="419"/>
      <c r="AD87" s="419"/>
      <c r="AE87" s="419"/>
      <c r="AF87" s="419"/>
      <c r="AG87" s="419"/>
      <c r="AH87" s="419"/>
      <c r="AI87" s="419"/>
      <c r="AJ87" s="419"/>
      <c r="AK87" s="419"/>
      <c r="AL87" s="419"/>
      <c r="AM87" s="419"/>
      <c r="AN87" s="419"/>
      <c r="AO87" s="419"/>
      <c r="AP87" s="419"/>
      <c r="AQ87" s="419"/>
      <c r="AR87" s="419"/>
      <c r="AS87" s="419"/>
      <c r="AT87" s="419"/>
      <c r="AU87" s="419"/>
      <c r="AV87" s="419"/>
      <c r="AW87" s="419"/>
      <c r="AX87" s="419"/>
      <c r="AY87" s="419"/>
      <c r="AZ87" s="419"/>
      <c r="BA87" s="419"/>
      <c r="BB87" s="419"/>
      <c r="BC87" s="419"/>
      <c r="BD87" s="419"/>
      <c r="BE87" s="419"/>
      <c r="BF87" s="419"/>
      <c r="BG87" s="419"/>
      <c r="BH87" s="419"/>
      <c r="BI87" s="419"/>
      <c r="BJ87" s="419"/>
      <c r="BK87" s="419"/>
      <c r="BL87" s="419"/>
      <c r="BM87" s="419"/>
      <c r="BN87" s="419"/>
      <c r="BO87" s="419"/>
      <c r="BP87" s="419"/>
      <c r="BQ87" s="419"/>
      <c r="BR87" s="419"/>
      <c r="BS87" s="419"/>
      <c r="BT87" s="419"/>
      <c r="BU87" s="419"/>
      <c r="BV87" s="419"/>
      <c r="BW87" s="419"/>
      <c r="BX87" s="419"/>
      <c r="BY87" s="419"/>
      <c r="BZ87" s="419"/>
      <c r="CA87" s="419"/>
      <c r="CB87" s="419"/>
      <c r="CC87" s="419"/>
      <c r="CD87" s="419"/>
      <c r="CE87" s="419"/>
      <c r="CF87" s="419"/>
      <c r="CG87" s="419"/>
      <c r="CH87" s="419"/>
      <c r="CI87" s="419"/>
      <c r="CJ87" s="419"/>
      <c r="CK87" s="419"/>
      <c r="CL87" s="419"/>
      <c r="CM87" s="419"/>
      <c r="CN87" s="419"/>
      <c r="CO87" s="419"/>
      <c r="CP87" s="419"/>
      <c r="CQ87" s="419"/>
      <c r="CR87" s="419"/>
      <c r="CS87" s="419"/>
      <c r="CT87" s="419"/>
      <c r="CU87" s="419"/>
      <c r="CV87" s="419"/>
      <c r="CW87" s="419"/>
      <c r="CX87" s="419"/>
      <c r="CY87" s="419"/>
      <c r="CZ87" s="419"/>
      <c r="DA87" s="419"/>
      <c r="DB87" s="419"/>
      <c r="DC87" s="419"/>
      <c r="DD87" s="419"/>
      <c r="DE87" s="419"/>
      <c r="DF87" s="419"/>
      <c r="DG87" s="419"/>
      <c r="DH87" s="419"/>
      <c r="DI87" s="419"/>
      <c r="DJ87" s="419"/>
      <c r="DK87" s="419"/>
      <c r="DL87" s="419"/>
      <c r="DM87" s="419"/>
      <c r="DN87" s="419"/>
      <c r="DO87" s="419"/>
      <c r="DP87" s="419"/>
      <c r="DQ87" s="419"/>
      <c r="DR87" s="419"/>
      <c r="DS87" s="419"/>
      <c r="DT87" s="419"/>
      <c r="DU87" s="419"/>
      <c r="DV87" s="419"/>
      <c r="DW87" s="419"/>
      <c r="DX87" s="419"/>
      <c r="DY87" s="419"/>
      <c r="DZ87" s="419"/>
      <c r="EA87" s="419"/>
      <c r="EB87" s="419"/>
      <c r="EC87" s="419"/>
      <c r="ED87" s="419"/>
      <c r="EE87" s="419"/>
      <c r="EF87" s="419"/>
      <c r="EG87" s="419"/>
      <c r="EH87" s="419"/>
      <c r="EI87" s="419"/>
      <c r="EJ87" s="419"/>
      <c r="EK87" s="419"/>
      <c r="EL87" s="419"/>
      <c r="EM87" s="419"/>
      <c r="EN87" s="419"/>
      <c r="EO87" s="419"/>
      <c r="EP87" s="419"/>
      <c r="EQ87" s="419"/>
      <c r="ER87" s="419"/>
      <c r="ES87" s="419"/>
      <c r="ET87" s="419"/>
      <c r="EU87" s="419"/>
      <c r="EV87" s="419"/>
      <c r="EW87" s="419"/>
      <c r="EX87" s="419"/>
      <c r="EY87" s="419"/>
      <c r="EZ87" s="419"/>
      <c r="FA87" s="419"/>
      <c r="FB87" s="419"/>
      <c r="FC87" s="419"/>
      <c r="FD87" s="419"/>
      <c r="FE87" s="419"/>
      <c r="FF87" s="419"/>
      <c r="FG87" s="419"/>
      <c r="FH87" s="419"/>
      <c r="FI87" s="419"/>
      <c r="FJ87" s="419"/>
      <c r="FK87" s="419"/>
      <c r="FL87" s="419"/>
      <c r="FM87" s="419"/>
      <c r="FN87" s="419"/>
      <c r="FO87" s="419"/>
      <c r="FP87" s="419"/>
      <c r="FQ87" s="419"/>
      <c r="FR87" s="419"/>
      <c r="FS87" s="419"/>
      <c r="FT87" s="419"/>
      <c r="FU87" s="419"/>
      <c r="FV87" s="419"/>
      <c r="FW87" s="419"/>
      <c r="FX87" s="419"/>
      <c r="FY87" s="419"/>
      <c r="FZ87" s="419"/>
      <c r="GA87" s="419"/>
      <c r="GB87" s="419"/>
      <c r="GC87" s="419"/>
      <c r="GD87" s="419"/>
      <c r="GE87" s="419"/>
      <c r="GF87" s="419"/>
      <c r="GG87" s="419"/>
      <c r="GH87" s="419"/>
      <c r="GI87" s="419"/>
      <c r="GJ87" s="419"/>
      <c r="GK87" s="419"/>
      <c r="GL87" s="419"/>
      <c r="GM87" s="419"/>
      <c r="GN87" s="419"/>
      <c r="GO87" s="419"/>
      <c r="GP87" s="419"/>
      <c r="GQ87" s="419"/>
      <c r="GR87" s="419"/>
      <c r="GS87" s="419"/>
      <c r="GT87" s="419"/>
      <c r="GU87" s="419"/>
      <c r="GV87" s="419"/>
      <c r="GW87" s="419"/>
      <c r="GX87" s="419"/>
      <c r="GY87" s="419"/>
      <c r="GZ87" s="419"/>
      <c r="HA87" s="419"/>
      <c r="HB87" s="419"/>
      <c r="HC87" s="419"/>
      <c r="HD87" s="419"/>
      <c r="HE87" s="419"/>
      <c r="HF87" s="419"/>
      <c r="HG87" s="419"/>
      <c r="HH87" s="419"/>
      <c r="HI87" s="419"/>
      <c r="HJ87" s="419"/>
      <c r="HK87" s="419"/>
      <c r="HL87" s="419"/>
      <c r="HM87" s="419"/>
      <c r="HN87" s="419"/>
      <c r="HO87" s="419"/>
      <c r="HP87" s="419"/>
      <c r="HQ87" s="419"/>
      <c r="HR87" s="419"/>
      <c r="HS87" s="419"/>
      <c r="HT87" s="419"/>
      <c r="HU87" s="419"/>
      <c r="HV87" s="419"/>
      <c r="HW87" s="419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</row>
    <row r="88" spans="1:242" ht="12.75">
      <c r="A88" s="415"/>
      <c r="B88" s="438"/>
      <c r="C88" s="605" t="s">
        <v>2357</v>
      </c>
      <c r="D88" s="440" t="s">
        <v>77</v>
      </c>
      <c r="E88" s="446">
        <f>0+2+9+10</f>
        <v>21</v>
      </c>
      <c r="F88" s="697"/>
      <c r="G88" s="436">
        <f>E88*F88</f>
        <v>0</v>
      </c>
      <c r="H88" s="682"/>
      <c r="I88" s="436">
        <f>E88*H88</f>
        <v>0</v>
      </c>
      <c r="J88" s="436">
        <f>G88+I88</f>
        <v>0</v>
      </c>
      <c r="K88" s="417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19"/>
      <c r="AL88" s="419"/>
      <c r="AM88" s="419"/>
      <c r="AN88" s="419"/>
      <c r="AO88" s="419"/>
      <c r="AP88" s="419"/>
      <c r="AQ88" s="419"/>
      <c r="AR88" s="419"/>
      <c r="AS88" s="419"/>
      <c r="AT88" s="419"/>
      <c r="AU88" s="419"/>
      <c r="AV88" s="419"/>
      <c r="AW88" s="419"/>
      <c r="AX88" s="419"/>
      <c r="AY88" s="419"/>
      <c r="AZ88" s="419"/>
      <c r="BA88" s="419"/>
      <c r="BB88" s="419"/>
      <c r="BC88" s="419"/>
      <c r="BD88" s="419"/>
      <c r="BE88" s="419"/>
      <c r="BF88" s="419"/>
      <c r="BG88" s="419"/>
      <c r="BH88" s="419"/>
      <c r="BI88" s="419"/>
      <c r="BJ88" s="419"/>
      <c r="BK88" s="419"/>
      <c r="BL88" s="419"/>
      <c r="BM88" s="419"/>
      <c r="BN88" s="419"/>
      <c r="BO88" s="419"/>
      <c r="BP88" s="419"/>
      <c r="BQ88" s="419"/>
      <c r="BR88" s="419"/>
      <c r="BS88" s="419"/>
      <c r="BT88" s="419"/>
      <c r="BU88" s="419"/>
      <c r="BV88" s="419"/>
      <c r="BW88" s="419"/>
      <c r="BX88" s="419"/>
      <c r="BY88" s="419"/>
      <c r="BZ88" s="419"/>
      <c r="CA88" s="419"/>
      <c r="CB88" s="419"/>
      <c r="CC88" s="419"/>
      <c r="CD88" s="419"/>
      <c r="CE88" s="419"/>
      <c r="CF88" s="419"/>
      <c r="CG88" s="419"/>
      <c r="CH88" s="419"/>
      <c r="CI88" s="419"/>
      <c r="CJ88" s="419"/>
      <c r="CK88" s="419"/>
      <c r="CL88" s="419"/>
      <c r="CM88" s="419"/>
      <c r="CN88" s="419"/>
      <c r="CO88" s="419"/>
      <c r="CP88" s="419"/>
      <c r="CQ88" s="419"/>
      <c r="CR88" s="419"/>
      <c r="CS88" s="419"/>
      <c r="CT88" s="419"/>
      <c r="CU88" s="419"/>
      <c r="CV88" s="419"/>
      <c r="CW88" s="419"/>
      <c r="CX88" s="419"/>
      <c r="CY88" s="419"/>
      <c r="CZ88" s="419"/>
      <c r="DA88" s="419"/>
      <c r="DB88" s="419"/>
      <c r="DC88" s="419"/>
      <c r="DD88" s="419"/>
      <c r="DE88" s="419"/>
      <c r="DF88" s="419"/>
      <c r="DG88" s="419"/>
      <c r="DH88" s="419"/>
      <c r="DI88" s="419"/>
      <c r="DJ88" s="419"/>
      <c r="DK88" s="419"/>
      <c r="DL88" s="419"/>
      <c r="DM88" s="419"/>
      <c r="DN88" s="419"/>
      <c r="DO88" s="419"/>
      <c r="DP88" s="419"/>
      <c r="DQ88" s="419"/>
      <c r="DR88" s="419"/>
      <c r="DS88" s="419"/>
      <c r="DT88" s="419"/>
      <c r="DU88" s="419"/>
      <c r="DV88" s="419"/>
      <c r="DW88" s="419"/>
      <c r="DX88" s="419"/>
      <c r="DY88" s="419"/>
      <c r="DZ88" s="419"/>
      <c r="EA88" s="419"/>
      <c r="EB88" s="419"/>
      <c r="EC88" s="419"/>
      <c r="ED88" s="419"/>
      <c r="EE88" s="419"/>
      <c r="EF88" s="419"/>
      <c r="EG88" s="419"/>
      <c r="EH88" s="419"/>
      <c r="EI88" s="419"/>
      <c r="EJ88" s="419"/>
      <c r="EK88" s="419"/>
      <c r="EL88" s="419"/>
      <c r="EM88" s="419"/>
      <c r="EN88" s="419"/>
      <c r="EO88" s="419"/>
      <c r="EP88" s="419"/>
      <c r="EQ88" s="419"/>
      <c r="ER88" s="419"/>
      <c r="ES88" s="419"/>
      <c r="ET88" s="419"/>
      <c r="EU88" s="419"/>
      <c r="EV88" s="419"/>
      <c r="EW88" s="419"/>
      <c r="EX88" s="419"/>
      <c r="EY88" s="419"/>
      <c r="EZ88" s="419"/>
      <c r="FA88" s="419"/>
      <c r="FB88" s="419"/>
      <c r="FC88" s="419"/>
      <c r="FD88" s="419"/>
      <c r="FE88" s="419"/>
      <c r="FF88" s="419"/>
      <c r="FG88" s="419"/>
      <c r="FH88" s="419"/>
      <c r="FI88" s="419"/>
      <c r="FJ88" s="419"/>
      <c r="FK88" s="419"/>
      <c r="FL88" s="419"/>
      <c r="FM88" s="419"/>
      <c r="FN88" s="419"/>
      <c r="FO88" s="419"/>
      <c r="FP88" s="419"/>
      <c r="FQ88" s="419"/>
      <c r="FR88" s="419"/>
      <c r="FS88" s="419"/>
      <c r="FT88" s="419"/>
      <c r="FU88" s="419"/>
      <c r="FV88" s="419"/>
      <c r="FW88" s="419"/>
      <c r="FX88" s="419"/>
      <c r="FY88" s="419"/>
      <c r="FZ88" s="419"/>
      <c r="GA88" s="419"/>
      <c r="GB88" s="419"/>
      <c r="GC88" s="419"/>
      <c r="GD88" s="419"/>
      <c r="GE88" s="419"/>
      <c r="GF88" s="419"/>
      <c r="GG88" s="419"/>
      <c r="GH88" s="419"/>
      <c r="GI88" s="419"/>
      <c r="GJ88" s="419"/>
      <c r="GK88" s="419"/>
      <c r="GL88" s="419"/>
      <c r="GM88" s="419"/>
      <c r="GN88" s="419"/>
      <c r="GO88" s="419"/>
      <c r="GP88" s="419"/>
      <c r="GQ88" s="419"/>
      <c r="GR88" s="419"/>
      <c r="GS88" s="419"/>
      <c r="GT88" s="419"/>
      <c r="GU88" s="419"/>
      <c r="GV88" s="419"/>
      <c r="GW88" s="419"/>
      <c r="GX88" s="419"/>
      <c r="GY88" s="419"/>
      <c r="GZ88" s="419"/>
      <c r="HA88" s="419"/>
      <c r="HB88" s="419"/>
      <c r="HC88" s="419"/>
      <c r="HD88" s="419"/>
      <c r="HE88" s="419"/>
      <c r="HF88" s="419"/>
      <c r="HG88" s="419"/>
      <c r="HH88" s="419"/>
      <c r="HI88" s="419"/>
      <c r="HJ88" s="419"/>
      <c r="HK88" s="419"/>
      <c r="HL88" s="419"/>
      <c r="HM88" s="419"/>
      <c r="HN88" s="419"/>
      <c r="HO88" s="419"/>
      <c r="HP88" s="419"/>
      <c r="HQ88" s="419"/>
      <c r="HR88" s="419"/>
      <c r="HS88" s="419"/>
      <c r="HT88" s="419"/>
      <c r="HU88" s="419"/>
      <c r="HV88" s="419"/>
      <c r="HW88" s="419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</row>
    <row r="89" spans="1:10" ht="12.75">
      <c r="A89" s="425"/>
      <c r="B89" s="425"/>
      <c r="C89" s="601" t="s">
        <v>2358</v>
      </c>
      <c r="D89" s="472" t="s">
        <v>77</v>
      </c>
      <c r="E89" s="511">
        <v>1</v>
      </c>
      <c r="F89" s="526"/>
      <c r="G89" s="551">
        <f t="shared" si="9"/>
        <v>0</v>
      </c>
      <c r="H89" s="692"/>
      <c r="I89" s="436">
        <f t="shared" si="10"/>
        <v>0</v>
      </c>
      <c r="J89" s="436">
        <f t="shared" si="11"/>
        <v>0</v>
      </c>
    </row>
    <row r="90" spans="1:10" ht="12.75">
      <c r="A90" s="425"/>
      <c r="B90" s="425"/>
      <c r="C90" s="601"/>
      <c r="D90" s="472"/>
      <c r="E90" s="511"/>
      <c r="F90" s="526"/>
      <c r="G90" s="551"/>
      <c r="H90" s="526"/>
      <c r="I90" s="436"/>
      <c r="J90" s="436"/>
    </row>
    <row r="91" spans="1:10" ht="12.75">
      <c r="A91" s="425"/>
      <c r="B91" s="581"/>
      <c r="C91" s="504" t="s">
        <v>2234</v>
      </c>
      <c r="D91" s="463"/>
      <c r="E91" s="536"/>
      <c r="F91" s="436"/>
      <c r="G91" s="436">
        <f>SUM(G71:G90)</f>
        <v>0</v>
      </c>
      <c r="H91" s="436"/>
      <c r="I91" s="436"/>
      <c r="J91" s="436">
        <f t="shared" si="11"/>
        <v>0</v>
      </c>
    </row>
    <row r="92" spans="1:10" ht="12.75">
      <c r="A92" s="425"/>
      <c r="B92" s="581"/>
      <c r="C92" s="504" t="s">
        <v>2235</v>
      </c>
      <c r="D92" s="463"/>
      <c r="E92" s="536"/>
      <c r="F92" s="436"/>
      <c r="G92" s="436"/>
      <c r="H92" s="436"/>
      <c r="I92" s="436">
        <f>SUM(I71:I91)</f>
        <v>0</v>
      </c>
      <c r="J92" s="436">
        <f t="shared" si="11"/>
        <v>0</v>
      </c>
    </row>
    <row r="93" spans="1:10" ht="12.75">
      <c r="A93" s="425"/>
      <c r="B93" s="581"/>
      <c r="C93" s="471" t="s">
        <v>2236</v>
      </c>
      <c r="D93" s="472" t="s">
        <v>62</v>
      </c>
      <c r="E93" s="595"/>
      <c r="F93" s="436"/>
      <c r="G93" s="473"/>
      <c r="H93" s="436"/>
      <c r="I93" s="469"/>
      <c r="J93" s="436">
        <f>J91*0.05</f>
        <v>0</v>
      </c>
    </row>
    <row r="94" spans="1:10" ht="12.75">
      <c r="A94" s="425"/>
      <c r="B94" s="581"/>
      <c r="C94" s="471" t="s">
        <v>2237</v>
      </c>
      <c r="D94" s="472" t="s">
        <v>62</v>
      </c>
      <c r="E94" s="595"/>
      <c r="F94" s="436"/>
      <c r="G94" s="473"/>
      <c r="H94" s="436"/>
      <c r="I94" s="469"/>
      <c r="J94" s="436">
        <f>J92*0.06</f>
        <v>0</v>
      </c>
    </row>
    <row r="95" spans="1:10" ht="12.75">
      <c r="A95" s="425"/>
      <c r="B95" s="475"/>
      <c r="C95" s="506" t="s">
        <v>2343</v>
      </c>
      <c r="D95" s="477"/>
      <c r="E95" s="507"/>
      <c r="F95" s="479"/>
      <c r="G95" s="478"/>
      <c r="H95" s="479"/>
      <c r="I95" s="479"/>
      <c r="J95" s="481">
        <f>SUM(J91:J94)</f>
        <v>0</v>
      </c>
    </row>
    <row r="96" spans="1:10" ht="12.75">
      <c r="A96" s="425"/>
      <c r="B96" s="581"/>
      <c r="C96" s="581"/>
      <c r="D96" s="581"/>
      <c r="E96" s="581"/>
      <c r="F96" s="581"/>
      <c r="G96" s="581"/>
      <c r="H96" s="581"/>
      <c r="I96" s="581"/>
      <c r="J96" s="581"/>
    </row>
    <row r="97" spans="1:10" ht="12.75">
      <c r="A97" s="582"/>
      <c r="B97" s="618"/>
      <c r="C97" s="426" t="s">
        <v>2359</v>
      </c>
      <c r="D97" s="581"/>
      <c r="E97" s="511"/>
      <c r="F97" s="599"/>
      <c r="G97" s="551"/>
      <c r="H97" s="551"/>
      <c r="I97" s="436"/>
      <c r="J97" s="436"/>
    </row>
    <row r="98" spans="1:243" ht="12.75">
      <c r="A98" s="482"/>
      <c r="B98" s="533"/>
      <c r="C98" s="564" t="s">
        <v>2307</v>
      </c>
      <c r="D98" s="565" t="s">
        <v>2409</v>
      </c>
      <c r="E98" s="566">
        <v>2</v>
      </c>
      <c r="F98" s="567"/>
      <c r="G98" s="568"/>
      <c r="H98" s="694"/>
      <c r="I98" s="567">
        <f>E98*H98</f>
        <v>0</v>
      </c>
      <c r="J98" s="569">
        <f>G98+I98</f>
        <v>0</v>
      </c>
      <c r="K98" s="417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  <c r="AF98" s="418"/>
      <c r="AG98" s="418"/>
      <c r="AH98" s="418"/>
      <c r="AI98" s="418"/>
      <c r="AJ98" s="418"/>
      <c r="AK98" s="418"/>
      <c r="AL98" s="418"/>
      <c r="AM98" s="419"/>
      <c r="AN98" s="419"/>
      <c r="AO98" s="419"/>
      <c r="AP98" s="419"/>
      <c r="AQ98" s="419"/>
      <c r="AR98" s="419"/>
      <c r="AS98" s="419"/>
      <c r="AT98" s="419"/>
      <c r="AU98" s="419"/>
      <c r="AV98" s="419"/>
      <c r="AW98" s="419"/>
      <c r="AX98" s="419"/>
      <c r="AY98" s="419"/>
      <c r="AZ98" s="419"/>
      <c r="BA98" s="419"/>
      <c r="BB98" s="419"/>
      <c r="BC98" s="419"/>
      <c r="BD98" s="419"/>
      <c r="BE98" s="419"/>
      <c r="BF98" s="419"/>
      <c r="BG98" s="419"/>
      <c r="BH98" s="419"/>
      <c r="BI98" s="419"/>
      <c r="BJ98" s="419"/>
      <c r="BK98" s="419"/>
      <c r="BL98" s="419"/>
      <c r="BM98" s="419"/>
      <c r="BN98" s="419"/>
      <c r="BO98" s="419"/>
      <c r="BP98" s="419"/>
      <c r="BQ98" s="419"/>
      <c r="BR98" s="419"/>
      <c r="BS98" s="419"/>
      <c r="BT98" s="419"/>
      <c r="BU98" s="419"/>
      <c r="BV98" s="419"/>
      <c r="BW98" s="419"/>
      <c r="BX98" s="419"/>
      <c r="BY98" s="419"/>
      <c r="BZ98" s="419"/>
      <c r="CA98" s="419"/>
      <c r="CB98" s="419"/>
      <c r="CC98" s="419"/>
      <c r="CD98" s="419"/>
      <c r="CE98" s="419"/>
      <c r="CF98" s="419"/>
      <c r="CG98" s="419"/>
      <c r="CH98" s="419"/>
      <c r="CI98" s="419"/>
      <c r="CJ98" s="419"/>
      <c r="CK98" s="419"/>
      <c r="CL98" s="419"/>
      <c r="CM98" s="419"/>
      <c r="CN98" s="419"/>
      <c r="CO98" s="419"/>
      <c r="CP98" s="419"/>
      <c r="CQ98" s="419"/>
      <c r="CR98" s="419"/>
      <c r="CS98" s="419"/>
      <c r="CT98" s="419"/>
      <c r="CU98" s="419"/>
      <c r="CV98" s="419"/>
      <c r="CW98" s="419"/>
      <c r="CX98" s="419"/>
      <c r="CY98" s="419"/>
      <c r="CZ98" s="419"/>
      <c r="DA98" s="419"/>
      <c r="DB98" s="419"/>
      <c r="DC98" s="419"/>
      <c r="DD98" s="419"/>
      <c r="DE98" s="419"/>
      <c r="DF98" s="419"/>
      <c r="DG98" s="419"/>
      <c r="DH98" s="419"/>
      <c r="DI98" s="419"/>
      <c r="DJ98" s="419"/>
      <c r="DK98" s="419"/>
      <c r="DL98" s="419"/>
      <c r="DM98" s="419"/>
      <c r="DN98" s="419"/>
      <c r="DO98" s="419"/>
      <c r="DP98" s="419"/>
      <c r="DQ98" s="419"/>
      <c r="DR98" s="419"/>
      <c r="DS98" s="419"/>
      <c r="DT98" s="419"/>
      <c r="DU98" s="419"/>
      <c r="DV98" s="419"/>
      <c r="DW98" s="419"/>
      <c r="DX98" s="419"/>
      <c r="DY98" s="419"/>
      <c r="DZ98" s="419"/>
      <c r="EA98" s="419"/>
      <c r="EB98" s="419"/>
      <c r="EC98" s="419"/>
      <c r="ED98" s="419"/>
      <c r="EE98" s="419"/>
      <c r="EF98" s="419"/>
      <c r="EG98" s="419"/>
      <c r="EH98" s="419"/>
      <c r="EI98" s="419"/>
      <c r="EJ98" s="419"/>
      <c r="EK98" s="419"/>
      <c r="EL98" s="419"/>
      <c r="EM98" s="419"/>
      <c r="EN98" s="419"/>
      <c r="EO98" s="419"/>
      <c r="EP98" s="419"/>
      <c r="EQ98" s="419"/>
      <c r="ER98" s="419"/>
      <c r="ES98" s="419"/>
      <c r="ET98" s="419"/>
      <c r="EU98" s="419"/>
      <c r="EV98" s="419"/>
      <c r="EW98" s="419"/>
      <c r="EX98" s="419"/>
      <c r="EY98" s="419"/>
      <c r="EZ98" s="419"/>
      <c r="FA98" s="419"/>
      <c r="FB98" s="419"/>
      <c r="FC98" s="419"/>
      <c r="FD98" s="419"/>
      <c r="FE98" s="419"/>
      <c r="FF98" s="419"/>
      <c r="FG98" s="419"/>
      <c r="FH98" s="419"/>
      <c r="FI98" s="419"/>
      <c r="FJ98" s="419"/>
      <c r="FK98" s="419"/>
      <c r="FL98" s="419"/>
      <c r="FM98" s="419"/>
      <c r="FN98" s="419"/>
      <c r="FO98" s="419"/>
      <c r="FP98" s="419"/>
      <c r="FQ98" s="419"/>
      <c r="FR98" s="419"/>
      <c r="FS98" s="419"/>
      <c r="FT98" s="419"/>
      <c r="FU98" s="419"/>
      <c r="FV98" s="419"/>
      <c r="FW98" s="419"/>
      <c r="FX98" s="419"/>
      <c r="FY98" s="419"/>
      <c r="FZ98" s="419"/>
      <c r="GA98" s="419"/>
      <c r="GB98" s="419"/>
      <c r="GC98" s="419"/>
      <c r="GD98" s="419"/>
      <c r="GE98" s="419"/>
      <c r="GF98" s="419"/>
      <c r="GG98" s="419"/>
      <c r="GH98" s="419"/>
      <c r="GI98" s="419"/>
      <c r="GJ98" s="419"/>
      <c r="GK98" s="419"/>
      <c r="GL98" s="419"/>
      <c r="GM98" s="419"/>
      <c r="GN98" s="419"/>
      <c r="GO98" s="419"/>
      <c r="GP98" s="419"/>
      <c r="GQ98" s="419"/>
      <c r="GR98" s="419"/>
      <c r="GS98" s="419"/>
      <c r="GT98" s="419"/>
      <c r="GU98" s="419"/>
      <c r="GV98" s="419"/>
      <c r="GW98" s="419"/>
      <c r="GX98" s="419"/>
      <c r="GY98" s="419"/>
      <c r="GZ98" s="419"/>
      <c r="HA98" s="419"/>
      <c r="HB98" s="419"/>
      <c r="HC98" s="419"/>
      <c r="HD98" s="419"/>
      <c r="HE98" s="419"/>
      <c r="HF98" s="419"/>
      <c r="HG98" s="419"/>
      <c r="HH98" s="419"/>
      <c r="HI98" s="419"/>
      <c r="HJ98" s="419"/>
      <c r="HK98" s="419"/>
      <c r="HL98" s="419"/>
      <c r="HM98" s="419"/>
      <c r="HN98" s="419"/>
      <c r="HO98" s="419"/>
      <c r="HP98" s="419"/>
      <c r="HQ98" s="419"/>
      <c r="HR98" s="419"/>
      <c r="HS98" s="419"/>
      <c r="HT98" s="419"/>
      <c r="HU98" s="419"/>
      <c r="HV98" s="419"/>
      <c r="HW98" s="419"/>
      <c r="HX98" s="419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</row>
    <row r="99" spans="1:243" ht="12.75">
      <c r="A99" s="482"/>
      <c r="B99" s="533"/>
      <c r="C99" s="564" t="s">
        <v>2367</v>
      </c>
      <c r="D99" s="565" t="s">
        <v>2196</v>
      </c>
      <c r="E99" s="566">
        <v>40</v>
      </c>
      <c r="F99" s="567"/>
      <c r="G99" s="568"/>
      <c r="H99" s="694"/>
      <c r="I99" s="567">
        <f aca="true" t="shared" si="15" ref="I99:I103">E99*H99</f>
        <v>0</v>
      </c>
      <c r="J99" s="569">
        <f aca="true" t="shared" si="16" ref="J99:J103">G99+I99</f>
        <v>0</v>
      </c>
      <c r="K99" s="417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  <c r="AF99" s="418"/>
      <c r="AG99" s="418"/>
      <c r="AH99" s="418"/>
      <c r="AI99" s="418"/>
      <c r="AJ99" s="418"/>
      <c r="AK99" s="418"/>
      <c r="AL99" s="418"/>
      <c r="AM99" s="419"/>
      <c r="AN99" s="419"/>
      <c r="AO99" s="419"/>
      <c r="AP99" s="419"/>
      <c r="AQ99" s="419"/>
      <c r="AR99" s="419"/>
      <c r="AS99" s="419"/>
      <c r="AT99" s="419"/>
      <c r="AU99" s="419"/>
      <c r="AV99" s="419"/>
      <c r="AW99" s="419"/>
      <c r="AX99" s="419"/>
      <c r="AY99" s="419"/>
      <c r="AZ99" s="419"/>
      <c r="BA99" s="419"/>
      <c r="BB99" s="419"/>
      <c r="BC99" s="419"/>
      <c r="BD99" s="419"/>
      <c r="BE99" s="419"/>
      <c r="BF99" s="419"/>
      <c r="BG99" s="419"/>
      <c r="BH99" s="419"/>
      <c r="BI99" s="419"/>
      <c r="BJ99" s="419"/>
      <c r="BK99" s="419"/>
      <c r="BL99" s="419"/>
      <c r="BM99" s="419"/>
      <c r="BN99" s="419"/>
      <c r="BO99" s="419"/>
      <c r="BP99" s="419"/>
      <c r="BQ99" s="419"/>
      <c r="BR99" s="419"/>
      <c r="BS99" s="419"/>
      <c r="BT99" s="419"/>
      <c r="BU99" s="419"/>
      <c r="BV99" s="419"/>
      <c r="BW99" s="419"/>
      <c r="BX99" s="419"/>
      <c r="BY99" s="419"/>
      <c r="BZ99" s="419"/>
      <c r="CA99" s="419"/>
      <c r="CB99" s="419"/>
      <c r="CC99" s="419"/>
      <c r="CD99" s="419"/>
      <c r="CE99" s="419"/>
      <c r="CF99" s="419"/>
      <c r="CG99" s="419"/>
      <c r="CH99" s="419"/>
      <c r="CI99" s="419"/>
      <c r="CJ99" s="419"/>
      <c r="CK99" s="419"/>
      <c r="CL99" s="419"/>
      <c r="CM99" s="419"/>
      <c r="CN99" s="419"/>
      <c r="CO99" s="419"/>
      <c r="CP99" s="419"/>
      <c r="CQ99" s="419"/>
      <c r="CR99" s="419"/>
      <c r="CS99" s="419"/>
      <c r="CT99" s="419"/>
      <c r="CU99" s="419"/>
      <c r="CV99" s="419"/>
      <c r="CW99" s="419"/>
      <c r="CX99" s="419"/>
      <c r="CY99" s="419"/>
      <c r="CZ99" s="419"/>
      <c r="DA99" s="419"/>
      <c r="DB99" s="419"/>
      <c r="DC99" s="419"/>
      <c r="DD99" s="419"/>
      <c r="DE99" s="419"/>
      <c r="DF99" s="419"/>
      <c r="DG99" s="419"/>
      <c r="DH99" s="419"/>
      <c r="DI99" s="419"/>
      <c r="DJ99" s="419"/>
      <c r="DK99" s="419"/>
      <c r="DL99" s="419"/>
      <c r="DM99" s="419"/>
      <c r="DN99" s="419"/>
      <c r="DO99" s="419"/>
      <c r="DP99" s="419"/>
      <c r="DQ99" s="419"/>
      <c r="DR99" s="419"/>
      <c r="DS99" s="419"/>
      <c r="DT99" s="419"/>
      <c r="DU99" s="419"/>
      <c r="DV99" s="419"/>
      <c r="DW99" s="419"/>
      <c r="DX99" s="419"/>
      <c r="DY99" s="419"/>
      <c r="DZ99" s="419"/>
      <c r="EA99" s="419"/>
      <c r="EB99" s="419"/>
      <c r="EC99" s="419"/>
      <c r="ED99" s="419"/>
      <c r="EE99" s="419"/>
      <c r="EF99" s="419"/>
      <c r="EG99" s="419"/>
      <c r="EH99" s="419"/>
      <c r="EI99" s="419"/>
      <c r="EJ99" s="419"/>
      <c r="EK99" s="419"/>
      <c r="EL99" s="419"/>
      <c r="EM99" s="419"/>
      <c r="EN99" s="419"/>
      <c r="EO99" s="419"/>
      <c r="EP99" s="419"/>
      <c r="EQ99" s="419"/>
      <c r="ER99" s="419"/>
      <c r="ES99" s="419"/>
      <c r="ET99" s="419"/>
      <c r="EU99" s="419"/>
      <c r="EV99" s="419"/>
      <c r="EW99" s="419"/>
      <c r="EX99" s="419"/>
      <c r="EY99" s="419"/>
      <c r="EZ99" s="419"/>
      <c r="FA99" s="419"/>
      <c r="FB99" s="419"/>
      <c r="FC99" s="419"/>
      <c r="FD99" s="419"/>
      <c r="FE99" s="419"/>
      <c r="FF99" s="419"/>
      <c r="FG99" s="419"/>
      <c r="FH99" s="419"/>
      <c r="FI99" s="419"/>
      <c r="FJ99" s="419"/>
      <c r="FK99" s="419"/>
      <c r="FL99" s="419"/>
      <c r="FM99" s="419"/>
      <c r="FN99" s="419"/>
      <c r="FO99" s="419"/>
      <c r="FP99" s="419"/>
      <c r="FQ99" s="419"/>
      <c r="FR99" s="419"/>
      <c r="FS99" s="419"/>
      <c r="FT99" s="419"/>
      <c r="FU99" s="419"/>
      <c r="FV99" s="419"/>
      <c r="FW99" s="419"/>
      <c r="FX99" s="419"/>
      <c r="FY99" s="419"/>
      <c r="FZ99" s="419"/>
      <c r="GA99" s="419"/>
      <c r="GB99" s="419"/>
      <c r="GC99" s="419"/>
      <c r="GD99" s="419"/>
      <c r="GE99" s="419"/>
      <c r="GF99" s="419"/>
      <c r="GG99" s="419"/>
      <c r="GH99" s="419"/>
      <c r="GI99" s="419"/>
      <c r="GJ99" s="419"/>
      <c r="GK99" s="419"/>
      <c r="GL99" s="419"/>
      <c r="GM99" s="419"/>
      <c r="GN99" s="419"/>
      <c r="GO99" s="419"/>
      <c r="GP99" s="419"/>
      <c r="GQ99" s="419"/>
      <c r="GR99" s="419"/>
      <c r="GS99" s="419"/>
      <c r="GT99" s="419"/>
      <c r="GU99" s="419"/>
      <c r="GV99" s="419"/>
      <c r="GW99" s="419"/>
      <c r="GX99" s="419"/>
      <c r="GY99" s="419"/>
      <c r="GZ99" s="419"/>
      <c r="HA99" s="419"/>
      <c r="HB99" s="419"/>
      <c r="HC99" s="419"/>
      <c r="HD99" s="419"/>
      <c r="HE99" s="419"/>
      <c r="HF99" s="419"/>
      <c r="HG99" s="419"/>
      <c r="HH99" s="419"/>
      <c r="HI99" s="419"/>
      <c r="HJ99" s="419"/>
      <c r="HK99" s="419"/>
      <c r="HL99" s="419"/>
      <c r="HM99" s="419"/>
      <c r="HN99" s="419"/>
      <c r="HO99" s="419"/>
      <c r="HP99" s="419"/>
      <c r="HQ99" s="419"/>
      <c r="HR99" s="419"/>
      <c r="HS99" s="419"/>
      <c r="HT99" s="419"/>
      <c r="HU99" s="419"/>
      <c r="HV99" s="419"/>
      <c r="HW99" s="419"/>
      <c r="HX99" s="419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</row>
    <row r="100" spans="1:243" ht="12.75">
      <c r="A100" s="482"/>
      <c r="B100" s="533"/>
      <c r="C100" s="564" t="s">
        <v>2365</v>
      </c>
      <c r="D100" s="565" t="s">
        <v>2196</v>
      </c>
      <c r="E100" s="566">
        <v>320</v>
      </c>
      <c r="F100" s="570"/>
      <c r="G100" s="568"/>
      <c r="H100" s="694"/>
      <c r="I100" s="567">
        <f t="shared" si="15"/>
        <v>0</v>
      </c>
      <c r="J100" s="569">
        <f t="shared" si="16"/>
        <v>0</v>
      </c>
      <c r="K100" s="417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  <c r="AF100" s="418"/>
      <c r="AG100" s="418"/>
      <c r="AH100" s="418"/>
      <c r="AI100" s="418"/>
      <c r="AJ100" s="418"/>
      <c r="AK100" s="418"/>
      <c r="AL100" s="418"/>
      <c r="AM100" s="419"/>
      <c r="AN100" s="419"/>
      <c r="AO100" s="419"/>
      <c r="AP100" s="419"/>
      <c r="AQ100" s="419"/>
      <c r="AR100" s="419"/>
      <c r="AS100" s="419"/>
      <c r="AT100" s="419"/>
      <c r="AU100" s="419"/>
      <c r="AV100" s="419"/>
      <c r="AW100" s="419"/>
      <c r="AX100" s="419"/>
      <c r="AY100" s="419"/>
      <c r="AZ100" s="419"/>
      <c r="BA100" s="419"/>
      <c r="BB100" s="419"/>
      <c r="BC100" s="419"/>
      <c r="BD100" s="419"/>
      <c r="BE100" s="419"/>
      <c r="BF100" s="419"/>
      <c r="BG100" s="419"/>
      <c r="BH100" s="419"/>
      <c r="BI100" s="419"/>
      <c r="BJ100" s="419"/>
      <c r="BK100" s="419"/>
      <c r="BL100" s="419"/>
      <c r="BM100" s="419"/>
      <c r="BN100" s="419"/>
      <c r="BO100" s="419"/>
      <c r="BP100" s="419"/>
      <c r="BQ100" s="419"/>
      <c r="BR100" s="419"/>
      <c r="BS100" s="419"/>
      <c r="BT100" s="419"/>
      <c r="BU100" s="419"/>
      <c r="BV100" s="419"/>
      <c r="BW100" s="419"/>
      <c r="BX100" s="419"/>
      <c r="BY100" s="419"/>
      <c r="BZ100" s="419"/>
      <c r="CA100" s="419"/>
      <c r="CB100" s="419"/>
      <c r="CC100" s="419"/>
      <c r="CD100" s="419"/>
      <c r="CE100" s="419"/>
      <c r="CF100" s="419"/>
      <c r="CG100" s="419"/>
      <c r="CH100" s="419"/>
      <c r="CI100" s="419"/>
      <c r="CJ100" s="419"/>
      <c r="CK100" s="419"/>
      <c r="CL100" s="419"/>
      <c r="CM100" s="419"/>
      <c r="CN100" s="419"/>
      <c r="CO100" s="419"/>
      <c r="CP100" s="419"/>
      <c r="CQ100" s="419"/>
      <c r="CR100" s="419"/>
      <c r="CS100" s="419"/>
      <c r="CT100" s="419"/>
      <c r="CU100" s="419"/>
      <c r="CV100" s="419"/>
      <c r="CW100" s="419"/>
      <c r="CX100" s="419"/>
      <c r="CY100" s="419"/>
      <c r="CZ100" s="419"/>
      <c r="DA100" s="419"/>
      <c r="DB100" s="419"/>
      <c r="DC100" s="419"/>
      <c r="DD100" s="419"/>
      <c r="DE100" s="419"/>
      <c r="DF100" s="419"/>
      <c r="DG100" s="419"/>
      <c r="DH100" s="419"/>
      <c r="DI100" s="419"/>
      <c r="DJ100" s="419"/>
      <c r="DK100" s="419"/>
      <c r="DL100" s="419"/>
      <c r="DM100" s="419"/>
      <c r="DN100" s="419"/>
      <c r="DO100" s="419"/>
      <c r="DP100" s="419"/>
      <c r="DQ100" s="419"/>
      <c r="DR100" s="419"/>
      <c r="DS100" s="419"/>
      <c r="DT100" s="419"/>
      <c r="DU100" s="419"/>
      <c r="DV100" s="419"/>
      <c r="DW100" s="419"/>
      <c r="DX100" s="419"/>
      <c r="DY100" s="419"/>
      <c r="DZ100" s="419"/>
      <c r="EA100" s="419"/>
      <c r="EB100" s="419"/>
      <c r="EC100" s="419"/>
      <c r="ED100" s="419"/>
      <c r="EE100" s="419"/>
      <c r="EF100" s="419"/>
      <c r="EG100" s="419"/>
      <c r="EH100" s="419"/>
      <c r="EI100" s="419"/>
      <c r="EJ100" s="419"/>
      <c r="EK100" s="419"/>
      <c r="EL100" s="419"/>
      <c r="EM100" s="419"/>
      <c r="EN100" s="419"/>
      <c r="EO100" s="419"/>
      <c r="EP100" s="419"/>
      <c r="EQ100" s="419"/>
      <c r="ER100" s="419"/>
      <c r="ES100" s="419"/>
      <c r="ET100" s="419"/>
      <c r="EU100" s="419"/>
      <c r="EV100" s="419"/>
      <c r="EW100" s="419"/>
      <c r="EX100" s="419"/>
      <c r="EY100" s="419"/>
      <c r="EZ100" s="419"/>
      <c r="FA100" s="419"/>
      <c r="FB100" s="419"/>
      <c r="FC100" s="419"/>
      <c r="FD100" s="419"/>
      <c r="FE100" s="419"/>
      <c r="FF100" s="419"/>
      <c r="FG100" s="419"/>
      <c r="FH100" s="419"/>
      <c r="FI100" s="419"/>
      <c r="FJ100" s="419"/>
      <c r="FK100" s="419"/>
      <c r="FL100" s="419"/>
      <c r="FM100" s="419"/>
      <c r="FN100" s="419"/>
      <c r="FO100" s="419"/>
      <c r="FP100" s="419"/>
      <c r="FQ100" s="419"/>
      <c r="FR100" s="419"/>
      <c r="FS100" s="419"/>
      <c r="FT100" s="419"/>
      <c r="FU100" s="419"/>
      <c r="FV100" s="419"/>
      <c r="FW100" s="419"/>
      <c r="FX100" s="419"/>
      <c r="FY100" s="419"/>
      <c r="FZ100" s="419"/>
      <c r="GA100" s="419"/>
      <c r="GB100" s="419"/>
      <c r="GC100" s="419"/>
      <c r="GD100" s="419"/>
      <c r="GE100" s="419"/>
      <c r="GF100" s="419"/>
      <c r="GG100" s="419"/>
      <c r="GH100" s="419"/>
      <c r="GI100" s="419"/>
      <c r="GJ100" s="419"/>
      <c r="GK100" s="419"/>
      <c r="GL100" s="419"/>
      <c r="GM100" s="419"/>
      <c r="GN100" s="419"/>
      <c r="GO100" s="419"/>
      <c r="GP100" s="419"/>
      <c r="GQ100" s="419"/>
      <c r="GR100" s="419"/>
      <c r="GS100" s="419"/>
      <c r="GT100" s="419"/>
      <c r="GU100" s="419"/>
      <c r="GV100" s="419"/>
      <c r="GW100" s="419"/>
      <c r="GX100" s="419"/>
      <c r="GY100" s="419"/>
      <c r="GZ100" s="419"/>
      <c r="HA100" s="419"/>
      <c r="HB100" s="419"/>
      <c r="HC100" s="419"/>
      <c r="HD100" s="419"/>
      <c r="HE100" s="419"/>
      <c r="HF100" s="419"/>
      <c r="HG100" s="419"/>
      <c r="HH100" s="419"/>
      <c r="HI100" s="419"/>
      <c r="HJ100" s="419"/>
      <c r="HK100" s="419"/>
      <c r="HL100" s="419"/>
      <c r="HM100" s="419"/>
      <c r="HN100" s="419"/>
      <c r="HO100" s="419"/>
      <c r="HP100" s="419"/>
      <c r="HQ100" s="419"/>
      <c r="HR100" s="419"/>
      <c r="HS100" s="419"/>
      <c r="HT100" s="419"/>
      <c r="HU100" s="419"/>
      <c r="HV100" s="419"/>
      <c r="HW100" s="419"/>
      <c r="HX100" s="419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</row>
    <row r="101" spans="1:243" ht="12.75">
      <c r="A101" s="482"/>
      <c r="B101" s="533"/>
      <c r="C101" s="564" t="s">
        <v>2308</v>
      </c>
      <c r="D101" s="565" t="s">
        <v>2409</v>
      </c>
      <c r="E101" s="566">
        <v>1</v>
      </c>
      <c r="F101" s="567"/>
      <c r="G101" s="568"/>
      <c r="H101" s="694"/>
      <c r="I101" s="567">
        <f t="shared" si="15"/>
        <v>0</v>
      </c>
      <c r="J101" s="569">
        <f t="shared" si="16"/>
        <v>0</v>
      </c>
      <c r="K101" s="417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418"/>
      <c r="AL101" s="418"/>
      <c r="AM101" s="419"/>
      <c r="AN101" s="419"/>
      <c r="AO101" s="419"/>
      <c r="AP101" s="419"/>
      <c r="AQ101" s="419"/>
      <c r="AR101" s="419"/>
      <c r="AS101" s="419"/>
      <c r="AT101" s="419"/>
      <c r="AU101" s="419"/>
      <c r="AV101" s="419"/>
      <c r="AW101" s="419"/>
      <c r="AX101" s="419"/>
      <c r="AY101" s="419"/>
      <c r="AZ101" s="419"/>
      <c r="BA101" s="419"/>
      <c r="BB101" s="419"/>
      <c r="BC101" s="419"/>
      <c r="BD101" s="419"/>
      <c r="BE101" s="419"/>
      <c r="BF101" s="419"/>
      <c r="BG101" s="419"/>
      <c r="BH101" s="419"/>
      <c r="BI101" s="419"/>
      <c r="BJ101" s="419"/>
      <c r="BK101" s="419"/>
      <c r="BL101" s="419"/>
      <c r="BM101" s="419"/>
      <c r="BN101" s="419"/>
      <c r="BO101" s="419"/>
      <c r="BP101" s="419"/>
      <c r="BQ101" s="419"/>
      <c r="BR101" s="419"/>
      <c r="BS101" s="419"/>
      <c r="BT101" s="419"/>
      <c r="BU101" s="419"/>
      <c r="BV101" s="419"/>
      <c r="BW101" s="419"/>
      <c r="BX101" s="419"/>
      <c r="BY101" s="419"/>
      <c r="BZ101" s="419"/>
      <c r="CA101" s="419"/>
      <c r="CB101" s="419"/>
      <c r="CC101" s="419"/>
      <c r="CD101" s="419"/>
      <c r="CE101" s="419"/>
      <c r="CF101" s="419"/>
      <c r="CG101" s="419"/>
      <c r="CH101" s="419"/>
      <c r="CI101" s="419"/>
      <c r="CJ101" s="419"/>
      <c r="CK101" s="419"/>
      <c r="CL101" s="419"/>
      <c r="CM101" s="419"/>
      <c r="CN101" s="419"/>
      <c r="CO101" s="419"/>
      <c r="CP101" s="419"/>
      <c r="CQ101" s="419"/>
      <c r="CR101" s="419"/>
      <c r="CS101" s="419"/>
      <c r="CT101" s="419"/>
      <c r="CU101" s="419"/>
      <c r="CV101" s="419"/>
      <c r="CW101" s="419"/>
      <c r="CX101" s="419"/>
      <c r="CY101" s="419"/>
      <c r="CZ101" s="419"/>
      <c r="DA101" s="419"/>
      <c r="DB101" s="419"/>
      <c r="DC101" s="419"/>
      <c r="DD101" s="419"/>
      <c r="DE101" s="419"/>
      <c r="DF101" s="419"/>
      <c r="DG101" s="419"/>
      <c r="DH101" s="419"/>
      <c r="DI101" s="419"/>
      <c r="DJ101" s="419"/>
      <c r="DK101" s="419"/>
      <c r="DL101" s="419"/>
      <c r="DM101" s="419"/>
      <c r="DN101" s="419"/>
      <c r="DO101" s="419"/>
      <c r="DP101" s="419"/>
      <c r="DQ101" s="419"/>
      <c r="DR101" s="419"/>
      <c r="DS101" s="419"/>
      <c r="DT101" s="419"/>
      <c r="DU101" s="419"/>
      <c r="DV101" s="419"/>
      <c r="DW101" s="419"/>
      <c r="DX101" s="419"/>
      <c r="DY101" s="419"/>
      <c r="DZ101" s="419"/>
      <c r="EA101" s="419"/>
      <c r="EB101" s="419"/>
      <c r="EC101" s="419"/>
      <c r="ED101" s="419"/>
      <c r="EE101" s="419"/>
      <c r="EF101" s="419"/>
      <c r="EG101" s="419"/>
      <c r="EH101" s="419"/>
      <c r="EI101" s="419"/>
      <c r="EJ101" s="419"/>
      <c r="EK101" s="419"/>
      <c r="EL101" s="419"/>
      <c r="EM101" s="419"/>
      <c r="EN101" s="419"/>
      <c r="EO101" s="419"/>
      <c r="EP101" s="419"/>
      <c r="EQ101" s="419"/>
      <c r="ER101" s="419"/>
      <c r="ES101" s="419"/>
      <c r="ET101" s="419"/>
      <c r="EU101" s="419"/>
      <c r="EV101" s="419"/>
      <c r="EW101" s="419"/>
      <c r="EX101" s="419"/>
      <c r="EY101" s="419"/>
      <c r="EZ101" s="419"/>
      <c r="FA101" s="419"/>
      <c r="FB101" s="419"/>
      <c r="FC101" s="419"/>
      <c r="FD101" s="419"/>
      <c r="FE101" s="419"/>
      <c r="FF101" s="419"/>
      <c r="FG101" s="419"/>
      <c r="FH101" s="419"/>
      <c r="FI101" s="419"/>
      <c r="FJ101" s="419"/>
      <c r="FK101" s="419"/>
      <c r="FL101" s="419"/>
      <c r="FM101" s="419"/>
      <c r="FN101" s="419"/>
      <c r="FO101" s="419"/>
      <c r="FP101" s="419"/>
      <c r="FQ101" s="419"/>
      <c r="FR101" s="419"/>
      <c r="FS101" s="419"/>
      <c r="FT101" s="419"/>
      <c r="FU101" s="419"/>
      <c r="FV101" s="419"/>
      <c r="FW101" s="419"/>
      <c r="FX101" s="419"/>
      <c r="FY101" s="419"/>
      <c r="FZ101" s="419"/>
      <c r="GA101" s="419"/>
      <c r="GB101" s="419"/>
      <c r="GC101" s="419"/>
      <c r="GD101" s="419"/>
      <c r="GE101" s="419"/>
      <c r="GF101" s="419"/>
      <c r="GG101" s="419"/>
      <c r="GH101" s="419"/>
      <c r="GI101" s="419"/>
      <c r="GJ101" s="419"/>
      <c r="GK101" s="419"/>
      <c r="GL101" s="419"/>
      <c r="GM101" s="419"/>
      <c r="GN101" s="419"/>
      <c r="GO101" s="419"/>
      <c r="GP101" s="419"/>
      <c r="GQ101" s="419"/>
      <c r="GR101" s="419"/>
      <c r="GS101" s="419"/>
      <c r="GT101" s="419"/>
      <c r="GU101" s="419"/>
      <c r="GV101" s="419"/>
      <c r="GW101" s="419"/>
      <c r="GX101" s="419"/>
      <c r="GY101" s="419"/>
      <c r="GZ101" s="419"/>
      <c r="HA101" s="419"/>
      <c r="HB101" s="419"/>
      <c r="HC101" s="419"/>
      <c r="HD101" s="419"/>
      <c r="HE101" s="419"/>
      <c r="HF101" s="419"/>
      <c r="HG101" s="419"/>
      <c r="HH101" s="419"/>
      <c r="HI101" s="419"/>
      <c r="HJ101" s="419"/>
      <c r="HK101" s="419"/>
      <c r="HL101" s="419"/>
      <c r="HM101" s="419"/>
      <c r="HN101" s="419"/>
      <c r="HO101" s="419"/>
      <c r="HP101" s="419"/>
      <c r="HQ101" s="419"/>
      <c r="HR101" s="419"/>
      <c r="HS101" s="419"/>
      <c r="HT101" s="419"/>
      <c r="HU101" s="419"/>
      <c r="HV101" s="419"/>
      <c r="HW101" s="419"/>
      <c r="HX101" s="419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</row>
    <row r="102" spans="1:243" ht="12.75">
      <c r="A102" s="482"/>
      <c r="B102" s="533"/>
      <c r="C102" s="564" t="s">
        <v>2309</v>
      </c>
      <c r="D102" s="565" t="s">
        <v>2196</v>
      </c>
      <c r="E102" s="566">
        <v>8</v>
      </c>
      <c r="F102" s="567"/>
      <c r="G102" s="568"/>
      <c r="H102" s="694"/>
      <c r="I102" s="567">
        <f t="shared" si="15"/>
        <v>0</v>
      </c>
      <c r="J102" s="569">
        <f t="shared" si="16"/>
        <v>0</v>
      </c>
      <c r="K102" s="417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  <c r="AF102" s="418"/>
      <c r="AG102" s="418"/>
      <c r="AH102" s="418"/>
      <c r="AI102" s="418"/>
      <c r="AJ102" s="418"/>
      <c r="AK102" s="418"/>
      <c r="AL102" s="418"/>
      <c r="AM102" s="419"/>
      <c r="AN102" s="419"/>
      <c r="AO102" s="419"/>
      <c r="AP102" s="419"/>
      <c r="AQ102" s="419"/>
      <c r="AR102" s="419"/>
      <c r="AS102" s="419"/>
      <c r="AT102" s="419"/>
      <c r="AU102" s="419"/>
      <c r="AV102" s="419"/>
      <c r="AW102" s="419"/>
      <c r="AX102" s="419"/>
      <c r="AY102" s="419"/>
      <c r="AZ102" s="419"/>
      <c r="BA102" s="419"/>
      <c r="BB102" s="419"/>
      <c r="BC102" s="419"/>
      <c r="BD102" s="419"/>
      <c r="BE102" s="419"/>
      <c r="BF102" s="419"/>
      <c r="BG102" s="419"/>
      <c r="BH102" s="419"/>
      <c r="BI102" s="419"/>
      <c r="BJ102" s="419"/>
      <c r="BK102" s="419"/>
      <c r="BL102" s="419"/>
      <c r="BM102" s="419"/>
      <c r="BN102" s="419"/>
      <c r="BO102" s="419"/>
      <c r="BP102" s="419"/>
      <c r="BQ102" s="419"/>
      <c r="BR102" s="419"/>
      <c r="BS102" s="419"/>
      <c r="BT102" s="419"/>
      <c r="BU102" s="419"/>
      <c r="BV102" s="419"/>
      <c r="BW102" s="419"/>
      <c r="BX102" s="419"/>
      <c r="BY102" s="419"/>
      <c r="BZ102" s="419"/>
      <c r="CA102" s="419"/>
      <c r="CB102" s="419"/>
      <c r="CC102" s="419"/>
      <c r="CD102" s="419"/>
      <c r="CE102" s="419"/>
      <c r="CF102" s="419"/>
      <c r="CG102" s="419"/>
      <c r="CH102" s="419"/>
      <c r="CI102" s="419"/>
      <c r="CJ102" s="419"/>
      <c r="CK102" s="419"/>
      <c r="CL102" s="419"/>
      <c r="CM102" s="419"/>
      <c r="CN102" s="419"/>
      <c r="CO102" s="419"/>
      <c r="CP102" s="419"/>
      <c r="CQ102" s="419"/>
      <c r="CR102" s="419"/>
      <c r="CS102" s="419"/>
      <c r="CT102" s="419"/>
      <c r="CU102" s="419"/>
      <c r="CV102" s="419"/>
      <c r="CW102" s="419"/>
      <c r="CX102" s="419"/>
      <c r="CY102" s="419"/>
      <c r="CZ102" s="419"/>
      <c r="DA102" s="419"/>
      <c r="DB102" s="419"/>
      <c r="DC102" s="419"/>
      <c r="DD102" s="419"/>
      <c r="DE102" s="419"/>
      <c r="DF102" s="419"/>
      <c r="DG102" s="419"/>
      <c r="DH102" s="419"/>
      <c r="DI102" s="419"/>
      <c r="DJ102" s="419"/>
      <c r="DK102" s="419"/>
      <c r="DL102" s="419"/>
      <c r="DM102" s="419"/>
      <c r="DN102" s="419"/>
      <c r="DO102" s="419"/>
      <c r="DP102" s="419"/>
      <c r="DQ102" s="419"/>
      <c r="DR102" s="419"/>
      <c r="DS102" s="419"/>
      <c r="DT102" s="419"/>
      <c r="DU102" s="419"/>
      <c r="DV102" s="419"/>
      <c r="DW102" s="419"/>
      <c r="DX102" s="419"/>
      <c r="DY102" s="419"/>
      <c r="DZ102" s="419"/>
      <c r="EA102" s="419"/>
      <c r="EB102" s="419"/>
      <c r="EC102" s="419"/>
      <c r="ED102" s="419"/>
      <c r="EE102" s="419"/>
      <c r="EF102" s="419"/>
      <c r="EG102" s="419"/>
      <c r="EH102" s="419"/>
      <c r="EI102" s="419"/>
      <c r="EJ102" s="419"/>
      <c r="EK102" s="419"/>
      <c r="EL102" s="419"/>
      <c r="EM102" s="419"/>
      <c r="EN102" s="419"/>
      <c r="EO102" s="419"/>
      <c r="EP102" s="419"/>
      <c r="EQ102" s="419"/>
      <c r="ER102" s="419"/>
      <c r="ES102" s="419"/>
      <c r="ET102" s="419"/>
      <c r="EU102" s="419"/>
      <c r="EV102" s="419"/>
      <c r="EW102" s="419"/>
      <c r="EX102" s="419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19"/>
      <c r="FI102" s="419"/>
      <c r="FJ102" s="419"/>
      <c r="FK102" s="419"/>
      <c r="FL102" s="419"/>
      <c r="FM102" s="419"/>
      <c r="FN102" s="419"/>
      <c r="FO102" s="419"/>
      <c r="FP102" s="419"/>
      <c r="FQ102" s="419"/>
      <c r="FR102" s="419"/>
      <c r="FS102" s="419"/>
      <c r="FT102" s="419"/>
      <c r="FU102" s="419"/>
      <c r="FV102" s="419"/>
      <c r="FW102" s="419"/>
      <c r="FX102" s="419"/>
      <c r="FY102" s="419"/>
      <c r="FZ102" s="419"/>
      <c r="GA102" s="419"/>
      <c r="GB102" s="419"/>
      <c r="GC102" s="419"/>
      <c r="GD102" s="419"/>
      <c r="GE102" s="419"/>
      <c r="GF102" s="419"/>
      <c r="GG102" s="419"/>
      <c r="GH102" s="419"/>
      <c r="GI102" s="419"/>
      <c r="GJ102" s="419"/>
      <c r="GK102" s="419"/>
      <c r="GL102" s="419"/>
      <c r="GM102" s="419"/>
      <c r="GN102" s="419"/>
      <c r="GO102" s="419"/>
      <c r="GP102" s="419"/>
      <c r="GQ102" s="419"/>
      <c r="GR102" s="419"/>
      <c r="GS102" s="419"/>
      <c r="GT102" s="419"/>
      <c r="GU102" s="419"/>
      <c r="GV102" s="419"/>
      <c r="GW102" s="419"/>
      <c r="GX102" s="419"/>
      <c r="GY102" s="419"/>
      <c r="GZ102" s="419"/>
      <c r="HA102" s="419"/>
      <c r="HB102" s="419"/>
      <c r="HC102" s="419"/>
      <c r="HD102" s="419"/>
      <c r="HE102" s="419"/>
      <c r="HF102" s="419"/>
      <c r="HG102" s="419"/>
      <c r="HH102" s="419"/>
      <c r="HI102" s="419"/>
      <c r="HJ102" s="419"/>
      <c r="HK102" s="419"/>
      <c r="HL102" s="419"/>
      <c r="HM102" s="419"/>
      <c r="HN102" s="419"/>
      <c r="HO102" s="419"/>
      <c r="HP102" s="419"/>
      <c r="HQ102" s="419"/>
      <c r="HR102" s="419"/>
      <c r="HS102" s="419"/>
      <c r="HT102" s="419"/>
      <c r="HU102" s="419"/>
      <c r="HV102" s="419"/>
      <c r="HW102" s="419"/>
      <c r="HX102" s="419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</row>
    <row r="103" spans="1:243" ht="12.75">
      <c r="A103" s="482"/>
      <c r="B103" s="533"/>
      <c r="C103" s="564" t="s">
        <v>2368</v>
      </c>
      <c r="D103" s="565" t="s">
        <v>2196</v>
      </c>
      <c r="E103" s="566">
        <v>16</v>
      </c>
      <c r="F103" s="567"/>
      <c r="G103" s="568"/>
      <c r="H103" s="694"/>
      <c r="I103" s="567">
        <f t="shared" si="15"/>
        <v>0</v>
      </c>
      <c r="J103" s="569">
        <f t="shared" si="16"/>
        <v>0</v>
      </c>
      <c r="K103" s="417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  <c r="AF103" s="418"/>
      <c r="AG103" s="418"/>
      <c r="AH103" s="418"/>
      <c r="AI103" s="418"/>
      <c r="AJ103" s="418"/>
      <c r="AK103" s="418"/>
      <c r="AL103" s="418"/>
      <c r="AM103" s="419"/>
      <c r="AN103" s="419"/>
      <c r="AO103" s="419"/>
      <c r="AP103" s="419"/>
      <c r="AQ103" s="419"/>
      <c r="AR103" s="419"/>
      <c r="AS103" s="419"/>
      <c r="AT103" s="419"/>
      <c r="AU103" s="419"/>
      <c r="AV103" s="419"/>
      <c r="AW103" s="419"/>
      <c r="AX103" s="419"/>
      <c r="AY103" s="419"/>
      <c r="AZ103" s="419"/>
      <c r="BA103" s="419"/>
      <c r="BB103" s="419"/>
      <c r="BC103" s="419"/>
      <c r="BD103" s="419"/>
      <c r="BE103" s="419"/>
      <c r="BF103" s="419"/>
      <c r="BG103" s="419"/>
      <c r="BH103" s="419"/>
      <c r="BI103" s="419"/>
      <c r="BJ103" s="419"/>
      <c r="BK103" s="419"/>
      <c r="BL103" s="419"/>
      <c r="BM103" s="419"/>
      <c r="BN103" s="419"/>
      <c r="BO103" s="419"/>
      <c r="BP103" s="419"/>
      <c r="BQ103" s="419"/>
      <c r="BR103" s="419"/>
      <c r="BS103" s="419"/>
      <c r="BT103" s="419"/>
      <c r="BU103" s="419"/>
      <c r="BV103" s="419"/>
      <c r="BW103" s="419"/>
      <c r="BX103" s="419"/>
      <c r="BY103" s="419"/>
      <c r="BZ103" s="419"/>
      <c r="CA103" s="419"/>
      <c r="CB103" s="419"/>
      <c r="CC103" s="419"/>
      <c r="CD103" s="419"/>
      <c r="CE103" s="419"/>
      <c r="CF103" s="419"/>
      <c r="CG103" s="419"/>
      <c r="CH103" s="419"/>
      <c r="CI103" s="419"/>
      <c r="CJ103" s="419"/>
      <c r="CK103" s="419"/>
      <c r="CL103" s="419"/>
      <c r="CM103" s="419"/>
      <c r="CN103" s="419"/>
      <c r="CO103" s="419"/>
      <c r="CP103" s="419"/>
      <c r="CQ103" s="419"/>
      <c r="CR103" s="419"/>
      <c r="CS103" s="419"/>
      <c r="CT103" s="419"/>
      <c r="CU103" s="419"/>
      <c r="CV103" s="419"/>
      <c r="CW103" s="419"/>
      <c r="CX103" s="419"/>
      <c r="CY103" s="419"/>
      <c r="CZ103" s="419"/>
      <c r="DA103" s="419"/>
      <c r="DB103" s="419"/>
      <c r="DC103" s="419"/>
      <c r="DD103" s="419"/>
      <c r="DE103" s="419"/>
      <c r="DF103" s="419"/>
      <c r="DG103" s="419"/>
      <c r="DH103" s="419"/>
      <c r="DI103" s="419"/>
      <c r="DJ103" s="419"/>
      <c r="DK103" s="419"/>
      <c r="DL103" s="419"/>
      <c r="DM103" s="419"/>
      <c r="DN103" s="419"/>
      <c r="DO103" s="419"/>
      <c r="DP103" s="419"/>
      <c r="DQ103" s="419"/>
      <c r="DR103" s="419"/>
      <c r="DS103" s="419"/>
      <c r="DT103" s="419"/>
      <c r="DU103" s="419"/>
      <c r="DV103" s="419"/>
      <c r="DW103" s="419"/>
      <c r="DX103" s="419"/>
      <c r="DY103" s="419"/>
      <c r="DZ103" s="419"/>
      <c r="EA103" s="419"/>
      <c r="EB103" s="419"/>
      <c r="EC103" s="419"/>
      <c r="ED103" s="419"/>
      <c r="EE103" s="419"/>
      <c r="EF103" s="419"/>
      <c r="EG103" s="419"/>
      <c r="EH103" s="419"/>
      <c r="EI103" s="419"/>
      <c r="EJ103" s="419"/>
      <c r="EK103" s="419"/>
      <c r="EL103" s="419"/>
      <c r="EM103" s="419"/>
      <c r="EN103" s="419"/>
      <c r="EO103" s="419"/>
      <c r="EP103" s="419"/>
      <c r="EQ103" s="419"/>
      <c r="ER103" s="419"/>
      <c r="ES103" s="419"/>
      <c r="ET103" s="419"/>
      <c r="EU103" s="419"/>
      <c r="EV103" s="419"/>
      <c r="EW103" s="419"/>
      <c r="EX103" s="419"/>
      <c r="EY103" s="419"/>
      <c r="EZ103" s="419"/>
      <c r="FA103" s="419"/>
      <c r="FB103" s="419"/>
      <c r="FC103" s="419"/>
      <c r="FD103" s="419"/>
      <c r="FE103" s="419"/>
      <c r="FF103" s="419"/>
      <c r="FG103" s="419"/>
      <c r="FH103" s="419"/>
      <c r="FI103" s="419"/>
      <c r="FJ103" s="419"/>
      <c r="FK103" s="419"/>
      <c r="FL103" s="419"/>
      <c r="FM103" s="419"/>
      <c r="FN103" s="419"/>
      <c r="FO103" s="419"/>
      <c r="FP103" s="419"/>
      <c r="FQ103" s="419"/>
      <c r="FR103" s="419"/>
      <c r="FS103" s="419"/>
      <c r="FT103" s="419"/>
      <c r="FU103" s="419"/>
      <c r="FV103" s="419"/>
      <c r="FW103" s="419"/>
      <c r="FX103" s="419"/>
      <c r="FY103" s="419"/>
      <c r="FZ103" s="419"/>
      <c r="GA103" s="419"/>
      <c r="GB103" s="419"/>
      <c r="GC103" s="419"/>
      <c r="GD103" s="419"/>
      <c r="GE103" s="419"/>
      <c r="GF103" s="419"/>
      <c r="GG103" s="419"/>
      <c r="GH103" s="419"/>
      <c r="GI103" s="419"/>
      <c r="GJ103" s="419"/>
      <c r="GK103" s="419"/>
      <c r="GL103" s="419"/>
      <c r="GM103" s="419"/>
      <c r="GN103" s="419"/>
      <c r="GO103" s="419"/>
      <c r="GP103" s="419"/>
      <c r="GQ103" s="419"/>
      <c r="GR103" s="419"/>
      <c r="GS103" s="419"/>
      <c r="GT103" s="419"/>
      <c r="GU103" s="419"/>
      <c r="GV103" s="419"/>
      <c r="GW103" s="419"/>
      <c r="GX103" s="419"/>
      <c r="GY103" s="419"/>
      <c r="GZ103" s="419"/>
      <c r="HA103" s="419"/>
      <c r="HB103" s="419"/>
      <c r="HC103" s="419"/>
      <c r="HD103" s="419"/>
      <c r="HE103" s="419"/>
      <c r="HF103" s="419"/>
      <c r="HG103" s="419"/>
      <c r="HH103" s="419"/>
      <c r="HI103" s="419"/>
      <c r="HJ103" s="419"/>
      <c r="HK103" s="419"/>
      <c r="HL103" s="419"/>
      <c r="HM103" s="419"/>
      <c r="HN103" s="419"/>
      <c r="HO103" s="419"/>
      <c r="HP103" s="419"/>
      <c r="HQ103" s="419"/>
      <c r="HR103" s="419"/>
      <c r="HS103" s="419"/>
      <c r="HT103" s="419"/>
      <c r="HU103" s="419"/>
      <c r="HV103" s="419"/>
      <c r="HW103" s="419"/>
      <c r="HX103" s="419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</row>
    <row r="104" spans="1:10" ht="12.75">
      <c r="A104" s="582"/>
      <c r="B104" s="475"/>
      <c r="C104" s="506" t="s">
        <v>2360</v>
      </c>
      <c r="D104" s="477"/>
      <c r="E104" s="507"/>
      <c r="F104" s="479"/>
      <c r="G104" s="478"/>
      <c r="H104" s="479"/>
      <c r="I104" s="479"/>
      <c r="J104" s="478">
        <f>SUM(J98:J103)</f>
        <v>0</v>
      </c>
    </row>
    <row r="106" spans="1:231" ht="12.75">
      <c r="A106" s="572"/>
      <c r="B106" s="572"/>
      <c r="C106" s="619"/>
      <c r="F106" s="620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19"/>
      <c r="AL106" s="419"/>
      <c r="AM106" s="419"/>
      <c r="AN106" s="419"/>
      <c r="AO106" s="419"/>
      <c r="AP106" s="419"/>
      <c r="AQ106" s="419"/>
      <c r="AR106" s="419"/>
      <c r="AS106" s="419"/>
      <c r="AT106" s="419"/>
      <c r="AU106" s="419"/>
      <c r="AV106" s="419"/>
      <c r="AW106" s="419"/>
      <c r="AX106" s="419"/>
      <c r="AY106" s="419"/>
      <c r="AZ106" s="419"/>
      <c r="BA106" s="419"/>
      <c r="BB106" s="419"/>
      <c r="BC106" s="419"/>
      <c r="BD106" s="419"/>
      <c r="BE106" s="419"/>
      <c r="BF106" s="419"/>
      <c r="BG106" s="419"/>
      <c r="BH106" s="419"/>
      <c r="BI106" s="419"/>
      <c r="BJ106" s="419"/>
      <c r="BK106" s="419"/>
      <c r="BL106" s="419"/>
      <c r="BM106" s="419"/>
      <c r="BN106" s="419"/>
      <c r="BO106" s="419"/>
      <c r="BP106" s="419"/>
      <c r="BQ106" s="419"/>
      <c r="BR106" s="419"/>
      <c r="BS106" s="419"/>
      <c r="BT106" s="419"/>
      <c r="BU106" s="419"/>
      <c r="BV106" s="419"/>
      <c r="BW106" s="419"/>
      <c r="BX106" s="419"/>
      <c r="BY106" s="419"/>
      <c r="BZ106" s="419"/>
      <c r="CA106" s="419"/>
      <c r="CB106" s="419"/>
      <c r="CC106" s="419"/>
      <c r="CD106" s="419"/>
      <c r="CE106" s="419"/>
      <c r="CF106" s="419"/>
      <c r="CG106" s="419"/>
      <c r="CH106" s="419"/>
      <c r="CI106" s="419"/>
      <c r="CJ106" s="419"/>
      <c r="CK106" s="419"/>
      <c r="CL106" s="419"/>
      <c r="CM106" s="419"/>
      <c r="CN106" s="419"/>
      <c r="CO106" s="419"/>
      <c r="CP106" s="419"/>
      <c r="CQ106" s="419"/>
      <c r="CR106" s="419"/>
      <c r="CS106" s="419"/>
      <c r="CT106" s="419"/>
      <c r="CU106" s="419"/>
      <c r="CV106" s="419"/>
      <c r="CW106" s="419"/>
      <c r="CX106" s="419"/>
      <c r="CY106" s="419"/>
      <c r="CZ106" s="419"/>
      <c r="DA106" s="419"/>
      <c r="DB106" s="419"/>
      <c r="DC106" s="419"/>
      <c r="DD106" s="419"/>
      <c r="DE106" s="419"/>
      <c r="DF106" s="419"/>
      <c r="DG106" s="419"/>
      <c r="DH106" s="419"/>
      <c r="DI106" s="419"/>
      <c r="DJ106" s="419"/>
      <c r="DK106" s="419"/>
      <c r="DL106" s="419"/>
      <c r="DM106" s="419"/>
      <c r="DN106" s="419"/>
      <c r="DO106" s="419"/>
      <c r="DP106" s="419"/>
      <c r="DQ106" s="419"/>
      <c r="DR106" s="419"/>
      <c r="DS106" s="419"/>
      <c r="DT106" s="419"/>
      <c r="DU106" s="419"/>
      <c r="DV106" s="419"/>
      <c r="DW106" s="419"/>
      <c r="DX106" s="419"/>
      <c r="DY106" s="419"/>
      <c r="DZ106" s="419"/>
      <c r="EA106" s="419"/>
      <c r="EB106" s="419"/>
      <c r="EC106" s="419"/>
      <c r="ED106" s="419"/>
      <c r="EE106" s="419"/>
      <c r="EF106" s="419"/>
      <c r="EG106" s="419"/>
      <c r="EH106" s="419"/>
      <c r="EI106" s="419"/>
      <c r="EJ106" s="419"/>
      <c r="EK106" s="419"/>
      <c r="EL106" s="419"/>
      <c r="EM106" s="419"/>
      <c r="EN106" s="419"/>
      <c r="EO106" s="419"/>
      <c r="EP106" s="419"/>
      <c r="EQ106" s="419"/>
      <c r="ER106" s="419"/>
      <c r="ES106" s="419"/>
      <c r="ET106" s="419"/>
      <c r="EU106" s="419"/>
      <c r="EV106" s="419"/>
      <c r="EW106" s="419"/>
      <c r="EX106" s="419"/>
      <c r="EY106" s="419"/>
      <c r="EZ106" s="419"/>
      <c r="FA106" s="419"/>
      <c r="FB106" s="419"/>
      <c r="FC106" s="419"/>
      <c r="FD106" s="419"/>
      <c r="FE106" s="419"/>
      <c r="FF106" s="419"/>
      <c r="FG106" s="419"/>
      <c r="FH106" s="419"/>
      <c r="FI106" s="419"/>
      <c r="FJ106" s="419"/>
      <c r="FK106" s="419"/>
      <c r="FL106" s="419"/>
      <c r="FM106" s="419"/>
      <c r="FN106" s="419"/>
      <c r="FO106" s="419"/>
      <c r="FP106" s="419"/>
      <c r="FQ106" s="419"/>
      <c r="FR106" s="419"/>
      <c r="FS106" s="419"/>
      <c r="FT106" s="419"/>
      <c r="FU106" s="419"/>
      <c r="FV106" s="419"/>
      <c r="FW106" s="419"/>
      <c r="FX106" s="419"/>
      <c r="FY106" s="419"/>
      <c r="FZ106" s="419"/>
      <c r="GA106" s="419"/>
      <c r="GB106" s="419"/>
      <c r="GC106" s="419"/>
      <c r="GD106" s="419"/>
      <c r="GE106" s="419"/>
      <c r="GF106" s="419"/>
      <c r="GG106" s="419"/>
      <c r="GH106" s="419"/>
      <c r="GI106" s="419"/>
      <c r="GJ106" s="419"/>
      <c r="GK106" s="419"/>
      <c r="GL106" s="419"/>
      <c r="GM106" s="419"/>
      <c r="GN106" s="419"/>
      <c r="GO106" s="419"/>
      <c r="GP106" s="419"/>
      <c r="GQ106" s="419"/>
      <c r="GR106" s="419"/>
      <c r="GS106" s="419"/>
      <c r="GT106" s="419"/>
      <c r="GU106" s="419"/>
      <c r="GV106" s="419"/>
      <c r="GW106" s="419"/>
      <c r="GX106" s="419"/>
      <c r="GY106" s="419"/>
      <c r="GZ106" s="419"/>
      <c r="HA106" s="419"/>
      <c r="HB106" s="419"/>
      <c r="HC106" s="419"/>
      <c r="HD106" s="419"/>
      <c r="HE106" s="419"/>
      <c r="HF106" s="419"/>
      <c r="HG106" s="419"/>
      <c r="HH106" s="419"/>
      <c r="HI106" s="419"/>
      <c r="HJ106" s="419"/>
      <c r="HK106" s="419"/>
      <c r="HL106" s="419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</row>
    <row r="393" ht="5.25" customHeight="1"/>
    <row r="397" ht="5.25" customHeight="1"/>
    <row r="411" ht="5.25" customHeight="1"/>
    <row r="415" ht="5.25" customHeight="1"/>
    <row r="439" ht="4.5" customHeight="1"/>
    <row r="443" ht="4.5" customHeight="1"/>
    <row r="474" ht="3.75" customHeight="1"/>
    <row r="478" ht="3.75" customHeight="1"/>
    <row r="496" ht="12" customHeight="1"/>
    <row r="497" ht="12.75" customHeight="1"/>
    <row r="498" ht="12.75" customHeight="1"/>
    <row r="499" ht="8.25" customHeight="1"/>
    <row r="500" ht="12" customHeight="1"/>
    <row r="501" ht="12.75" customHeight="1"/>
    <row r="502" ht="12.75" customHeight="1"/>
    <row r="503" ht="8.25" customHeight="1"/>
    <row r="504" ht="9" customHeight="1"/>
  </sheetData>
  <sheetProtection algorithmName="SHA-512" hashValue="HHFnuHnp/EH8oWzA0TlTatCPcsRVNmAHAG2IyUP7z34dZq8jrzPaKXDSprp1koyJllBn4T1Mkc7wKB8L07Zhxg==" saltValue="h0cPKdMQkwUHuQWVyZTKRA==" spinCount="100000" sheet="1" objects="1" scenarios="1"/>
  <hyperlinks>
    <hyperlink ref="C20" r:id="rId1" display="https://eshop.jablotron.cz/sbernicovy-zaplavovy-detektor/d-545/"/>
  </hyperlink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r:id="rId2"/>
  <headerFooter>
    <oddHeader>&amp;C&amp;A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Jaromíra Černíková</dc:creator>
  <cp:keywords/>
  <dc:description/>
  <cp:lastModifiedBy>Iveta Prášková</cp:lastModifiedBy>
  <cp:lastPrinted>2020-11-22T07:43:57Z</cp:lastPrinted>
  <dcterms:created xsi:type="dcterms:W3CDTF">2020-02-27T11:37:08Z</dcterms:created>
  <dcterms:modified xsi:type="dcterms:W3CDTF">2020-12-23T08:49:03Z</dcterms:modified>
  <cp:category/>
  <cp:version/>
  <cp:contentType/>
  <cp:contentStatus/>
</cp:coreProperties>
</file>