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9040" windowHeight="15840" activeTab="2"/>
  </bookViews>
  <sheets>
    <sheet name="Rekapitulace stavby" sheetId="1" r:id="rId1"/>
    <sheet name="01_SO-01 - Architektonick..." sheetId="2" r:id="rId2"/>
    <sheet name="02_SO-01 - Architektonick..." sheetId="3" r:id="rId3"/>
  </sheets>
  <definedNames>
    <definedName name="_xlnm._FilterDatabase" localSheetId="1" hidden="1">'01_SO-01 - Architektonick...'!$C$141:$K$404</definedName>
    <definedName name="_xlnm._FilterDatabase" localSheetId="2" hidden="1">'02_SO-01 - Architektonick...'!$C$139:$K$349</definedName>
    <definedName name="_xlnm.Print_Area" localSheetId="1">'01_SO-01 - Architektonick...'!$C$4:$J$76,'01_SO-01 - Architektonick...'!$C$82:$J$123,'01_SO-01 - Architektonick...'!$C$129:$K$404</definedName>
    <definedName name="_xlnm.Print_Area" localSheetId="2">'02_SO-01 - Architektonick...'!$C$4:$J$76,'02_SO-01 - Architektonick...'!$C$82:$J$121,'02_SO-01 - Architektonick...'!$C$127:$K$349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'01_SO-01 - Architektonick...'!$141:$141</definedName>
    <definedName name="_xlnm.Print_Titles" localSheetId="2">'02_SO-01 - Architektonick...'!$139:$139</definedName>
  </definedNames>
  <calcPr calcId="191029"/>
  <extLst/>
</workbook>
</file>

<file path=xl/sharedStrings.xml><?xml version="1.0" encoding="utf-8"?>
<sst xmlns="http://schemas.openxmlformats.org/spreadsheetml/2006/main" count="6122" uniqueCount="1292">
  <si>
    <t>Export Komplet</t>
  </si>
  <si>
    <t/>
  </si>
  <si>
    <t>2.0</t>
  </si>
  <si>
    <t>False</t>
  </si>
  <si>
    <t>{e6144fe8-d8e6-4be1-9632-9c4806df1814}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</si>
  <si>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</si>
  <si>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</si>
  <si>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</si>
  <si>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</si>
  <si>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</si>
  <si>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</si>
  <si>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</si>
  <si>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2020/068</t>
  </si>
  <si>
    <t>Stavba:</t>
  </si>
  <si>
    <t>Stavební úpravy a nástavba objektu Víceúčelové haly</t>
  </si>
  <si>
    <t>KSO:</t>
  </si>
  <si>
    <t>CC-CZ:</t>
  </si>
  <si>
    <t>Místo:</t>
  </si>
  <si>
    <t>p.č.st. 218/1, 218/2, k.ú. Dobré Pole u Vitic</t>
  </si>
  <si>
    <t>Datum:</t>
  </si>
  <si>
    <t>18. 5. 2020</t>
  </si>
  <si>
    <t>Zadavatel:</t>
  </si>
  <si>
    <t>IČ:</t>
  </si>
  <si>
    <t>TECHart systems s.r.o., Machatého 679/2, Hlubočepy</t>
  </si>
  <si>
    <t>DIČ:</t>
  </si>
  <si>
    <t>Zhotovitel:</t>
  </si>
  <si>
    <t xml:space="preserve"> </t>
  </si>
  <si>
    <t>Projektant:</t>
  </si>
  <si>
    <t>KFJ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</si>
  <si>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</si>
  <si>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</si>
  <si>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</si>
  <si>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</si>
  <si>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</si>
  <si>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</si>
  <si>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</si>
  <si>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</si>
  <si>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</si>
  <si>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</si>
  <si>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</si>
  <si>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</si>
  <si>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</si>
  <si>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</si>
  <si>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</si>
  <si>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</si>
  <si>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</si>
  <si>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</si>
  <si>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</si>
  <si>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</si>
  <si>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</si>
  <si>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</si>
  <si>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</si>
  <si>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</si>
  <si>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</si>
  <si>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</si>
  <si>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</si>
  <si>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</si>
  <si>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</si>
  <si>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</si>
  <si>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</si>
  <si>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</si>
  <si>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</si>
  <si>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</si>
  <si>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</si>
  <si>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</si>
  <si>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</si>
  <si>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</si>
  <si>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</si>
  <si>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</si>
  <si>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</si>
  <si>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</si>
  <si>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</si>
  <si>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</si>
  <si>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</si>
  <si>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</si>
  <si>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</si>
  <si>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</si>
  <si>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</si>
  <si>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</si>
  <si>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01_SO-01</t>
  </si>
  <si>
    <t>Architektonická část - uznatelné náklady</t>
  </si>
  <si>
    <t>STA</t>
  </si>
  <si>
    <t>1</t>
  </si>
  <si>
    <t>{47b22cc6-2ead-4e90-85df-ecb13bd2f472}</t>
  </si>
  <si>
    <t>2</t>
  </si>
  <si>
    <t>02_SO-01</t>
  </si>
  <si>
    <t>Architektonická část - neuznatelné náklady</t>
  </si>
  <si>
    <t>{faf5368d-2e76-4a41-a729-1a9f6e3bc0aa}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</si>
  <si>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</si>
  <si>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</si>
  <si>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</si>
  <si>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</si>
  <si>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</si>
  <si>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</si>
  <si>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01_SO-01 - Architektonická část - uznatelné náklady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</si>
  <si>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</si>
  <si>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</si>
  <si>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</si>
  <si>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</si>
  <si>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</si>
  <si>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</si>
  <si>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</si>
  <si>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</si>
  <si>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</si>
  <si>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</si>
  <si>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</si>
  <si>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</si>
  <si>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</si>
  <si>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</si>
  <si>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</si>
  <si>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</si>
  <si>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</si>
  <si>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</si>
  <si>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</si>
  <si>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</si>
  <si>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</si>
  <si>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</si>
  <si>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</si>
  <si>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</si>
  <si>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</si>
  <si>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</si>
  <si>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</si>
  <si>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</si>
  <si>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</si>
  <si>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</si>
  <si>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</si>
  <si>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</si>
  <si>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</si>
  <si>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</si>
  <si>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</si>
  <si>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</si>
  <si>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</si>
  <si>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</si>
  <si>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</si>
  <si>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</si>
  <si>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</si>
  <si>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</si>
  <si>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</si>
  <si>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</si>
  <si>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</si>
  <si>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</si>
  <si>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</si>
  <si>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</si>
  <si>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131251104</t>
  </si>
  <si>
    <t>Hloubení jam nezapažených v hornině třídy těžitelnosti I, skupiny 3 objem do 500 m3 strojně</t>
  </si>
  <si>
    <t>m3</t>
  </si>
  <si>
    <t>4</t>
  </si>
  <si>
    <t>-1690989822</t>
  </si>
  <si>
    <t>132251103</t>
  </si>
  <si>
    <t>Hloubení rýh nezapažených  š do 800 mm v hornině třídy těžitelnosti I, skupiny 3 objem do 100 m3 strojně</t>
  </si>
  <si>
    <t>-1920795178</t>
  </si>
  <si>
    <t>3</t>
  </si>
  <si>
    <t>132251254</t>
  </si>
  <si>
    <t>Hloubení rýh nezapažených š do 2000 mm v hornině třídy těžitelnosti I, skupiny 3 objem do 500 m3 strojně</t>
  </si>
  <si>
    <t>-910448947</t>
  </si>
  <si>
    <t>162701105</t>
  </si>
  <si>
    <t>Vodorovné přemístění do 10000 m výkopku/sypaniny z horniny tř. 1 až 4</t>
  </si>
  <si>
    <t>1418944865</t>
  </si>
  <si>
    <t>5</t>
  </si>
  <si>
    <t>162701109</t>
  </si>
  <si>
    <t>Příplatek k vodorovnému přemístění výkopku/sypaniny z horniny tř. 1 až 4 ZKD 1000 m přes 10000 m</t>
  </si>
  <si>
    <t>1668514171</t>
  </si>
  <si>
    <t>P</t>
  </si>
  <si>
    <t>Poznámka k položce:
příplatek k přesunu za dalších 20 km</t>
  </si>
  <si>
    <t>6</t>
  </si>
  <si>
    <t>167101101</t>
  </si>
  <si>
    <t>Nakládání výkopku z hornin tř. 1 až 4 do 100 m3</t>
  </si>
  <si>
    <t>-2046495662</t>
  </si>
  <si>
    <t>7</t>
  </si>
  <si>
    <t>171201201</t>
  </si>
  <si>
    <t>Uložení sypaniny na skládky</t>
  </si>
  <si>
    <t>-590428648</t>
  </si>
  <si>
    <t>8</t>
  </si>
  <si>
    <t>171201211</t>
  </si>
  <si>
    <t>Poplatek za uložení stavebního odpadu - zeminy a kameniva na skládce</t>
  </si>
  <si>
    <t>t</t>
  </si>
  <si>
    <t>1386863176</t>
  </si>
  <si>
    <t>Zakládání</t>
  </si>
  <si>
    <t>9</t>
  </si>
  <si>
    <t>213311141</t>
  </si>
  <si>
    <t>Polštáře zhutněné pod základy ze štěrkopísku tříděného</t>
  </si>
  <si>
    <t>-442071022</t>
  </si>
  <si>
    <t>10</t>
  </si>
  <si>
    <t>274313511</t>
  </si>
  <si>
    <t>Základové pásy z betonu tř. C 12/15</t>
  </si>
  <si>
    <t>1005588363</t>
  </si>
  <si>
    <t>11</t>
  </si>
  <si>
    <t>275313511</t>
  </si>
  <si>
    <t>Základové patky z betonu tř. C 12/15</t>
  </si>
  <si>
    <t>-1862034184</t>
  </si>
  <si>
    <t>12</t>
  </si>
  <si>
    <t>279113145VL</t>
  </si>
  <si>
    <t>Nákladová rampa z tvárnic ztraceného bednění 4250x2000 mm vč. základu a výkopových prací</t>
  </si>
  <si>
    <t>ks</t>
  </si>
  <si>
    <t>662601750</t>
  </si>
  <si>
    <t>Svislé a kompletní konstrukce</t>
  </si>
  <si>
    <t>13</t>
  </si>
  <si>
    <t>311235151</t>
  </si>
  <si>
    <t>Zdivo jednovrstvé z cihel broušených do P10 na tenkovrstvou maltu tl 300 mm</t>
  </si>
  <si>
    <t>m2</t>
  </si>
  <si>
    <t>-2113114679</t>
  </si>
  <si>
    <t>14</t>
  </si>
  <si>
    <t>311235181</t>
  </si>
  <si>
    <t>Zdivo jednovrstvé z cihel broušených do P10 na tenkovrstvou maltu tl 380 mm</t>
  </si>
  <si>
    <t>1907550643</t>
  </si>
  <si>
    <t>317168011</t>
  </si>
  <si>
    <t>Překlad keramický plochý š 115 mm dl 1000 mm</t>
  </si>
  <si>
    <t>kus</t>
  </si>
  <si>
    <t>-82027362</t>
  </si>
  <si>
    <t>16</t>
  </si>
  <si>
    <t>317168012</t>
  </si>
  <si>
    <t>Překlad keramický plochý š 115 mm dl 1250 mm</t>
  </si>
  <si>
    <t>166559494</t>
  </si>
  <si>
    <t>17</t>
  </si>
  <si>
    <t>317168051</t>
  </si>
  <si>
    <t>Překlad keramický vysoký v 238 mm dl 1000 mm</t>
  </si>
  <si>
    <t>-1227296344</t>
  </si>
  <si>
    <t>18</t>
  </si>
  <si>
    <t>317168052</t>
  </si>
  <si>
    <t>Překlad keramický vysoký v 238 mm dl 1250 mm</t>
  </si>
  <si>
    <t>-1312560912</t>
  </si>
  <si>
    <t>19</t>
  </si>
  <si>
    <t>317168053</t>
  </si>
  <si>
    <t>Překlad keramický vysoký v 238 mm dl 1500 mm</t>
  </si>
  <si>
    <t>1021331776</t>
  </si>
  <si>
    <t>20</t>
  </si>
  <si>
    <t>317168054</t>
  </si>
  <si>
    <t>Překlad keramický vysoký v 238 mm dl 1750 mm</t>
  </si>
  <si>
    <t>-673724510</t>
  </si>
  <si>
    <t>317168060</t>
  </si>
  <si>
    <t>Překlad keramický vysoký v 238 mm dl 3250 mm</t>
  </si>
  <si>
    <t>979235925</t>
  </si>
  <si>
    <t>22</t>
  </si>
  <si>
    <t>317168061</t>
  </si>
  <si>
    <t>Překlad keramický vysoký v 238 mm dl 3500 mm</t>
  </si>
  <si>
    <t>-1452614934</t>
  </si>
  <si>
    <t>23</t>
  </si>
  <si>
    <t>317998113</t>
  </si>
  <si>
    <t>Tepelná izolace mezi překlady v 24 cm z polystyrénu tl 80 mm</t>
  </si>
  <si>
    <t>m</t>
  </si>
  <si>
    <t>1773589936</t>
  </si>
  <si>
    <t>24</t>
  </si>
  <si>
    <t>330321410</t>
  </si>
  <si>
    <t>Sloupy nebo pilíře ze ŽB tř. C 25/30 bez výztuže</t>
  </si>
  <si>
    <t>-679583714</t>
  </si>
  <si>
    <t>25</t>
  </si>
  <si>
    <t>331351121</t>
  </si>
  <si>
    <t>Zřízení bednění čtyřúhelníkových sloupů v do 4 m průřezu do 0,16 m2</t>
  </si>
  <si>
    <t>23292044</t>
  </si>
  <si>
    <t>26</t>
  </si>
  <si>
    <t>331351122</t>
  </si>
  <si>
    <t>Odstranění bednění čtyřúhelníkových sloupů v do 4 m průřezu do 0,16 m2</t>
  </si>
  <si>
    <t>-125048145</t>
  </si>
  <si>
    <t>27</t>
  </si>
  <si>
    <t>331361821</t>
  </si>
  <si>
    <t>Výztuž sloupů hranatých betonářskou ocelí 10 505</t>
  </si>
  <si>
    <t>498791785</t>
  </si>
  <si>
    <t>Vodorovné konstrukce</t>
  </si>
  <si>
    <t>28</t>
  </si>
  <si>
    <t>411121125VL</t>
  </si>
  <si>
    <t>Montáž prefabrikovaných ŽB stropů ze stropních panelů vč. zalití spár, podpěrné konstrukce</t>
  </si>
  <si>
    <t>-1035788694</t>
  </si>
  <si>
    <t>29</t>
  </si>
  <si>
    <t>M</t>
  </si>
  <si>
    <t>593468640VL</t>
  </si>
  <si>
    <t>panel stropní předpjatý</t>
  </si>
  <si>
    <t>-706218063</t>
  </si>
  <si>
    <t>30</t>
  </si>
  <si>
    <t>417321515</t>
  </si>
  <si>
    <t>Ztužující pásy a věnce ze ŽB tř. C 25/30</t>
  </si>
  <si>
    <t>1502722367</t>
  </si>
  <si>
    <t>31</t>
  </si>
  <si>
    <t>417351115</t>
  </si>
  <si>
    <t>Zřízení bednění ztužujících věnců</t>
  </si>
  <si>
    <t>-703267897</t>
  </si>
  <si>
    <t>32</t>
  </si>
  <si>
    <t>417351116</t>
  </si>
  <si>
    <t>Odstranění bednění ztužujících věnců</t>
  </si>
  <si>
    <t>1370454544</t>
  </si>
  <si>
    <t>33</t>
  </si>
  <si>
    <t>417361821</t>
  </si>
  <si>
    <t>Výztuž ztužujících pásů a věnců betonářskou ocelí 10 505</t>
  </si>
  <si>
    <t>2052615027</t>
  </si>
  <si>
    <t>34</t>
  </si>
  <si>
    <t>430321515</t>
  </si>
  <si>
    <t>Schodišťová konstrukce a rampa ze ŽB tř. C 20/25</t>
  </si>
  <si>
    <t>-67785195</t>
  </si>
  <si>
    <t>Poznámka k položce:
nákladová rampa</t>
  </si>
  <si>
    <t>35</t>
  </si>
  <si>
    <t>430361821</t>
  </si>
  <si>
    <t>Výztuž schodišťové konstrukce a rampy betonářskou ocelí 10 505</t>
  </si>
  <si>
    <t>-211134329</t>
  </si>
  <si>
    <t>36</t>
  </si>
  <si>
    <t>431351121</t>
  </si>
  <si>
    <t>Zřízení bednění podest schodišť a ramp přímočarých v do 4 m</t>
  </si>
  <si>
    <t>1324207918</t>
  </si>
  <si>
    <t>37</t>
  </si>
  <si>
    <t>431351122</t>
  </si>
  <si>
    <t>Odstranění bednění podest schodišť a ramp přímočarých v do 4 m</t>
  </si>
  <si>
    <t>-2057558867</t>
  </si>
  <si>
    <t>Úpravy povrchů, podlahy a osazování výplní</t>
  </si>
  <si>
    <t>38</t>
  </si>
  <si>
    <t>611131121</t>
  </si>
  <si>
    <t>Penetrační disperzní nátěr vnitřních stropů nanášený ručně</t>
  </si>
  <si>
    <t>1292548341</t>
  </si>
  <si>
    <t>39</t>
  </si>
  <si>
    <t>611131125</t>
  </si>
  <si>
    <t>Penetrační disperzní nátěr vnitřních schodišťových konstrukcí nanášený ručně</t>
  </si>
  <si>
    <t>-1552840512</t>
  </si>
  <si>
    <t>40</t>
  </si>
  <si>
    <t>611181001</t>
  </si>
  <si>
    <t>Sádrová stěrka tl.do 3 mm vnitřních rovných stropů</t>
  </si>
  <si>
    <t>-1845312023</t>
  </si>
  <si>
    <t>41</t>
  </si>
  <si>
    <t>611181005</t>
  </si>
  <si>
    <t>Sádrová stěrka tl.do 3 mm vnitřních schodišťových konstrukcí</t>
  </si>
  <si>
    <t>-257435186</t>
  </si>
  <si>
    <t>42</t>
  </si>
  <si>
    <t>612131121</t>
  </si>
  <si>
    <t>Penetrační disperzní nátěr vnitřních stěn nanášený ručně</t>
  </si>
  <si>
    <t>114265142</t>
  </si>
  <si>
    <t>43</t>
  </si>
  <si>
    <t>612321121</t>
  </si>
  <si>
    <t>Vápenocementová omítka hladká jednovrstvá vnitřních stěn nanášená ručně</t>
  </si>
  <si>
    <t>213116806</t>
  </si>
  <si>
    <t>44</t>
  </si>
  <si>
    <t>612321141</t>
  </si>
  <si>
    <t>Vápenocementová omítka štuková dvouvrstvá vnitřních stěn nanášená ručně</t>
  </si>
  <si>
    <t>-2024303397</t>
  </si>
  <si>
    <t>45</t>
  </si>
  <si>
    <t>613131121</t>
  </si>
  <si>
    <t>Penetrační disperzní nátěr vnitřních pilířů nebo sloupů nanášený ručně</t>
  </si>
  <si>
    <t>1754036212</t>
  </si>
  <si>
    <t>46</t>
  </si>
  <si>
    <t>613181001</t>
  </si>
  <si>
    <t>Sádrová stěrka tl.do 3 mm vnitřních pilířů nebo sloupů</t>
  </si>
  <si>
    <t>1418125802</t>
  </si>
  <si>
    <t>47</t>
  </si>
  <si>
    <t>622211021</t>
  </si>
  <si>
    <t>Montáž kontaktního zateplení vnějších stěn z polystyrénových desek tl do 120 mm</t>
  </si>
  <si>
    <t>-405608995</t>
  </si>
  <si>
    <t>48</t>
  </si>
  <si>
    <t>28375938</t>
  </si>
  <si>
    <t>deska EPS 70 fasádní λ=0,039 tl 100mm</t>
  </si>
  <si>
    <t>525236279</t>
  </si>
  <si>
    <t>49</t>
  </si>
  <si>
    <t>622212001</t>
  </si>
  <si>
    <t>Montáž kontaktního zateplení vnějšího ostění hl. špalety do 200 mm z polystyrenu tl do 40 mm</t>
  </si>
  <si>
    <t>1023194001</t>
  </si>
  <si>
    <t>50</t>
  </si>
  <si>
    <t>28375931</t>
  </si>
  <si>
    <t>deska EPS 70 fasádní λ=0,039 tl 30mm</t>
  </si>
  <si>
    <t>1471139137</t>
  </si>
  <si>
    <t>Poznámka k položce:
ostění + nadpraží</t>
  </si>
  <si>
    <t>51</t>
  </si>
  <si>
    <t>28376361</t>
  </si>
  <si>
    <t>deska XPS hladký povrch λ=0,034 tl 30mm</t>
  </si>
  <si>
    <t>-1663122226</t>
  </si>
  <si>
    <t>Poznámka k položce:
izolace pod parapet</t>
  </si>
  <si>
    <t>52</t>
  </si>
  <si>
    <t>622251101</t>
  </si>
  <si>
    <t>Příplatek k cenám kontaktního zateplení stěn za použití tepelněizolačních zátek z polystyrenu</t>
  </si>
  <si>
    <t>-1321173776</t>
  </si>
  <si>
    <t>53</t>
  </si>
  <si>
    <t>622252001</t>
  </si>
  <si>
    <t>Montáž zakládacích soklových lišt kontaktního zateplení</t>
  </si>
  <si>
    <t>-574546821</t>
  </si>
  <si>
    <t>54</t>
  </si>
  <si>
    <t>59051647</t>
  </si>
  <si>
    <t>lišta soklová Al s okapničkou zakládací U 10cm 0,95/200cm</t>
  </si>
  <si>
    <t>-855735692</t>
  </si>
  <si>
    <t>55</t>
  </si>
  <si>
    <t>622331121</t>
  </si>
  <si>
    <t>Cementová omítka hladká jednovrstvá vnějších stěn nanášená ručně</t>
  </si>
  <si>
    <t>440237250</t>
  </si>
  <si>
    <t>56</t>
  </si>
  <si>
    <t>622381011VL</t>
  </si>
  <si>
    <t>Tenkovrstvá minerální zrnitá omítka tl. 2,0 mm včetně penetrace vnějších stěn - provedení + penetrace</t>
  </si>
  <si>
    <t>-403542380</t>
  </si>
  <si>
    <t>57</t>
  </si>
  <si>
    <t>58551002VL</t>
  </si>
  <si>
    <t>omítka voděodolná střednězrnná</t>
  </si>
  <si>
    <t>kg</t>
  </si>
  <si>
    <t>133880663</t>
  </si>
  <si>
    <t>Poznámka k položce:
spotřeba 6 kg/m2</t>
  </si>
  <si>
    <t>58</t>
  </si>
  <si>
    <t>622521021</t>
  </si>
  <si>
    <t>Tenkovrstvá silikátová zrnitá omítka tl. 2,0 mm včetně penetrace vnějších stěn</t>
  </si>
  <si>
    <t>-235683731</t>
  </si>
  <si>
    <t>59</t>
  </si>
  <si>
    <t>631311136</t>
  </si>
  <si>
    <t>Mazanina tl do 240 mm z betonu prostého bez zvýšených nároků na prostředí tř. C 25/30</t>
  </si>
  <si>
    <t>-829820787</t>
  </si>
  <si>
    <t>Poznámka k položce:
podlaha 1.NP</t>
  </si>
  <si>
    <t>60</t>
  </si>
  <si>
    <t>631319205</t>
  </si>
  <si>
    <t>Příplatek k mazaninám za přidání ocelových vláken (drátkobeton) pro objemové vyztužení 35 kg/m3</t>
  </si>
  <si>
    <t>-1253844865</t>
  </si>
  <si>
    <t>Ostatní konstrukce a práce, bourání</t>
  </si>
  <si>
    <t>61</t>
  </si>
  <si>
    <t>941111111</t>
  </si>
  <si>
    <t>Montáž lešení řadového trubkového lehkého s podlahami zatížení do 200 kg/m2 š do 0,9 m v do 10 m</t>
  </si>
  <si>
    <t>149163281</t>
  </si>
  <si>
    <t>62</t>
  </si>
  <si>
    <t>941111211</t>
  </si>
  <si>
    <t>Příplatek k lešení řadovému trubkovému lehkému s podlahami š 0,9 m v 10 m za první a ZKD den použití</t>
  </si>
  <si>
    <t>-974456651</t>
  </si>
  <si>
    <t>Poznámka k položce:
předpoklad 90 dní</t>
  </si>
  <si>
    <t>63</t>
  </si>
  <si>
    <t>941111811</t>
  </si>
  <si>
    <t>Demontáž lešení řadového trubkového lehkého s podlahami zatížení do 200 kg/m2 š do 0,9 m v do 10 m</t>
  </si>
  <si>
    <t>-937874390</t>
  </si>
  <si>
    <t>64</t>
  </si>
  <si>
    <t>944511111</t>
  </si>
  <si>
    <t>Montáž ochranné sítě z textilie z umělých vláken</t>
  </si>
  <si>
    <t>-868221260</t>
  </si>
  <si>
    <t>65</t>
  </si>
  <si>
    <t>944511211</t>
  </si>
  <si>
    <t>Příplatek k ochranné síti za první a ZKD den použití</t>
  </si>
  <si>
    <t>-1929211083</t>
  </si>
  <si>
    <t>Poznámka k položce:
Předpoklad 90 dní</t>
  </si>
  <si>
    <t>66</t>
  </si>
  <si>
    <t>944511811</t>
  </si>
  <si>
    <t>Demontáž ochranné sítě z textilie z umělých vláken</t>
  </si>
  <si>
    <t>1840848774</t>
  </si>
  <si>
    <t>67</t>
  </si>
  <si>
    <t>949101111</t>
  </si>
  <si>
    <t>Lešení pomocné pro objekty pozemních staveb s lešeňovou podlahou v do 1,9 m zatížení do 150 kg/m2</t>
  </si>
  <si>
    <t>-1176128446</t>
  </si>
  <si>
    <t>68</t>
  </si>
  <si>
    <t>949101112</t>
  </si>
  <si>
    <t>Lešení pomocné pro objekty pozemních staveb s lešeňovou podlahou v do 3,5 m zatížení do 150 kg/m2</t>
  </si>
  <si>
    <t>-592579080</t>
  </si>
  <si>
    <t>69</t>
  </si>
  <si>
    <t>953961113</t>
  </si>
  <si>
    <t>Kotvy chemickým tmelem M 12 hl 110 mm do betonu, ŽB nebo kamene s vyvrtáním otvoru</t>
  </si>
  <si>
    <t>-359923416</t>
  </si>
  <si>
    <t>Poznámka k položce:
kotvení venkovního schodiště</t>
  </si>
  <si>
    <t>70</t>
  </si>
  <si>
    <t>962031132</t>
  </si>
  <si>
    <t>Bourání příček z cihel pálených na MVC tl do 100 mm</t>
  </si>
  <si>
    <t>-1484005338</t>
  </si>
  <si>
    <t>71</t>
  </si>
  <si>
    <t>962031133</t>
  </si>
  <si>
    <t>Bourání příček z cihel pálených na MVC tl do 150 mm</t>
  </si>
  <si>
    <t>1328279056</t>
  </si>
  <si>
    <t>72</t>
  </si>
  <si>
    <t>962032231</t>
  </si>
  <si>
    <t>Bourání zdiva z cihel pálených nebo vápenopískových na MV nebo MVC přes 1 m3</t>
  </si>
  <si>
    <t>2097368681</t>
  </si>
  <si>
    <t>73</t>
  </si>
  <si>
    <t>965042241</t>
  </si>
  <si>
    <t>Bourání podkladů pod dlažby nebo mazanin betonových nebo z litého asfaltu tl přes 100 mm pl pře 4 m2</t>
  </si>
  <si>
    <t>-284910534</t>
  </si>
  <si>
    <t>74</t>
  </si>
  <si>
    <t>965049112</t>
  </si>
  <si>
    <t>Příplatek k bourání betonových mazanin za bourání mazanin se svařovanou sítí tl přes 100 mm</t>
  </si>
  <si>
    <t>2113559525</t>
  </si>
  <si>
    <t>75</t>
  </si>
  <si>
    <t>968062244</t>
  </si>
  <si>
    <t>Vybourání dřevěných rámů oken jednoduchých včetně křídel pl do 1 m2</t>
  </si>
  <si>
    <t>-1928475174</t>
  </si>
  <si>
    <t>76</t>
  </si>
  <si>
    <t>968062455</t>
  </si>
  <si>
    <t>Vybourání dřevěných dveřních zárubní pl do 2 m2</t>
  </si>
  <si>
    <t>788536177</t>
  </si>
  <si>
    <t>77</t>
  </si>
  <si>
    <t>968062456</t>
  </si>
  <si>
    <t>Vybourání dřevěných dveřních zárubní pl přes 2 m2</t>
  </si>
  <si>
    <t>-1661324234</t>
  </si>
  <si>
    <t>78</t>
  </si>
  <si>
    <t>968062559</t>
  </si>
  <si>
    <t>Vybourání dřevěných vrat pl přes 5 m2</t>
  </si>
  <si>
    <t>-1251327469</t>
  </si>
  <si>
    <t>79</t>
  </si>
  <si>
    <t>968072244</t>
  </si>
  <si>
    <t>Vybourání kovových rámů oken jednoduchých včetně křídel pl do 1 m2</t>
  </si>
  <si>
    <t>-1409561604</t>
  </si>
  <si>
    <t>80</t>
  </si>
  <si>
    <t>968072455</t>
  </si>
  <si>
    <t>Vybourání kovových dveřních zárubní pl do 2 m2</t>
  </si>
  <si>
    <t>632107759</t>
  </si>
  <si>
    <t>997</t>
  </si>
  <si>
    <t>Přesun sutě</t>
  </si>
  <si>
    <t>81</t>
  </si>
  <si>
    <t>997013111</t>
  </si>
  <si>
    <t>Vnitrostaveništní doprava suti a vybouraných hmot pro budovy v do 6 m s použitím mechanizace</t>
  </si>
  <si>
    <t>63999690</t>
  </si>
  <si>
    <t>82</t>
  </si>
  <si>
    <t>997013501</t>
  </si>
  <si>
    <t>Odvoz suti a vybouraných hmot na skládku nebo meziskládku do 1 km se složením</t>
  </si>
  <si>
    <t>1015438501</t>
  </si>
  <si>
    <t>83</t>
  </si>
  <si>
    <t>997013509</t>
  </si>
  <si>
    <t>Příplatek k odvozu suti a vybouraných hmot na skládku ZKD 1 km přes 1 km</t>
  </si>
  <si>
    <t>1551776426</t>
  </si>
  <si>
    <t>Poznámka k položce:
příplatek k přesunu za dalších 29 km</t>
  </si>
  <si>
    <t>84</t>
  </si>
  <si>
    <t>997013609</t>
  </si>
  <si>
    <t>Poplatek za uložení na skládce (skládkovné) stavebního odpadu ze směsí nebo oddělených frakcí betonu, cihel a keramických výrobků kód odpadu 17 01 07</t>
  </si>
  <si>
    <t>961837875</t>
  </si>
  <si>
    <t>85</t>
  </si>
  <si>
    <t>997013801</t>
  </si>
  <si>
    <t>Poplatek za uložení na skládce (skládkovné) stavebního odpadu betonového kód odpadu 170 101</t>
  </si>
  <si>
    <t>-923041740</t>
  </si>
  <si>
    <t>86</t>
  </si>
  <si>
    <t>997013802</t>
  </si>
  <si>
    <t>Poplatek za uložení na skládce (skládkovné) stavebního odpadu železobetonového kód odpadu 170 101</t>
  </si>
  <si>
    <t>-235546121</t>
  </si>
  <si>
    <t>87</t>
  </si>
  <si>
    <t>997013803</t>
  </si>
  <si>
    <t>Poplatek za uložení na skládce (skládkovné) stavebního odpadu cihelného kód odpadu 170 102</t>
  </si>
  <si>
    <t>300220976</t>
  </si>
  <si>
    <t>88</t>
  </si>
  <si>
    <t>997013804</t>
  </si>
  <si>
    <t>Poplatek za uložení na skládce (skládkovné) stavebního odpadu ze skla kód odpadu 17 02 02</t>
  </si>
  <si>
    <t>-1784458736</t>
  </si>
  <si>
    <t>89</t>
  </si>
  <si>
    <t>997013811</t>
  </si>
  <si>
    <t>Poplatek za uložení na skládce (skládkovné) stavebního odpadu dřevěného kód odpadu 170 201</t>
  </si>
  <si>
    <t>-1653308776</t>
  </si>
  <si>
    <t>90</t>
  </si>
  <si>
    <t>997013831</t>
  </si>
  <si>
    <t>Poplatek za uložení na skládce (skládkovné) stavebního odpadu směsného kód odpadu 170 904</t>
  </si>
  <si>
    <t>1824746093</t>
  </si>
  <si>
    <t>998</t>
  </si>
  <si>
    <t>Přesun hmot</t>
  </si>
  <si>
    <t>91</t>
  </si>
  <si>
    <t>998011002</t>
  </si>
  <si>
    <t>Přesun hmot pro budovy zděné v do 12 m</t>
  </si>
  <si>
    <t>-673902028</t>
  </si>
  <si>
    <t>PSV</t>
  </si>
  <si>
    <t>Práce a dodávky PSV</t>
  </si>
  <si>
    <t>711</t>
  </si>
  <si>
    <t>Izolace proti vodě, vlhkosti a plynům</t>
  </si>
  <si>
    <t>92</t>
  </si>
  <si>
    <t>711461103VL</t>
  </si>
  <si>
    <t>Provedení izolace proti tlakové vodě vodorovné fólií</t>
  </si>
  <si>
    <t>-1547300773</t>
  </si>
  <si>
    <t>93</t>
  </si>
  <si>
    <t>283220820</t>
  </si>
  <si>
    <t>zemní izolační fólie, tl. 2 mm, šířka 2,05 délka role 20 m</t>
  </si>
  <si>
    <t>2014330291</t>
  </si>
  <si>
    <t>Poznámka k položce:
Součinitel difuze radonu D ( m2/s ) =  1.8E-11</t>
  </si>
  <si>
    <t>94</t>
  </si>
  <si>
    <t>711491172</t>
  </si>
  <si>
    <t>Provedení izolace proti tlakové vodě vodorovné z textilií vrstva ochranná</t>
  </si>
  <si>
    <t>-488106083</t>
  </si>
  <si>
    <t>95</t>
  </si>
  <si>
    <t>693110020</t>
  </si>
  <si>
    <t>geotextilie tkaná (polypropylen) 130 g/m2</t>
  </si>
  <si>
    <t>-665563889</t>
  </si>
  <si>
    <t>96</t>
  </si>
  <si>
    <t>998711102</t>
  </si>
  <si>
    <t>Přesun hmot tonážní pro izolace proti vodě, vlhkosti a plynům v objektech výšky do 12 m</t>
  </si>
  <si>
    <t>1214572015</t>
  </si>
  <si>
    <t>713</t>
  </si>
  <si>
    <t>Izolace tepelné</t>
  </si>
  <si>
    <t>97</t>
  </si>
  <si>
    <t>713111121</t>
  </si>
  <si>
    <t>Montáž izolace tepelné spodem stropů s uchycením drátem rohoží, pásů, dílců, desek</t>
  </si>
  <si>
    <t>1011713139</t>
  </si>
  <si>
    <t>98</t>
  </si>
  <si>
    <t>63150791</t>
  </si>
  <si>
    <t>pás tepelně izolační pro všechny druhy nezatížených izolací λ=0,038-0,039 tl 200mm</t>
  </si>
  <si>
    <t>494189151</t>
  </si>
  <si>
    <t>99</t>
  </si>
  <si>
    <t>713121111</t>
  </si>
  <si>
    <t>Montáž izolace tepelné podlah volně kladenými rohožemi, pásy, dílci, deskami 1 vrstva</t>
  </si>
  <si>
    <t>-728951086</t>
  </si>
  <si>
    <t>100</t>
  </si>
  <si>
    <t>28376443</t>
  </si>
  <si>
    <t>deska z polystyrénu XPS, hrana rovná a strukturovaný povrch tl 100mm</t>
  </si>
  <si>
    <t>-1245372337</t>
  </si>
  <si>
    <t>101</t>
  </si>
  <si>
    <t>713131141</t>
  </si>
  <si>
    <t>Montáž izolace tepelné stěn a základů lepením celoplošně rohoží, pásů, dílců, desek</t>
  </si>
  <si>
    <t>-727184289</t>
  </si>
  <si>
    <t>102</t>
  </si>
  <si>
    <t>28376441</t>
  </si>
  <si>
    <t>deska z polystyrénu XPS, hrana rovná a strukturovaný povrch tl 60mm</t>
  </si>
  <si>
    <t>-530952333</t>
  </si>
  <si>
    <t>103</t>
  </si>
  <si>
    <t>713191133</t>
  </si>
  <si>
    <t>Montáž izolace tepelné podlah, stropů vrchem nebo střech překrytí fólií s přelepeným spojem</t>
  </si>
  <si>
    <t>-2006730607</t>
  </si>
  <si>
    <t>104</t>
  </si>
  <si>
    <t>28323020</t>
  </si>
  <si>
    <t>fólie separační PE 2 x 50 m</t>
  </si>
  <si>
    <t>1705411639</t>
  </si>
  <si>
    <t>105</t>
  </si>
  <si>
    <t>998713102</t>
  </si>
  <si>
    <t>Přesun hmot tonážní pro izolace tepelné v objektech v do 12 m</t>
  </si>
  <si>
    <t>-1323117316</t>
  </si>
  <si>
    <t>725</t>
  </si>
  <si>
    <t>Zdravotechnika - zařizovací předměty</t>
  </si>
  <si>
    <t>106</t>
  </si>
  <si>
    <t>725112022VL</t>
  </si>
  <si>
    <t>Klozet keramický závěsný - kompletní sada</t>
  </si>
  <si>
    <t>soubor</t>
  </si>
  <si>
    <t>-666105596</t>
  </si>
  <si>
    <t>107</t>
  </si>
  <si>
    <t>725121521</t>
  </si>
  <si>
    <t>Pisoárový záchodek automatický s infračerveným senzorem</t>
  </si>
  <si>
    <t>2028505379</t>
  </si>
  <si>
    <t>108</t>
  </si>
  <si>
    <t>725211602</t>
  </si>
  <si>
    <t>Umyvadlo keramické připevněné na stěnu šrouby bílé bez krytu na sifon 550 mm</t>
  </si>
  <si>
    <t>1882041826</t>
  </si>
  <si>
    <t>109</t>
  </si>
  <si>
    <t>998725102</t>
  </si>
  <si>
    <t>Přesun hmot tonážní pro zařizovací předměty v objektech v do 12 m</t>
  </si>
  <si>
    <t>295591771</t>
  </si>
  <si>
    <t>762</t>
  </si>
  <si>
    <t>Konstrukce tesařské</t>
  </si>
  <si>
    <t>110</t>
  </si>
  <si>
    <t>762111811</t>
  </si>
  <si>
    <t>Demontáž stěn a příček z hraněného řeziva</t>
  </si>
  <si>
    <t>1089983980</t>
  </si>
  <si>
    <t>111</t>
  </si>
  <si>
    <t>762331811</t>
  </si>
  <si>
    <t>Demontáž vázaných kcí krovů z hranolů průřezové plochy do 120 cm2</t>
  </si>
  <si>
    <t>-949148073</t>
  </si>
  <si>
    <t>Poznámka k položce:
demontáž vazníků</t>
  </si>
  <si>
    <t>112</t>
  </si>
  <si>
    <t>762331812</t>
  </si>
  <si>
    <t>Demontáž vázaných kcí krovů z hranolů průřezové plochy do 224 cm2</t>
  </si>
  <si>
    <t>-2065355114</t>
  </si>
  <si>
    <t>113</t>
  </si>
  <si>
    <t>762341811</t>
  </si>
  <si>
    <t>Demontáž bednění střech z prken</t>
  </si>
  <si>
    <t>-1260378110</t>
  </si>
  <si>
    <t>114</t>
  </si>
  <si>
    <t>762342813</t>
  </si>
  <si>
    <t>Demontáž laťování střech z latí osové vzdálenosti přes 0,50 m</t>
  </si>
  <si>
    <t>-194594283</t>
  </si>
  <si>
    <t>115</t>
  </si>
  <si>
    <t>762343811</t>
  </si>
  <si>
    <t>Demontáž bednění okapů a štítových říms z prken</t>
  </si>
  <si>
    <t>332274481</t>
  </si>
  <si>
    <t>116</t>
  </si>
  <si>
    <t>762354813VL</t>
  </si>
  <si>
    <t>Demontáž nadstřešních sedlových konstrukcí</t>
  </si>
  <si>
    <t>-1325869173</t>
  </si>
  <si>
    <t>Poznámka k položce:
dřevěné provětrávací komíny</t>
  </si>
  <si>
    <t>117</t>
  </si>
  <si>
    <t>762841811</t>
  </si>
  <si>
    <t>Demontáž podbíjení obkladů stropů a střech sklonu do 60° z hrubých prken tl do 35 mm</t>
  </si>
  <si>
    <t>-1089743800</t>
  </si>
  <si>
    <t>Poznámka k položce:
odstranění podbití podhledu v rozsahu 50%</t>
  </si>
  <si>
    <t>763</t>
  </si>
  <si>
    <t>Konstrukce suché výstavby</t>
  </si>
  <si>
    <t>118</t>
  </si>
  <si>
    <t>763131451</t>
  </si>
  <si>
    <t>SDK podhled deska 1xH2 12,5 bez izolace dvouvrstvá spodní kce profil CD+UD</t>
  </si>
  <si>
    <t>-1423828683</t>
  </si>
  <si>
    <t>119</t>
  </si>
  <si>
    <t>763131714</t>
  </si>
  <si>
    <t>SDK podhled základní penetrační nátěr</t>
  </si>
  <si>
    <t>-697745611</t>
  </si>
  <si>
    <t>120</t>
  </si>
  <si>
    <t>998763301</t>
  </si>
  <si>
    <t>Přesun hmot tonážní pro sádrokartonové konstrukce v objektech v do 6 m</t>
  </si>
  <si>
    <t>975155082</t>
  </si>
  <si>
    <t>764</t>
  </si>
  <si>
    <t>Konstrukce klempířské</t>
  </si>
  <si>
    <t>121</t>
  </si>
  <si>
    <t>764001841</t>
  </si>
  <si>
    <t>Demontáž krytiny ze šablon do suti</t>
  </si>
  <si>
    <t>-1611558497</t>
  </si>
  <si>
    <t>Poznámka k položce:
demontáž plechové krytiny</t>
  </si>
  <si>
    <t>122</t>
  </si>
  <si>
    <t>764001861</t>
  </si>
  <si>
    <t>Demontáž hřebene z hřebenáčů do suti</t>
  </si>
  <si>
    <t>909774677</t>
  </si>
  <si>
    <t>123</t>
  </si>
  <si>
    <t>764004801</t>
  </si>
  <si>
    <t>Demontáž podokapního žlabu do suti</t>
  </si>
  <si>
    <t>1654138159</t>
  </si>
  <si>
    <t>124</t>
  </si>
  <si>
    <t>764004861</t>
  </si>
  <si>
    <t>Demontáž svodu do suti</t>
  </si>
  <si>
    <t>-970923212</t>
  </si>
  <si>
    <t>125</t>
  </si>
  <si>
    <t>764216644</t>
  </si>
  <si>
    <t>Oplechování rovných parapetů celoplošně lepené z Pz s povrchovou úpravou rš 330 mm</t>
  </si>
  <si>
    <t>270167932</t>
  </si>
  <si>
    <t>126</t>
  </si>
  <si>
    <t>998764102</t>
  </si>
  <si>
    <t>Přesun hmot tonážní pro konstrukce klempířské v objektech v do 12 m</t>
  </si>
  <si>
    <t>2023915442</t>
  </si>
  <si>
    <t>766</t>
  </si>
  <si>
    <t>Konstrukce truhlářské</t>
  </si>
  <si>
    <t>127</t>
  </si>
  <si>
    <t>766622132VL01</t>
  </si>
  <si>
    <t>Vnější plastové okno sklopné, zasklené izolačním dvojsklem Uw = 1,2 W/m2K, rozměr 1130/980 - ozn. O1, D+M</t>
  </si>
  <si>
    <t>-1077299971</t>
  </si>
  <si>
    <t>Poznámka k položce:
součástí dodávky okna jsou kotvící a upevňovací prostředky, kompresní páska a difúzní fólie</t>
  </si>
  <si>
    <t>128</t>
  </si>
  <si>
    <t>766622132VL02</t>
  </si>
  <si>
    <t>Vnější plastové okno sklopné, zasklené izolačním dvojsklem Uw = 1,2 W/m2K, rozměr 1250/980 - ozn. O2, D+M</t>
  </si>
  <si>
    <t>-1956829287</t>
  </si>
  <si>
    <t>129</t>
  </si>
  <si>
    <t>766622132VL03</t>
  </si>
  <si>
    <t>Vnější plastové okno trojdílné sklopné, zasklené izolačním dvojsklem Uw = 1,2 W/m2K, rozměr 2830/2180 - ozn. O5, D+M</t>
  </si>
  <si>
    <t>671314588</t>
  </si>
  <si>
    <t>130</t>
  </si>
  <si>
    <t>766622132VL04</t>
  </si>
  <si>
    <t>Vnější plastové okno sklopné, zasklené izolačním dvojsklem Uw = 1,2 W/m2K, rozměr 580/980 - ozn. O6, D+M</t>
  </si>
  <si>
    <t>823412701</t>
  </si>
  <si>
    <t>131</t>
  </si>
  <si>
    <t>766622132VL05</t>
  </si>
  <si>
    <t>Vnější plastové okno sklopné, zasklené izolačním dvojsklem Uw = 1,2 W/m2K, rozměr 1180/980 - ozn. O7, D+M</t>
  </si>
  <si>
    <t>-1501182503</t>
  </si>
  <si>
    <t>132</t>
  </si>
  <si>
    <t>766660171</t>
  </si>
  <si>
    <t>Montáž dveřních křídel otvíravých 1křídlových š do 0,8 m do obložkové zárubně</t>
  </si>
  <si>
    <t>-1257461418</t>
  </si>
  <si>
    <t>133</t>
  </si>
  <si>
    <t>61165339VL01</t>
  </si>
  <si>
    <t>Vnitřní dřevěné jednokřídlé dveře, plné, MDF, lakované, rozměr 800/1970 - ozn. D4</t>
  </si>
  <si>
    <t>-1697316437</t>
  </si>
  <si>
    <t>Poznámka k položce:
systém generálního klíče
dveřní podlahová zarážka</t>
  </si>
  <si>
    <t>134</t>
  </si>
  <si>
    <t>61165339VL02</t>
  </si>
  <si>
    <t>Vnitřní dřevěné jednokřídlé dveře, plné, MDF, lakované, rozměr 800/1970, EW 30 DP3-C2 - ozn. D5</t>
  </si>
  <si>
    <t>771152566</t>
  </si>
  <si>
    <t xml:space="preserve">Poznámka k položce:
systém generálního klíče
</t>
  </si>
  <si>
    <t>135</t>
  </si>
  <si>
    <t>61165339VL03</t>
  </si>
  <si>
    <t>Vnitřní dřevěné jednokřídlé dveře, plné, MDF, lakované, rozměr 800/1970, EW 30 DP1-C2 - ozn. D6</t>
  </si>
  <si>
    <t>541867596</t>
  </si>
  <si>
    <t>136</t>
  </si>
  <si>
    <t>61165339VL04</t>
  </si>
  <si>
    <t>Vnitřní dřevěné jednokřídlé dveře, plné, MDF, lakované, rozměr 700/1970 - ozn. D7</t>
  </si>
  <si>
    <t>-1091546010</t>
  </si>
  <si>
    <t>Poznámka k položce:
dveřní podlahová zarážka</t>
  </si>
  <si>
    <t>137</t>
  </si>
  <si>
    <t>61165339VL05</t>
  </si>
  <si>
    <t>Vnitřní dřevěné jednokřídlé dveře, plné, MDF, lakované, rozměr 700/1970 - ozn. D8</t>
  </si>
  <si>
    <t>-1132875750</t>
  </si>
  <si>
    <t>138</t>
  </si>
  <si>
    <t>766660411VL01</t>
  </si>
  <si>
    <t>Vnější plastové dveře jednokřídlé, Ud = 1,2 W/m2K, rozměr 1000/2140 - ozn. D1, D+M</t>
  </si>
  <si>
    <t>-2016344923</t>
  </si>
  <si>
    <t>Poznámka k položce:
kování: klika - klika
zámek: bezpečnostní FAB, systém univerzálního klíče
doplňky: dveřní podlahová zarážka</t>
  </si>
  <si>
    <t>139</t>
  </si>
  <si>
    <t>766660411VL02</t>
  </si>
  <si>
    <t>Vnější plastové dveře dvoukřídlé, Ud = 1,2 W/m2K, rozměr 1400/2490 - ozn. D2, D+M</t>
  </si>
  <si>
    <t>-180688378</t>
  </si>
  <si>
    <t>140</t>
  </si>
  <si>
    <t>766660716</t>
  </si>
  <si>
    <t>Montáž dveřních křídel samozavírače na dřevěnou zárubeň</t>
  </si>
  <si>
    <t>-1669554377</t>
  </si>
  <si>
    <t>141</t>
  </si>
  <si>
    <t>54917265VL</t>
  </si>
  <si>
    <t>samozavírač dveří</t>
  </si>
  <si>
    <t>-1917261669</t>
  </si>
  <si>
    <t>142</t>
  </si>
  <si>
    <t>766660728</t>
  </si>
  <si>
    <t>Montáž dveřního interiérového kování - zámku</t>
  </si>
  <si>
    <t>859192009</t>
  </si>
  <si>
    <t>143</t>
  </si>
  <si>
    <t>54924002</t>
  </si>
  <si>
    <t>zámek zadlabací 190/140 /20 L s obyčejným klíčem</t>
  </si>
  <si>
    <t>-1961552093</t>
  </si>
  <si>
    <t>144</t>
  </si>
  <si>
    <t>54924003</t>
  </si>
  <si>
    <t>zámek zadlabací 190/140 /20 P WC6</t>
  </si>
  <si>
    <t>1310181431</t>
  </si>
  <si>
    <t>145</t>
  </si>
  <si>
    <t>54924004</t>
  </si>
  <si>
    <t>zámek zadlabací 190/140/20 L cylinder</t>
  </si>
  <si>
    <t>-1393568007</t>
  </si>
  <si>
    <t>146</t>
  </si>
  <si>
    <t>54964150</t>
  </si>
  <si>
    <t>vložka zámková cylindrická oboustranná + 4 klíče</t>
  </si>
  <si>
    <t>-1201606895</t>
  </si>
  <si>
    <t>147</t>
  </si>
  <si>
    <t>766660729</t>
  </si>
  <si>
    <t>Montáž dveřního interiérového kování - štítku s klikou</t>
  </si>
  <si>
    <t>-440196859</t>
  </si>
  <si>
    <t>148</t>
  </si>
  <si>
    <t>54914620</t>
  </si>
  <si>
    <t>kování dveřní vrchní klika včetně rozet a montážního materiálu R PZ nerez PK</t>
  </si>
  <si>
    <t>818207445</t>
  </si>
  <si>
    <t>149</t>
  </si>
  <si>
    <t>766660733</t>
  </si>
  <si>
    <t>Montáž dveřního bezpečnostního kování - štítku s klikou</t>
  </si>
  <si>
    <t>-1557052171</t>
  </si>
  <si>
    <t>150</t>
  </si>
  <si>
    <t>54914122</t>
  </si>
  <si>
    <t>kování bezpečnostní, klika-klika R4/O OFFICE</t>
  </si>
  <si>
    <t>-2046119916</t>
  </si>
  <si>
    <t>151</t>
  </si>
  <si>
    <t>766682111</t>
  </si>
  <si>
    <t>Montáž zárubní obložkových pro dveře jednokřídlové tl stěny do 170 mm</t>
  </si>
  <si>
    <t>398093463</t>
  </si>
  <si>
    <t>152</t>
  </si>
  <si>
    <t>61182258</t>
  </si>
  <si>
    <t>zárubeň obložková pro dveře 1křídlové 60,70,80,90x197cm tl 6-17cm</t>
  </si>
  <si>
    <t>-1418960079</t>
  </si>
  <si>
    <t>153</t>
  </si>
  <si>
    <t>766694111</t>
  </si>
  <si>
    <t>Montáž parapetních desek dřevěných nebo plastových šířky do 30 cm délky do 1,0 m</t>
  </si>
  <si>
    <t>1887727027</t>
  </si>
  <si>
    <t>154</t>
  </si>
  <si>
    <t>61144404</t>
  </si>
  <si>
    <t>parapet plastový vnitřní - komůrkový 40 x 2 x 100 cm</t>
  </si>
  <si>
    <t>1429970650</t>
  </si>
  <si>
    <t>155</t>
  </si>
  <si>
    <t>61144019</t>
  </si>
  <si>
    <t>koncovka k parapetu plastovému vnitřnímu 1 pár</t>
  </si>
  <si>
    <t>sada</t>
  </si>
  <si>
    <t>1279936203</t>
  </si>
  <si>
    <t>156</t>
  </si>
  <si>
    <t>998766102</t>
  </si>
  <si>
    <t>Přesun hmot tonážní pro konstrukce truhlářské v objektech v do 12 m</t>
  </si>
  <si>
    <t>1625578823</t>
  </si>
  <si>
    <t>767</t>
  </si>
  <si>
    <t>Konstrukce zámečnické</t>
  </si>
  <si>
    <t>157</t>
  </si>
  <si>
    <t>767211311</t>
  </si>
  <si>
    <t>Montáž venkovního kovového schodiště rovného kotveného do zdiva</t>
  </si>
  <si>
    <t>1613680448</t>
  </si>
  <si>
    <t>158</t>
  </si>
  <si>
    <t>13010824</t>
  </si>
  <si>
    <t>ocel profilová UPN 180 jakost 11 375</t>
  </si>
  <si>
    <t>-1371091395</t>
  </si>
  <si>
    <t>159</t>
  </si>
  <si>
    <t>14550319</t>
  </si>
  <si>
    <t>profil ocelový čtvercový svařovaný 80x80x6mm</t>
  </si>
  <si>
    <t>-1128786898</t>
  </si>
  <si>
    <t>160</t>
  </si>
  <si>
    <t>14550314</t>
  </si>
  <si>
    <t>profil ocelový čtvercový svařovaný 60x60x6mm</t>
  </si>
  <si>
    <t>-1496875426</t>
  </si>
  <si>
    <t>161</t>
  </si>
  <si>
    <t>13611228</t>
  </si>
  <si>
    <t>plech ocelový hladký jakost S235JR tl 10mm tabule</t>
  </si>
  <si>
    <t>1490914726</t>
  </si>
  <si>
    <t>162</t>
  </si>
  <si>
    <t>13611232</t>
  </si>
  <si>
    <t>plech ocelový hladký jakost S235JR tl 12mm tabule</t>
  </si>
  <si>
    <t>648934858</t>
  </si>
  <si>
    <t>163</t>
  </si>
  <si>
    <t>767220410</t>
  </si>
  <si>
    <t>Montáž zábradlí schodišťového z profilové oceli do zdi hmotnosti do 20 kg</t>
  </si>
  <si>
    <t>1910079372</t>
  </si>
  <si>
    <t>Poznámka k položce:
zábradlí venkovního schodiště</t>
  </si>
  <si>
    <t>164</t>
  </si>
  <si>
    <t>13010400</t>
  </si>
  <si>
    <t>úhelník ocelový jakost 11 375, 20x20x3mm, 40x40x5mm a 40x20x3mm</t>
  </si>
  <si>
    <t>-80277496</t>
  </si>
  <si>
    <t>165</t>
  </si>
  <si>
    <t>767250113</t>
  </si>
  <si>
    <t>Montáž ocelových podest svařováním</t>
  </si>
  <si>
    <t>974642276</t>
  </si>
  <si>
    <t>166</t>
  </si>
  <si>
    <t>55347077VL</t>
  </si>
  <si>
    <t>Schodišťové stupně SP-34/38-30/2 - ocel-zinkovaná - 900x270</t>
  </si>
  <si>
    <t>435046568</t>
  </si>
  <si>
    <t>167</t>
  </si>
  <si>
    <t>55347077</t>
  </si>
  <si>
    <t>Podlahové rošty SP-34/38-30/2 - ocel-zinkovaná</t>
  </si>
  <si>
    <t>-449497000</t>
  </si>
  <si>
    <t>168</t>
  </si>
  <si>
    <t>767541112</t>
  </si>
  <si>
    <t>Nosná konstrukce pro zdvojené podlahy s lehkým provozem modulu 600x600mm z kovových rektifikačních stojek výšky do 100 mm</t>
  </si>
  <si>
    <t>1361371490</t>
  </si>
  <si>
    <t>169</t>
  </si>
  <si>
    <t>767541411</t>
  </si>
  <si>
    <t>Montáž desek zdvojených podlah rozměru 600 x 600 mm</t>
  </si>
  <si>
    <t>-119903631</t>
  </si>
  <si>
    <t>170</t>
  </si>
  <si>
    <t>60795203</t>
  </si>
  <si>
    <t>deska kalciumsulfátová pro zdvojené podlahy horní strana PVC tl 36mm 600x600mm</t>
  </si>
  <si>
    <t>758604485</t>
  </si>
  <si>
    <t>171</t>
  </si>
  <si>
    <t>767610126VL01</t>
  </si>
  <si>
    <t>Hliníkové okno fixní, izolační dvojsklo Uw = 1,2 W/m2K, rozměr 980/2180 - ozn. O3, D+M</t>
  </si>
  <si>
    <t>-1788900531</t>
  </si>
  <si>
    <t>172</t>
  </si>
  <si>
    <t>767630111VL01</t>
  </si>
  <si>
    <t>Vnější hliníkový portál s dvoukřídlými dveřmi a bočními díly, Ud = 1,2 W/m2K, rozměr 2830/2180 - ozn. O4, D+M</t>
  </si>
  <si>
    <t>-768675202</t>
  </si>
  <si>
    <t>173</t>
  </si>
  <si>
    <t>767630111VL02</t>
  </si>
  <si>
    <t>Vnitřní hliníkový portál s dvoukřídlými dveřmi s bočními díly a nadsvětlíky, Ud = 1,2 W/m2K, rozměr 6175/3075 - ozn. D3, D+M</t>
  </si>
  <si>
    <t>-430151219</t>
  </si>
  <si>
    <t>174</t>
  </si>
  <si>
    <t>767660VL1.1</t>
  </si>
  <si>
    <t>Hliníková sekční vrata s PUR výplní, rozměr 3000x2700 mm, svislé, Ud = 1,2 W/m2 K - ozn. V2, D+M</t>
  </si>
  <si>
    <t>207369133</t>
  </si>
  <si>
    <t>Poznámka k položce:
tabulka dveří ozn. V2</t>
  </si>
  <si>
    <t>175</t>
  </si>
  <si>
    <t>767660VL2.1</t>
  </si>
  <si>
    <t>Hliníková sekční vrata s PUR výplní, rozměr 4000x2700 mm, svislé, Ud = 1,2 W/m2 K - ozn. V1 a V3, D+M</t>
  </si>
  <si>
    <t>1630217159</t>
  </si>
  <si>
    <t>Poznámka k položce:
zámek: bezpečnostní FAB + dálkové ovládání</t>
  </si>
  <si>
    <t>176</t>
  </si>
  <si>
    <t>767660VL3</t>
  </si>
  <si>
    <t>Stříška nad vchodem - dodávka + montáž</t>
  </si>
  <si>
    <t>-1314903526</t>
  </si>
  <si>
    <t>177</t>
  </si>
  <si>
    <t>767660VL5</t>
  </si>
  <si>
    <t>Zábradlí pro vnitřní schodiště vč. výplně</t>
  </si>
  <si>
    <t>-23857004</t>
  </si>
  <si>
    <t>771</t>
  </si>
  <si>
    <t>Podlahy z dlaždic</t>
  </si>
  <si>
    <t>178</t>
  </si>
  <si>
    <t>771111011</t>
  </si>
  <si>
    <t>Vysátí podkladu před pokládkou dlažby</t>
  </si>
  <si>
    <t>1320946913</t>
  </si>
  <si>
    <t>179</t>
  </si>
  <si>
    <t>771474112</t>
  </si>
  <si>
    <t>Montáž soklů z dlaždic keramických rovných flexibilní lepidlo v do 90 mm</t>
  </si>
  <si>
    <t>755863235</t>
  </si>
  <si>
    <t>180</t>
  </si>
  <si>
    <t>597613120VL</t>
  </si>
  <si>
    <t>Dlažba dle užití místnosti, výška 9 cm</t>
  </si>
  <si>
    <t>2097963520</t>
  </si>
  <si>
    <t>181</t>
  </si>
  <si>
    <t>771574113</t>
  </si>
  <si>
    <t>Montáž podlah keramických režných hladkých lepených flexibilním lepidlem do 12 ks/m2</t>
  </si>
  <si>
    <t>-288748302</t>
  </si>
  <si>
    <t>182</t>
  </si>
  <si>
    <t>597614410</t>
  </si>
  <si>
    <t>Dlažba dle užití místnost, rozměr 300x300 mm</t>
  </si>
  <si>
    <t>-143778971</t>
  </si>
  <si>
    <t>183</t>
  </si>
  <si>
    <t>771591111</t>
  </si>
  <si>
    <t>Podlahy penetrace podkladu</t>
  </si>
  <si>
    <t>-222254590</t>
  </si>
  <si>
    <t>184</t>
  </si>
  <si>
    <t>771592011</t>
  </si>
  <si>
    <t>Čištění vnitřních ploch podlah nebo schodišť po položení dlažby chemickými prostředky</t>
  </si>
  <si>
    <t>-18925699</t>
  </si>
  <si>
    <t>185</t>
  </si>
  <si>
    <t>998771102</t>
  </si>
  <si>
    <t>Přesun hmot tonážní pro podlahy z dlaždic v objektech v do 12 m</t>
  </si>
  <si>
    <t>-1442021772</t>
  </si>
  <si>
    <t>781</t>
  </si>
  <si>
    <t>Dokončovací práce - obklady</t>
  </si>
  <si>
    <t>186</t>
  </si>
  <si>
    <t>781111011</t>
  </si>
  <si>
    <t>Ometení (oprášení) stěny při přípravě podkladu</t>
  </si>
  <si>
    <t>2117768834</t>
  </si>
  <si>
    <t>187</t>
  </si>
  <si>
    <t>781474114</t>
  </si>
  <si>
    <t>Montáž obkladů vnitřních keramických hladkých do 22 ks/m2 lepených flexibilním lepidlem</t>
  </si>
  <si>
    <t>85374269</t>
  </si>
  <si>
    <t>188</t>
  </si>
  <si>
    <t>597610000</t>
  </si>
  <si>
    <t>Keramický obklad dle užití místnosti, rozměr 200x250 mm</t>
  </si>
  <si>
    <t>2007920631</t>
  </si>
  <si>
    <t>189</t>
  </si>
  <si>
    <t>781494511</t>
  </si>
  <si>
    <t>Plastové profily ukončovací lepené flexibilním lepidlem</t>
  </si>
  <si>
    <t>-928172729</t>
  </si>
  <si>
    <t>190</t>
  </si>
  <si>
    <t>781495111</t>
  </si>
  <si>
    <t>Penetrace podkladu vnitřních obkladů</t>
  </si>
  <si>
    <t>-88120444</t>
  </si>
  <si>
    <t>191</t>
  </si>
  <si>
    <t>781495211</t>
  </si>
  <si>
    <t>Čištění vnitřních ploch stěn po provedení obkladu chemickými prostředky</t>
  </si>
  <si>
    <t>1438953142</t>
  </si>
  <si>
    <t>192</t>
  </si>
  <si>
    <t>998781102</t>
  </si>
  <si>
    <t>Přesun hmot tonážní pro obklady keramické v objektech v do 12 m</t>
  </si>
  <si>
    <t>-627334654</t>
  </si>
  <si>
    <t>784</t>
  </si>
  <si>
    <t>Dokončovací práce - malby a tapety</t>
  </si>
  <si>
    <t>193</t>
  </si>
  <si>
    <t>784111001</t>
  </si>
  <si>
    <t>Oprášení (ometení ) podkladu v místnostech výšky do 3,80 m</t>
  </si>
  <si>
    <t>1915814412</t>
  </si>
  <si>
    <t>194</t>
  </si>
  <si>
    <t>784111011</t>
  </si>
  <si>
    <t>Obroušení podkladu omítnutého v místnostech výšky do 3,80 m</t>
  </si>
  <si>
    <t>84038666</t>
  </si>
  <si>
    <t>195</t>
  </si>
  <si>
    <t>784181101</t>
  </si>
  <si>
    <t>Základní akrylátová jednonásobná penetrace podkladu v místnostech výšky do 3,80m</t>
  </si>
  <si>
    <t>323131270</t>
  </si>
  <si>
    <t>196</t>
  </si>
  <si>
    <t>784221101</t>
  </si>
  <si>
    <t>Dvojnásobné bílé malby ze směsí za sucha dobře otěruvzdorných v místnostech do 3,80 m</t>
  </si>
  <si>
    <t>2029680073</t>
  </si>
  <si>
    <t>VRN</t>
  </si>
  <si>
    <t>Vedlejší rozpočtové náklady</t>
  </si>
  <si>
    <t>197</t>
  </si>
  <si>
    <t>01</t>
  </si>
  <si>
    <t>Zařízeníí staveniště - veškeré náklady spojené s vybudováním, provozem a odstraněním ZS</t>
  </si>
  <si>
    <t>1024</t>
  </si>
  <si>
    <t>728160768</t>
  </si>
  <si>
    <t>198</t>
  </si>
  <si>
    <t>02</t>
  </si>
  <si>
    <t>Zkoušky a revize - náklady zhotovitele na provádění zkoušek a revizí nezbytných k provedení díla</t>
  </si>
  <si>
    <t>1848881984</t>
  </si>
  <si>
    <t>199</t>
  </si>
  <si>
    <t>03</t>
  </si>
  <si>
    <t>Provozní vlivy - zohlednění všech cizích vlivů způsobených na stavbě</t>
  </si>
  <si>
    <t>808652932</t>
  </si>
  <si>
    <t>200</t>
  </si>
  <si>
    <t>04</t>
  </si>
  <si>
    <t>Vytyčení všech stávajících podzemních sítí</t>
  </si>
  <si>
    <t>1485194561</t>
  </si>
  <si>
    <t>201</t>
  </si>
  <si>
    <t>05</t>
  </si>
  <si>
    <t>Mimostaveništní doprava - mimořádné náklady spojené s dopravou materiálu na staveniště</t>
  </si>
  <si>
    <t>-912925510</t>
  </si>
  <si>
    <t>202</t>
  </si>
  <si>
    <t>06</t>
  </si>
  <si>
    <t>Územní vlivy - zohlednění dopravních omezení záborů veřejných ploch</t>
  </si>
  <si>
    <t>-710783833</t>
  </si>
  <si>
    <t>203</t>
  </si>
  <si>
    <t>08</t>
  </si>
  <si>
    <t>Bankovní záruka - náklady na bankovní záruky dle podmínek zadávací dokumentace</t>
  </si>
  <si>
    <t>1831262963</t>
  </si>
  <si>
    <t>204</t>
  </si>
  <si>
    <t>09</t>
  </si>
  <si>
    <t>Pojištění stavby - náklady na pojištění stavby dle podmínek zadávací dokumentace</t>
  </si>
  <si>
    <t>673186551</t>
  </si>
  <si>
    <t>205</t>
  </si>
  <si>
    <t>Rozpočtová rezerva - zpracování výkazu dle projektu pro SP, rezerva z důvodu typu stavby - rekonstrukce objektu - 5% z ceny díla</t>
  </si>
  <si>
    <t>1283972207</t>
  </si>
  <si>
    <t>02_SO-01 - Architektonická část - neuznatelné náklady</t>
  </si>
  <si>
    <t>767 - Konstrukce zámečnické</t>
  </si>
  <si>
    <t xml:space="preserve">    765 - Krytina skládaná</t>
  </si>
  <si>
    <t xml:space="preserve">    776 - Podlahy povlakové</t>
  </si>
  <si>
    <t>317168055</t>
  </si>
  <si>
    <t>Překlad keramický vysoký v 238 mm dl 2000 mm</t>
  </si>
  <si>
    <t>1512277070</t>
  </si>
  <si>
    <t>710107350</t>
  </si>
  <si>
    <t>342244201</t>
  </si>
  <si>
    <t>Příčka z cihel broušených na tenkovrstvou maltu tloušťky 80 mm</t>
  </si>
  <si>
    <t>213551775</t>
  </si>
  <si>
    <t>342244211</t>
  </si>
  <si>
    <t>Příčka z cihel broušených na tenkovrstvou maltu tloušťky 115 mm</t>
  </si>
  <si>
    <t>810678263</t>
  </si>
  <si>
    <t>342291111</t>
  </si>
  <si>
    <t>Ukotvení příček montážní polyuretanovou pěnou tl příčky do 100 mm</t>
  </si>
  <si>
    <t>-1640263897</t>
  </si>
  <si>
    <t>342291112</t>
  </si>
  <si>
    <t>Ukotvení příček montážní polyuretanovou pěnou tl příčky přes 100 mm</t>
  </si>
  <si>
    <t>-798252592</t>
  </si>
  <si>
    <t>346272216</t>
  </si>
  <si>
    <t>Přizdívka z pórobetonových tvárnic tl 50 mm</t>
  </si>
  <si>
    <t>-1128175053</t>
  </si>
  <si>
    <t>Poznámka k položce:
WC zástěna m.č. 2.06</t>
  </si>
  <si>
    <t>346272236</t>
  </si>
  <si>
    <t>Přizdívka z pórobetonových tvárnic tl 100 mm</t>
  </si>
  <si>
    <t>304291952</t>
  </si>
  <si>
    <t>Poznámka k položce:
obezdívka WC</t>
  </si>
  <si>
    <t>621211001</t>
  </si>
  <si>
    <t>Montáž kontaktního zateplení vnějších podhledů z polystyrénových desek tl do 40 mm</t>
  </si>
  <si>
    <t>1846171240</t>
  </si>
  <si>
    <t>-1459638243</t>
  </si>
  <si>
    <t>621521021</t>
  </si>
  <si>
    <t>Tenkovrstvá silikátová zrnitá omítka tl. 2,0 mm včetně penetrace vnějších podhledů</t>
  </si>
  <si>
    <t>-406513074</t>
  </si>
  <si>
    <t>631311114</t>
  </si>
  <si>
    <t>Mazanina tl do 80 mm z betonu prostého bez zvýšených nároků na prostředí tř. C 16/20</t>
  </si>
  <si>
    <t>-744980791</t>
  </si>
  <si>
    <t>Poznámka k položce:
podlaha 2.NP</t>
  </si>
  <si>
    <t>631319011</t>
  </si>
  <si>
    <t>Příplatek k mazanině tl do 80 mm za přehlazení povrchu</t>
  </si>
  <si>
    <t>754839206</t>
  </si>
  <si>
    <t>631319171</t>
  </si>
  <si>
    <t>Příplatek k mazanině tl do 80 mm za stržení povrchu spodní vrstvy před vložením výztuže</t>
  </si>
  <si>
    <t>1503201979</t>
  </si>
  <si>
    <t>631362021</t>
  </si>
  <si>
    <t>Výztuž mazanin svařovanými sítěmi Kari</t>
  </si>
  <si>
    <t>-1523754193</t>
  </si>
  <si>
    <t>1533740897</t>
  </si>
  <si>
    <t>-642701072</t>
  </si>
  <si>
    <t>-838091144</t>
  </si>
  <si>
    <t>767610126VL02</t>
  </si>
  <si>
    <t>Hliníkové okno fixní s PO EW 30 DP1, rozměr 1980/1480 - ozn. O17</t>
  </si>
  <si>
    <t>6808883</t>
  </si>
  <si>
    <t>767832101</t>
  </si>
  <si>
    <t>Montáž venkovních požárních žebříků do zdiva se suchovodem</t>
  </si>
  <si>
    <t>1508156362</t>
  </si>
  <si>
    <t>44983001</t>
  </si>
  <si>
    <t>žebřík venkovní se suchovodem v provedení žárový Zn</t>
  </si>
  <si>
    <t>-1521777457</t>
  </si>
  <si>
    <t>767995113</t>
  </si>
  <si>
    <t>Montáž atypických zámečnických konstrukcí hmotnosti do 20 kg</t>
  </si>
  <si>
    <t>-883354487</t>
  </si>
  <si>
    <t>Poznámka k položce:
ZTUŽUJÍCÍ PŘÍHRADOVÉ KONSTRUKCE</t>
  </si>
  <si>
    <t>14550328</t>
  </si>
  <si>
    <t>profil ocelový obdélníkový svařovaný 120x60x5mm</t>
  </si>
  <si>
    <t>306928856</t>
  </si>
  <si>
    <t>40026283</t>
  </si>
  <si>
    <t>767995114</t>
  </si>
  <si>
    <t>Montáž atypických zámečnických konstrukcí hmotnosti do 50 kg</t>
  </si>
  <si>
    <t>758760941</t>
  </si>
  <si>
    <t>Poznámka k položce:
KONSTRUKCE STŘECHY - STYČNÍKOVÉ PLECHY VAZNÍKŮ</t>
  </si>
  <si>
    <t>13611214</t>
  </si>
  <si>
    <t>plech ocelový hladký jakost S235JR tl 4mm tabule</t>
  </si>
  <si>
    <t>-1324239890</t>
  </si>
  <si>
    <t>13611220</t>
  </si>
  <si>
    <t>plech ocelový hladký jakost S235JR tl 6mm tabule</t>
  </si>
  <si>
    <t>2012176669</t>
  </si>
  <si>
    <t>13611228VL</t>
  </si>
  <si>
    <t>plech ocelový hladký jakost S235JR tl 8mm tabule</t>
  </si>
  <si>
    <t>-1236050362</t>
  </si>
  <si>
    <t>998767102</t>
  </si>
  <si>
    <t>Přesun hmot tonážní pro zámečnické konstrukce v objektech v do 12 m</t>
  </si>
  <si>
    <t>-75726249</t>
  </si>
  <si>
    <t>-1517514820</t>
  </si>
  <si>
    <t>28372309</t>
  </si>
  <si>
    <t>deska EPS 100 pro trvalé zatížení v tlaku (max. 2000 kg/m2) tl 100mm</t>
  </si>
  <si>
    <t>-620402430</t>
  </si>
  <si>
    <t>762341017</t>
  </si>
  <si>
    <t>Bednění střech rovných z desek OSB tl 25 mm na sraz šroubovaných na krokve</t>
  </si>
  <si>
    <t>-2130363249</t>
  </si>
  <si>
    <t>Poznámka k položce:
bednění pod zateplení fasády a podhledu</t>
  </si>
  <si>
    <t>762341250</t>
  </si>
  <si>
    <t>Montáž bednění střech rovných a šikmých sklonu do 60° z hoblovaných prken</t>
  </si>
  <si>
    <t>1393007028</t>
  </si>
  <si>
    <t>60515111</t>
  </si>
  <si>
    <t>řezivo jehličnaté boční prkno jakost I.-II. 2-3cm</t>
  </si>
  <si>
    <t>-544192228</t>
  </si>
  <si>
    <t>762342441</t>
  </si>
  <si>
    <t>Montáž lišt trojúhelníkových nebo kontralatí na střechách sklonu do 60°</t>
  </si>
  <si>
    <t>1783055826</t>
  </si>
  <si>
    <t>60514114</t>
  </si>
  <si>
    <t>řezivo jehličnaté latě střešní impregnované dl 4 m</t>
  </si>
  <si>
    <t>1352440338</t>
  </si>
  <si>
    <t>762395000</t>
  </si>
  <si>
    <t>Spojovací prostředky pro montáž krovu, bednění, laťování, světlíky, klíny</t>
  </si>
  <si>
    <t>-88572243</t>
  </si>
  <si>
    <t>998762102</t>
  </si>
  <si>
    <t>Přesun hmot tonážní pro kce tesařské v objektech v do 12 m</t>
  </si>
  <si>
    <t>-886419769</t>
  </si>
  <si>
    <t>763131432</t>
  </si>
  <si>
    <t>SDK podhled deska 1xDF 15 bez TI dvouvrstvá spodní kce profil CD+UD</t>
  </si>
  <si>
    <t>1483595165</t>
  </si>
  <si>
    <t>763131471</t>
  </si>
  <si>
    <t>SDK podhled deska 1xH2DF 12,5 bez TI dvouvrstvá spodní kce profil CD+UD</t>
  </si>
  <si>
    <t>-1578106943</t>
  </si>
  <si>
    <t>-1596065251</t>
  </si>
  <si>
    <t>763131751</t>
  </si>
  <si>
    <t>Montáž parotěsné zábrany do SDK podhledu</t>
  </si>
  <si>
    <t>-1142287632</t>
  </si>
  <si>
    <t>283292100</t>
  </si>
  <si>
    <t>zábrana parotěsná role 1,5 x 50 m</t>
  </si>
  <si>
    <t>-186994417</t>
  </si>
  <si>
    <t>Poznámka k položce:
Parotěsná zábrana zpevněná mřížkou s hlavní funkcí jako větrotěsná zábrana..</t>
  </si>
  <si>
    <t>763131752</t>
  </si>
  <si>
    <t>Montáž jedné vrstvy tepelné izolace do SDK podhledu</t>
  </si>
  <si>
    <t>-1821100892</t>
  </si>
  <si>
    <t>63152182</t>
  </si>
  <si>
    <t>pás tepelně izolační suchá výstavba λ=0,042 tl 80mm</t>
  </si>
  <si>
    <t>292631678</t>
  </si>
  <si>
    <t>763732115</t>
  </si>
  <si>
    <t>Montáž střešní konstrukce v do 10 m z příhradových vazníků konstrukční délky do 15 m</t>
  </si>
  <si>
    <t>1604307453</t>
  </si>
  <si>
    <t>60512141</t>
  </si>
  <si>
    <t>hranol stavební řezivo průřezu do 450cm2 dl 6-8m</t>
  </si>
  <si>
    <t>-2138581400</t>
  </si>
  <si>
    <t>60512135</t>
  </si>
  <si>
    <t>hranol stavební řezivo průřezu do 288cm2 do dl 6m</t>
  </si>
  <si>
    <t>-1967353390</t>
  </si>
  <si>
    <t>60512130</t>
  </si>
  <si>
    <t>hranol stavební řezivo průřezu do 224cm2 do dl 6m</t>
  </si>
  <si>
    <t>1539860519</t>
  </si>
  <si>
    <t>998763302</t>
  </si>
  <si>
    <t>Přesun hmot tonážní pro sádrokartonové konstrukce v objektech v do 12 m</t>
  </si>
  <si>
    <t>-187732270</t>
  </si>
  <si>
    <t>764111651</t>
  </si>
  <si>
    <t>Krytina střechy rovné z taškových tabulí z Pz plechu s povrchovou úpravou sklonu do 30°</t>
  </si>
  <si>
    <t>-62645184</t>
  </si>
  <si>
    <t>764212637</t>
  </si>
  <si>
    <t>Oplechování štítu závětrnou lištou z Pz s povrchovou úpravou rš 670 mm</t>
  </si>
  <si>
    <t>2054942779</t>
  </si>
  <si>
    <t>764212665</t>
  </si>
  <si>
    <t>Oplechování rovné okapové hrany z Pz s povrchovou úpravou rš 400 mm</t>
  </si>
  <si>
    <t>577889847</t>
  </si>
  <si>
    <t>764214608</t>
  </si>
  <si>
    <t>Oplechování horních ploch a atik bez rohů z Pz s povrch úpravou mechanicky kotvené rš 750 mm</t>
  </si>
  <si>
    <t>-1354005041</t>
  </si>
  <si>
    <t>764511602</t>
  </si>
  <si>
    <t>Žlab podokapní půlkruhový z Pz s povrchovou úpravou rš 330 mm</t>
  </si>
  <si>
    <t>-1396670432</t>
  </si>
  <si>
    <t>764511642</t>
  </si>
  <si>
    <t>Kotlík oválný (trychtýřový) pro podokapní žlaby z Pz s povrchovou úpravou 330/100 mm</t>
  </si>
  <si>
    <t>1352494450</t>
  </si>
  <si>
    <t>764518622</t>
  </si>
  <si>
    <t>Svody kruhové včetně objímek, kolen, odskoků z Pz s povrchovou úpravou průměru 100 mm</t>
  </si>
  <si>
    <t>513513517</t>
  </si>
  <si>
    <t>765</t>
  </si>
  <si>
    <t>Krytina skládaná</t>
  </si>
  <si>
    <t>765191001</t>
  </si>
  <si>
    <t>Montáž pojistné hydroizolační fólie kladené ve sklonu do 20° lepením na bednění nebo izolaci</t>
  </si>
  <si>
    <t>1610632106</t>
  </si>
  <si>
    <t>55350191.LND</t>
  </si>
  <si>
    <t>fólie podstřešní antikondenzační, difúzní</t>
  </si>
  <si>
    <t>482276847</t>
  </si>
  <si>
    <t>998765102</t>
  </si>
  <si>
    <t>Přesun hmot tonážní pro krytiny skládané v objektech v do 12 m</t>
  </si>
  <si>
    <t>-494408959</t>
  </si>
  <si>
    <t>766622132VL06</t>
  </si>
  <si>
    <t>Vnější plastové okno otvírací/sklopné, zasklené izolačním dvojsklem Uw = 1,2 W/m2K, rozměr 1130/1480 - ozn. O8, D+M</t>
  </si>
  <si>
    <t>-578582769</t>
  </si>
  <si>
    <t>766622132VL07</t>
  </si>
  <si>
    <t>Vnější plastové okno otvírací/sklopné, zasklené izolačním dvojsklem Uw = 1,2 W/m2K, rozměr 1230/1480 - ozn. O9, D+M</t>
  </si>
  <si>
    <t>41313209</t>
  </si>
  <si>
    <t>766622132VL08</t>
  </si>
  <si>
    <t>Vnější plastové okno trojdílné sklopné, zasklené izolačním dvojsklem Uw = 1,2 W/m2K, rozměr 2580/1480 - ozn. O10, D+M</t>
  </si>
  <si>
    <t>53341044</t>
  </si>
  <si>
    <t>766622132VL09</t>
  </si>
  <si>
    <t>Vnější plastové okno trojdílné sklopné, zasklené izolačním dvojsklem Uw = 1,2 W/m2K, rozměr 2980/1480 - ozn. O11, D+M</t>
  </si>
  <si>
    <t>-1010749945</t>
  </si>
  <si>
    <t>766622132VL10</t>
  </si>
  <si>
    <t>Vnější plastové okno otvírací/sklopné, zasklené izolačním dvojsklem Uw = 1,2 W/m2K, rozměr 1180/1480 - ozn. O12, D+M</t>
  </si>
  <si>
    <t>857550897</t>
  </si>
  <si>
    <t>766622132VL11</t>
  </si>
  <si>
    <t>Vnější plastové okno otvírací/sklopné, zasklené izolačním dvojsklem Uw = 1,2 W/m2K, rozměr 880/1480 - ozn. O13, D+M</t>
  </si>
  <si>
    <t>-518616838</t>
  </si>
  <si>
    <t>766622132VL12</t>
  </si>
  <si>
    <t>Vnější plastové okno dvoukřídlé otvírací-otvírací/sklopné, zasklené izolačním dvojsklem Uw = 1,2 W/m2K, rozměr 1580/1480 - ozn. O14, D+M</t>
  </si>
  <si>
    <t>1980993538</t>
  </si>
  <si>
    <t>766622132VL13</t>
  </si>
  <si>
    <t>Vnější plastové okno trojdílné sklopné, zasklené izolačním dvojsklem Uw = 1,2 W/m2K, rozměr 2780/1480 - ozn. O15, D+M</t>
  </si>
  <si>
    <t>-1989605816</t>
  </si>
  <si>
    <t>766622132VL14</t>
  </si>
  <si>
    <t>Vnější plastové okno dvoukřídlé otvírací-otvírací/sklopné, zasklené izolačním dvojsklem Uw = 1,2 W/m2K, rozměr 1380/1480 - ozn. O16, D+M</t>
  </si>
  <si>
    <t>-1700984096</t>
  </si>
  <si>
    <t>949182051</t>
  </si>
  <si>
    <t>-358003335</t>
  </si>
  <si>
    <t>1038815511</t>
  </si>
  <si>
    <t>-39084200</t>
  </si>
  <si>
    <t>766660172</t>
  </si>
  <si>
    <t>Montáž dveřních křídel otvíravých 1křídlových š přes 0,8 m do obložkové zárubně</t>
  </si>
  <si>
    <t>-19014732</t>
  </si>
  <si>
    <t>61161725VL</t>
  </si>
  <si>
    <t>dveře vnitřní hladké dýhované plné 1křídlové 100x197cm dub - atypické</t>
  </si>
  <si>
    <t>1116932763</t>
  </si>
  <si>
    <t>-73041956</t>
  </si>
  <si>
    <t>-1786148999</t>
  </si>
  <si>
    <t>-942617481</t>
  </si>
  <si>
    <t>-9654397</t>
  </si>
  <si>
    <t>1946634038</t>
  </si>
  <si>
    <t>786677055</t>
  </si>
  <si>
    <t>-1716780854</t>
  </si>
  <si>
    <t>1439293082</t>
  </si>
  <si>
    <t>1951487307</t>
  </si>
  <si>
    <t>1102490556</t>
  </si>
  <si>
    <t>1810677598</t>
  </si>
  <si>
    <t>-478607220</t>
  </si>
  <si>
    <t>zárubeň obložková pro dveře 1křídlové 60,70,80,90x197cm tl 6-17cm,dub,buk</t>
  </si>
  <si>
    <t>61182258VL</t>
  </si>
  <si>
    <t>zárubeň obložková pro dveře 1křídlové 100x197cm tl 6-17cm,dub,buk - atypické</t>
  </si>
  <si>
    <t>-406046440</t>
  </si>
  <si>
    <t>766811151VL</t>
  </si>
  <si>
    <t>Dodávka + Montáž kompletní kuchyňské linky 3,5 m bez spotřebičů</t>
  </si>
  <si>
    <t>513899240</t>
  </si>
  <si>
    <t>344521694</t>
  </si>
  <si>
    <t>1160806494</t>
  </si>
  <si>
    <t>-425386604</t>
  </si>
  <si>
    <t>776</t>
  </si>
  <si>
    <t>Podlahy povlakové</t>
  </si>
  <si>
    <t>776111311</t>
  </si>
  <si>
    <t>Vysátí podkladu povlakových podlah</t>
  </si>
  <si>
    <t>-2051641532</t>
  </si>
  <si>
    <t>776121111</t>
  </si>
  <si>
    <t>Vodou ředitelná penetrace savého podkladu povlakových podlah ředěná v poměru 1:3</t>
  </si>
  <si>
    <t>-437458605</t>
  </si>
  <si>
    <t>776211111</t>
  </si>
  <si>
    <t>Lepení textilních pásů</t>
  </si>
  <si>
    <t>-1988162022</t>
  </si>
  <si>
    <t>69751052</t>
  </si>
  <si>
    <t>koberec v rolích š 4m, všívaná strukturovaná smyčka, vlákno 750g/m2,100% Polyamide, zátěž 33, Cfl S1</t>
  </si>
  <si>
    <t>-796020543</t>
  </si>
  <si>
    <t>776411111</t>
  </si>
  <si>
    <t>Montáž obvodových soklíků výšky do 80 mm</t>
  </si>
  <si>
    <t>-899317955</t>
  </si>
  <si>
    <t>69751200</t>
  </si>
  <si>
    <t>lišta kobercová 5 x 0,7 cm</t>
  </si>
  <si>
    <t>-711167521</t>
  </si>
  <si>
    <t>-1029492333</t>
  </si>
  <si>
    <t>-558673316</t>
  </si>
  <si>
    <t>1938584068</t>
  </si>
  <si>
    <t>928599264</t>
  </si>
  <si>
    <t>1796826086</t>
  </si>
  <si>
    <t>-112410445</t>
  </si>
  <si>
    <t>1165911520</t>
  </si>
  <si>
    <t>REKAPITULACE STAVBY - STAVEBNÍ PRÁCE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</si>
</sst>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21" xfId="0" applyFont="1" applyBorder="1" applyAlignment="1" applyProtection="1">
      <alignment horizontal="center" vertical="center"/>
      <protection locked="0"/>
    </xf>
    <xf numFmtId="49" fontId="33" fillId="0" borderId="21" xfId="0" applyNumberFormat="1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Border="1" applyAlignment="1" applyProtection="1">
      <alignment vertical="center"/>
      <protection locked="0"/>
    </xf>
    <xf numFmtId="4" fontId="33" fillId="0" borderId="21" xfId="0" applyNumberFormat="1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3" xfId="0" applyNumberFormat="1" applyFont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3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73">
      <selection activeCell="Z29" sqref="Z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1291</v>
      </c>
      <c r="AR4" s="17"/>
      <c r="AS4" s="19" t="s">
        <v>9</v>
      </c>
      <c r="BS4" s="14" t="s">
        <v>10</v>
      </c>
    </row>
    <row r="5" spans="2:71" s="1" customFormat="1" ht="12" customHeight="1">
      <c r="B5" s="17"/>
      <c r="D5" s="20" t="s">
        <v>11</v>
      </c>
      <c r="K5" s="193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194" t="s">
        <v>14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7"/>
      <c r="BS6" s="14" t="s">
        <v>6</v>
      </c>
    </row>
    <row r="7" spans="2:71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28</v>
      </c>
      <c r="AK20" s="23" t="s">
        <v>24</v>
      </c>
      <c r="AN20" s="21" t="s">
        <v>1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31</v>
      </c>
      <c r="AR22" s="17"/>
    </row>
    <row r="23" spans="2:44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5" customHeight="1">
      <c r="B26" s="17"/>
      <c r="D26" s="26" t="s">
        <v>32</v>
      </c>
      <c r="AK26" s="196">
        <f>ROUND(AG94,2)</f>
        <v>0</v>
      </c>
      <c r="AL26" s="185"/>
      <c r="AM26" s="185"/>
      <c r="AN26" s="185"/>
      <c r="AO26" s="185"/>
      <c r="AR26" s="17"/>
    </row>
    <row r="27" spans="2:44" s="1" customFormat="1" ht="14.45" customHeight="1">
      <c r="B27" s="17"/>
      <c r="D27" s="26" t="s">
        <v>33</v>
      </c>
      <c r="AK27" s="196">
        <f>ROUND(AG98,2)</f>
        <v>0</v>
      </c>
      <c r="AL27" s="196"/>
      <c r="AM27" s="196"/>
      <c r="AN27" s="196"/>
      <c r="AO27" s="196"/>
      <c r="AR27" s="17"/>
    </row>
    <row r="28" spans="1:57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57" s="2" customFormat="1" ht="25.9" customHeight="1">
      <c r="A29" s="28"/>
      <c r="B29" s="29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7">
        <f>ROUND(AK26+AK27,2)</f>
        <v>0</v>
      </c>
      <c r="AL29" s="198"/>
      <c r="AM29" s="198"/>
      <c r="AN29" s="198"/>
      <c r="AO29" s="198"/>
      <c r="AP29" s="28"/>
      <c r="AQ29" s="28"/>
      <c r="AR29" s="29"/>
      <c r="BE29" s="28"/>
    </row>
    <row r="30" spans="1:57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57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83" t="s">
        <v>35</v>
      </c>
      <c r="M31" s="183"/>
      <c r="N31" s="183"/>
      <c r="O31" s="183"/>
      <c r="P31" s="183"/>
      <c r="Q31" s="28"/>
      <c r="R31" s="28"/>
      <c r="S31" s="28"/>
      <c r="T31" s="28"/>
      <c r="U31" s="28"/>
      <c r="V31" s="28"/>
      <c r="W31" s="183" t="s">
        <v>36</v>
      </c>
      <c r="X31" s="183"/>
      <c r="Y31" s="183"/>
      <c r="Z31" s="183"/>
      <c r="AA31" s="183"/>
      <c r="AB31" s="183"/>
      <c r="AC31" s="183"/>
      <c r="AD31" s="183"/>
      <c r="AE31" s="183"/>
      <c r="AF31" s="28"/>
      <c r="AG31" s="28"/>
      <c r="AH31" s="28"/>
      <c r="AI31" s="28"/>
      <c r="AJ31" s="28"/>
      <c r="AK31" s="183" t="s">
        <v>37</v>
      </c>
      <c r="AL31" s="183"/>
      <c r="AM31" s="183"/>
      <c r="AN31" s="183"/>
      <c r="AO31" s="183"/>
      <c r="AP31" s="28"/>
      <c r="AQ31" s="28"/>
      <c r="AR31" s="29"/>
      <c r="BE31" s="28"/>
    </row>
    <row r="32" spans="2:44" s="3" customFormat="1" ht="14.45" customHeight="1">
      <c r="B32" s="33"/>
      <c r="D32" s="23" t="s">
        <v>38</v>
      </c>
      <c r="F32" s="23" t="s">
        <v>39</v>
      </c>
      <c r="L32" s="180">
        <v>0.21</v>
      </c>
      <c r="M32" s="181"/>
      <c r="N32" s="181"/>
      <c r="O32" s="181"/>
      <c r="P32" s="181"/>
      <c r="W32" s="182">
        <f>ROUND(AZ94+SUM(CD98),2)</f>
        <v>0</v>
      </c>
      <c r="X32" s="181"/>
      <c r="Y32" s="181"/>
      <c r="Z32" s="181"/>
      <c r="AA32" s="181"/>
      <c r="AB32" s="181"/>
      <c r="AC32" s="181"/>
      <c r="AD32" s="181"/>
      <c r="AE32" s="181"/>
      <c r="AK32" s="182">
        <f>ROUND(AV94+SUM(BY98),2)</f>
        <v>0</v>
      </c>
      <c r="AL32" s="181"/>
      <c r="AM32" s="181"/>
      <c r="AN32" s="181"/>
      <c r="AO32" s="181"/>
      <c r="AR32" s="33"/>
    </row>
    <row r="33" spans="2:44" s="3" customFormat="1" ht="14.45" customHeight="1">
      <c r="B33" s="33"/>
      <c r="F33" s="23" t="s">
        <v>40</v>
      </c>
      <c r="L33" s="180">
        <v>0.15</v>
      </c>
      <c r="M33" s="181"/>
      <c r="N33" s="181"/>
      <c r="O33" s="181"/>
      <c r="P33" s="181"/>
      <c r="W33" s="182">
        <f>ROUND(BA94+SUM(CE98),2)</f>
        <v>0</v>
      </c>
      <c r="X33" s="181"/>
      <c r="Y33" s="181"/>
      <c r="Z33" s="181"/>
      <c r="AA33" s="181"/>
      <c r="AB33" s="181"/>
      <c r="AC33" s="181"/>
      <c r="AD33" s="181"/>
      <c r="AE33" s="181"/>
      <c r="AK33" s="182">
        <f>ROUND(AW94+SUM(BZ98),2)</f>
        <v>0</v>
      </c>
      <c r="AL33" s="181"/>
      <c r="AM33" s="181"/>
      <c r="AN33" s="181"/>
      <c r="AO33" s="181"/>
      <c r="AR33" s="33"/>
    </row>
    <row r="34" spans="2:44" s="3" customFormat="1" ht="14.45" customHeight="1" hidden="1">
      <c r="B34" s="33"/>
      <c r="F34" s="23" t="s">
        <v>41</v>
      </c>
      <c r="L34" s="180">
        <v>0.21</v>
      </c>
      <c r="M34" s="181"/>
      <c r="N34" s="181"/>
      <c r="O34" s="181"/>
      <c r="P34" s="181"/>
      <c r="W34" s="182">
        <f>ROUND(BB94+SUM(CF98),2)</f>
        <v>0</v>
      </c>
      <c r="X34" s="181"/>
      <c r="Y34" s="181"/>
      <c r="Z34" s="181"/>
      <c r="AA34" s="181"/>
      <c r="AB34" s="181"/>
      <c r="AC34" s="181"/>
      <c r="AD34" s="181"/>
      <c r="AE34" s="181"/>
      <c r="AK34" s="182">
        <v>0</v>
      </c>
      <c r="AL34" s="181"/>
      <c r="AM34" s="181"/>
      <c r="AN34" s="181"/>
      <c r="AO34" s="181"/>
      <c r="AR34" s="33"/>
    </row>
    <row r="35" spans="2:44" s="3" customFormat="1" ht="14.45" customHeight="1" hidden="1">
      <c r="B35" s="33"/>
      <c r="F35" s="23" t="s">
        <v>42</v>
      </c>
      <c r="L35" s="180">
        <v>0.15</v>
      </c>
      <c r="M35" s="181"/>
      <c r="N35" s="181"/>
      <c r="O35" s="181"/>
      <c r="P35" s="181"/>
      <c r="W35" s="182">
        <f>ROUND(BC94+SUM(CG98),2)</f>
        <v>0</v>
      </c>
      <c r="X35" s="181"/>
      <c r="Y35" s="181"/>
      <c r="Z35" s="181"/>
      <c r="AA35" s="181"/>
      <c r="AB35" s="181"/>
      <c r="AC35" s="181"/>
      <c r="AD35" s="181"/>
      <c r="AE35" s="181"/>
      <c r="AK35" s="182">
        <v>0</v>
      </c>
      <c r="AL35" s="181"/>
      <c r="AM35" s="181"/>
      <c r="AN35" s="181"/>
      <c r="AO35" s="181"/>
      <c r="AR35" s="33"/>
    </row>
    <row r="36" spans="2:44" s="3" customFormat="1" ht="14.45" customHeight="1" hidden="1">
      <c r="B36" s="33"/>
      <c r="F36" s="23" t="s">
        <v>43</v>
      </c>
      <c r="L36" s="180">
        <v>0</v>
      </c>
      <c r="M36" s="181"/>
      <c r="N36" s="181"/>
      <c r="O36" s="181"/>
      <c r="P36" s="181"/>
      <c r="W36" s="182">
        <f>ROUND(BD94+SUM(CH98),2)</f>
        <v>0</v>
      </c>
      <c r="X36" s="181"/>
      <c r="Y36" s="181"/>
      <c r="Z36" s="181"/>
      <c r="AA36" s="181"/>
      <c r="AB36" s="181"/>
      <c r="AC36" s="181"/>
      <c r="AD36" s="181"/>
      <c r="AE36" s="181"/>
      <c r="AK36" s="182">
        <v>0</v>
      </c>
      <c r="AL36" s="181"/>
      <c r="AM36" s="181"/>
      <c r="AN36" s="181"/>
      <c r="AO36" s="181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45</v>
      </c>
      <c r="U38" s="36"/>
      <c r="V38" s="36"/>
      <c r="W38" s="36"/>
      <c r="X38" s="206" t="s">
        <v>46</v>
      </c>
      <c r="Y38" s="204"/>
      <c r="Z38" s="204"/>
      <c r="AA38" s="204"/>
      <c r="AB38" s="204"/>
      <c r="AC38" s="36"/>
      <c r="AD38" s="36"/>
      <c r="AE38" s="36"/>
      <c r="AF38" s="36"/>
      <c r="AG38" s="36"/>
      <c r="AH38" s="36"/>
      <c r="AI38" s="36"/>
      <c r="AJ38" s="36"/>
      <c r="AK38" s="203">
        <f>SUM(AK29:AK36)</f>
        <v>0</v>
      </c>
      <c r="AL38" s="204"/>
      <c r="AM38" s="204"/>
      <c r="AN38" s="204"/>
      <c r="AO38" s="205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8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11</v>
      </c>
      <c r="L84" s="4" t="str">
        <f>K5</f>
        <v>2020/068</v>
      </c>
      <c r="AR84" s="47"/>
    </row>
    <row r="85" spans="2:44" s="5" customFormat="1" ht="36.95" customHeight="1">
      <c r="B85" s="48"/>
      <c r="C85" s="49" t="s">
        <v>13</v>
      </c>
      <c r="L85" s="177" t="str">
        <f>K6</f>
        <v>Stavební úpravy a nástavba objektu Víceúčelové haly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p.č.st. 218/1, 218/2, k.ú. Dobré Pole u Vitic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19</v>
      </c>
      <c r="AJ87" s="28"/>
      <c r="AK87" s="28"/>
      <c r="AL87" s="28"/>
      <c r="AM87" s="189" t="str">
        <f>IF(AN8="","",AN8)</f>
        <v>18. 5. 2020</v>
      </c>
      <c r="AN87" s="189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TECHart systems s.r.o., Machatého 679/2, Hlubočepy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90" t="str">
        <f>IF(E17="","",E17)</f>
        <v>KFJ s.r.o.</v>
      </c>
      <c r="AN89" s="191"/>
      <c r="AO89" s="191"/>
      <c r="AP89" s="191"/>
      <c r="AQ89" s="28"/>
      <c r="AR89" s="29"/>
      <c r="AS89" s="199" t="s">
        <v>54</v>
      </c>
      <c r="AT89" s="200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30</v>
      </c>
      <c r="AJ90" s="28"/>
      <c r="AK90" s="28"/>
      <c r="AL90" s="28"/>
      <c r="AM90" s="190" t="str">
        <f>IF(E20="","",E20)</f>
        <v>KFJ s.r.o.</v>
      </c>
      <c r="AN90" s="191"/>
      <c r="AO90" s="191"/>
      <c r="AP90" s="191"/>
      <c r="AQ90" s="28"/>
      <c r="AR90" s="29"/>
      <c r="AS90" s="201"/>
      <c r="AT90" s="202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1"/>
      <c r="AT91" s="202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73" t="s">
        <v>55</v>
      </c>
      <c r="D92" s="174"/>
      <c r="E92" s="174"/>
      <c r="F92" s="174"/>
      <c r="G92" s="174"/>
      <c r="H92" s="56"/>
      <c r="I92" s="179" t="s">
        <v>56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88" t="s">
        <v>57</v>
      </c>
      <c r="AH92" s="174"/>
      <c r="AI92" s="174"/>
      <c r="AJ92" s="174"/>
      <c r="AK92" s="174"/>
      <c r="AL92" s="174"/>
      <c r="AM92" s="174"/>
      <c r="AN92" s="179" t="s">
        <v>58</v>
      </c>
      <c r="AO92" s="174"/>
      <c r="AP92" s="192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6">
        <f>ROUND(SUM(AG95:AG96),2)</f>
        <v>0</v>
      </c>
      <c r="AH94" s="176"/>
      <c r="AI94" s="176"/>
      <c r="AJ94" s="176"/>
      <c r="AK94" s="176"/>
      <c r="AL94" s="176"/>
      <c r="AM94" s="176"/>
      <c r="AN94" s="207">
        <f aca="true" t="shared" si="0" ref="AN94:AN96">SUM(AG94,AT94)</f>
        <v>0</v>
      </c>
      <c r="AO94" s="207"/>
      <c r="AP94" s="207"/>
      <c r="AQ94" s="68" t="s">
        <v>1</v>
      </c>
      <c r="AR94" s="64"/>
      <c r="AS94" s="69">
        <f>ROUND(SUM(AS95:AS96),2)</f>
        <v>0</v>
      </c>
      <c r="AT94" s="70">
        <f aca="true" t="shared" si="1" ref="AT94:AT96">ROUND(SUM(AV94:AW94),2)</f>
        <v>0</v>
      </c>
      <c r="AU94" s="71">
        <f>ROUND(SUM(AU95:AU96),5)</f>
        <v>26378.28427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ROUND(SUM(AZ95:AZ96),2)</f>
        <v>0</v>
      </c>
      <c r="BA94" s="70">
        <f>ROUND(SUM(BA95:BA96),2)</f>
        <v>0</v>
      </c>
      <c r="BB94" s="70">
        <f>ROUND(SUM(BB95:BB96),2)</f>
        <v>0</v>
      </c>
      <c r="BC94" s="70">
        <f>ROUND(SUM(BC95:BC96),2)</f>
        <v>0</v>
      </c>
      <c r="BD94" s="72">
        <f>ROUND(SUM(BD95:BD96),2)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24.75" customHeight="1">
      <c r="A95" s="75" t="s">
        <v>78</v>
      </c>
      <c r="B95" s="76"/>
      <c r="C95" s="77"/>
      <c r="D95" s="175" t="s">
        <v>79</v>
      </c>
      <c r="E95" s="175"/>
      <c r="F95" s="175"/>
      <c r="G95" s="175"/>
      <c r="H95" s="175"/>
      <c r="I95" s="78"/>
      <c r="J95" s="175" t="s">
        <v>80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86">
        <f>'01_SO-01 - Architektonick...'!J32</f>
        <v>0</v>
      </c>
      <c r="AH95" s="187"/>
      <c r="AI95" s="187"/>
      <c r="AJ95" s="187"/>
      <c r="AK95" s="187"/>
      <c r="AL95" s="187"/>
      <c r="AM95" s="187"/>
      <c r="AN95" s="186">
        <f t="shared" si="0"/>
        <v>0</v>
      </c>
      <c r="AO95" s="187"/>
      <c r="AP95" s="187"/>
      <c r="AQ95" s="79" t="s">
        <v>81</v>
      </c>
      <c r="AR95" s="76"/>
      <c r="AS95" s="80">
        <v>0</v>
      </c>
      <c r="AT95" s="81">
        <f t="shared" si="1"/>
        <v>0</v>
      </c>
      <c r="AU95" s="82">
        <f>'01_SO-01 - Architektonick...'!P142</f>
        <v>15325.068521999998</v>
      </c>
      <c r="AV95" s="81">
        <f>'01_SO-01 - Architektonick...'!J35</f>
        <v>0</v>
      </c>
      <c r="AW95" s="81">
        <f>'01_SO-01 - Architektonick...'!J36</f>
        <v>0</v>
      </c>
      <c r="AX95" s="81">
        <f>'01_SO-01 - Architektonick...'!J37</f>
        <v>0</v>
      </c>
      <c r="AY95" s="81">
        <f>'01_SO-01 - Architektonick...'!J38</f>
        <v>0</v>
      </c>
      <c r="AZ95" s="81">
        <f>'01_SO-01 - Architektonick...'!F35</f>
        <v>0</v>
      </c>
      <c r="BA95" s="81">
        <f>'01_SO-01 - Architektonick...'!F36</f>
        <v>0</v>
      </c>
      <c r="BB95" s="81">
        <f>'01_SO-01 - Architektonick...'!F37</f>
        <v>0</v>
      </c>
      <c r="BC95" s="81">
        <f>'01_SO-01 - Architektonick...'!F38</f>
        <v>0</v>
      </c>
      <c r="BD95" s="83">
        <f>'01_SO-01 - Architektonick...'!F39</f>
        <v>0</v>
      </c>
      <c r="BT95" s="84" t="s">
        <v>82</v>
      </c>
      <c r="BV95" s="84" t="s">
        <v>76</v>
      </c>
      <c r="BW95" s="84" t="s">
        <v>83</v>
      </c>
      <c r="BX95" s="84" t="s">
        <v>4</v>
      </c>
      <c r="CL95" s="84" t="s">
        <v>1</v>
      </c>
      <c r="CM95" s="84" t="s">
        <v>84</v>
      </c>
    </row>
    <row r="96" spans="1:91" s="7" customFormat="1" ht="24.75" customHeight="1">
      <c r="A96" s="75" t="s">
        <v>78</v>
      </c>
      <c r="B96" s="76"/>
      <c r="C96" s="77"/>
      <c r="D96" s="175" t="s">
        <v>85</v>
      </c>
      <c r="E96" s="175"/>
      <c r="F96" s="175"/>
      <c r="G96" s="175"/>
      <c r="H96" s="175"/>
      <c r="I96" s="78"/>
      <c r="J96" s="175" t="s">
        <v>86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86">
        <f>'02_SO-01 - Architektonick...'!J32</f>
        <v>0</v>
      </c>
      <c r="AH96" s="187"/>
      <c r="AI96" s="187"/>
      <c r="AJ96" s="187"/>
      <c r="AK96" s="187"/>
      <c r="AL96" s="187"/>
      <c r="AM96" s="187"/>
      <c r="AN96" s="186">
        <f t="shared" si="0"/>
        <v>0</v>
      </c>
      <c r="AO96" s="187"/>
      <c r="AP96" s="187"/>
      <c r="AQ96" s="79" t="s">
        <v>81</v>
      </c>
      <c r="AR96" s="76"/>
      <c r="AS96" s="80">
        <v>0</v>
      </c>
      <c r="AT96" s="81">
        <f t="shared" si="1"/>
        <v>0</v>
      </c>
      <c r="AU96" s="82">
        <f>'02_SO-01 - Architektonick...'!P140</f>
        <v>11053.215752</v>
      </c>
      <c r="AV96" s="81">
        <f>'02_SO-01 - Architektonick...'!J35</f>
        <v>0</v>
      </c>
      <c r="AW96" s="81">
        <f>'02_SO-01 - Architektonick...'!J36</f>
        <v>0</v>
      </c>
      <c r="AX96" s="81">
        <f>'02_SO-01 - Architektonick...'!J37</f>
        <v>0</v>
      </c>
      <c r="AY96" s="81">
        <f>'02_SO-01 - Architektonick...'!J38</f>
        <v>0</v>
      </c>
      <c r="AZ96" s="81">
        <f>'02_SO-01 - Architektonick...'!F35</f>
        <v>0</v>
      </c>
      <c r="BA96" s="81">
        <f>'02_SO-01 - Architektonick...'!F36</f>
        <v>0</v>
      </c>
      <c r="BB96" s="81">
        <f>'02_SO-01 - Architektonick...'!F37</f>
        <v>0</v>
      </c>
      <c r="BC96" s="81">
        <f>'02_SO-01 - Architektonick...'!F38</f>
        <v>0</v>
      </c>
      <c r="BD96" s="83">
        <f>'02_SO-01 - Architektonick...'!F39</f>
        <v>0</v>
      </c>
      <c r="BT96" s="84" t="s">
        <v>82</v>
      </c>
      <c r="BV96" s="84" t="s">
        <v>76</v>
      </c>
      <c r="BW96" s="84" t="s">
        <v>87</v>
      </c>
      <c r="BX96" s="84" t="s">
        <v>4</v>
      </c>
      <c r="CL96" s="84" t="s">
        <v>1</v>
      </c>
      <c r="CM96" s="84" t="s">
        <v>84</v>
      </c>
    </row>
    <row r="97" spans="2:44" ht="12">
      <c r="B97" s="17"/>
      <c r="AR97" s="17"/>
    </row>
    <row r="98" spans="1:57" s="2" customFormat="1" ht="30" customHeight="1">
      <c r="A98" s="28"/>
      <c r="B98" s="29"/>
      <c r="C98" s="65" t="s">
        <v>88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07">
        <v>0</v>
      </c>
      <c r="AH98" s="207"/>
      <c r="AI98" s="207"/>
      <c r="AJ98" s="207"/>
      <c r="AK98" s="207"/>
      <c r="AL98" s="207"/>
      <c r="AM98" s="207"/>
      <c r="AN98" s="207">
        <v>0</v>
      </c>
      <c r="AO98" s="207"/>
      <c r="AP98" s="207"/>
      <c r="AQ98" s="85"/>
      <c r="AR98" s="29"/>
      <c r="AS98" s="58" t="s">
        <v>89</v>
      </c>
      <c r="AT98" s="59" t="s">
        <v>90</v>
      </c>
      <c r="AU98" s="59" t="s">
        <v>38</v>
      </c>
      <c r="AV98" s="60" t="s">
        <v>61</v>
      </c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10.9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30" customHeight="1">
      <c r="A100" s="28"/>
      <c r="B100" s="29"/>
      <c r="C100" s="86" t="s">
        <v>91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208">
        <f>ROUND(AG94+AG98,2)</f>
        <v>0</v>
      </c>
      <c r="AH100" s="208"/>
      <c r="AI100" s="208"/>
      <c r="AJ100" s="208"/>
      <c r="AK100" s="208"/>
      <c r="AL100" s="208"/>
      <c r="AM100" s="208"/>
      <c r="AN100" s="208">
        <f>ROUND(AN94+AN98,2)</f>
        <v>0</v>
      </c>
      <c r="AO100" s="208"/>
      <c r="AP100" s="208"/>
      <c r="AQ100" s="8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" customFormat="1" ht="6.95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</sheetData>
  <mergeCells count="50">
    <mergeCell ref="AN98:AP98"/>
    <mergeCell ref="AN100:AP100"/>
    <mergeCell ref="AG98:AM98"/>
    <mergeCell ref="AG100:AM100"/>
    <mergeCell ref="AS89:AT91"/>
    <mergeCell ref="W36:AE36"/>
    <mergeCell ref="AK36:AO36"/>
    <mergeCell ref="AK38:AO38"/>
    <mergeCell ref="X38:AB38"/>
    <mergeCell ref="AR2:BE2"/>
    <mergeCell ref="AG96:AM96"/>
    <mergeCell ref="AG95:AM95"/>
    <mergeCell ref="AG92:AM92"/>
    <mergeCell ref="AM87:AN87"/>
    <mergeCell ref="AM89:AP89"/>
    <mergeCell ref="AM90:AP90"/>
    <mergeCell ref="AN92:AP92"/>
    <mergeCell ref="AN95:AP95"/>
    <mergeCell ref="AN96:AP96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L33:P33"/>
    <mergeCell ref="AK33:AO33"/>
    <mergeCell ref="W33:AE33"/>
    <mergeCell ref="W34:AE34"/>
    <mergeCell ref="AK34:AO34"/>
    <mergeCell ref="L34:P34"/>
    <mergeCell ref="L35:P35"/>
    <mergeCell ref="W35:AE35"/>
    <mergeCell ref="AK35:AO35"/>
    <mergeCell ref="L36:P36"/>
    <mergeCell ref="J95:AF95"/>
    <mergeCell ref="AN94:AP94"/>
    <mergeCell ref="C92:G92"/>
    <mergeCell ref="D95:H95"/>
    <mergeCell ref="D96:H96"/>
    <mergeCell ref="AG94:AM94"/>
    <mergeCell ref="L85:AO85"/>
    <mergeCell ref="I92:AF92"/>
    <mergeCell ref="J96:AF96"/>
  </mergeCells>
  <hyperlinks>
    <hyperlink ref="A95" location="'01_SO-01 - Architektonick...'!C2" display="/"/>
    <hyperlink ref="A96" location="'02_SO-01 - Architektonic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05"/>
  <sheetViews>
    <sheetView showGridLines="0" workbookViewId="0" topLeftCell="A1">
      <selection activeCell="I404" sqref="I145:I40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92</v>
      </c>
      <c r="L4" s="17"/>
      <c r="M4" s="90" t="s">
        <v>9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10" t="str">
        <f>'Rekapitulace stavby'!K6</f>
        <v>Stavební úpravy a nástavba objektu Víceúčelové haly</v>
      </c>
      <c r="F7" s="211"/>
      <c r="G7" s="211"/>
      <c r="H7" s="211"/>
      <c r="L7" s="17"/>
    </row>
    <row r="8" spans="1:31" s="2" customFormat="1" ht="12" customHeight="1">
      <c r="A8" s="28"/>
      <c r="B8" s="29"/>
      <c r="C8" s="28"/>
      <c r="D8" s="23" t="s">
        <v>93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77" t="s">
        <v>94</v>
      </c>
      <c r="F9" s="209"/>
      <c r="G9" s="209"/>
      <c r="H9" s="209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3" t="str">
        <f>'Rekapitulace stavby'!E14</f>
        <v xml:space="preserve"> </v>
      </c>
      <c r="F18" s="193"/>
      <c r="G18" s="193"/>
      <c r="H18" s="193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28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28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95" t="s">
        <v>1</v>
      </c>
      <c r="F27" s="195"/>
      <c r="G27" s="195"/>
      <c r="H27" s="19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95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96</v>
      </c>
      <c r="E31" s="28"/>
      <c r="F31" s="28"/>
      <c r="G31" s="28"/>
      <c r="H31" s="28"/>
      <c r="I31" s="28"/>
      <c r="J31" s="27">
        <f>J121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ROUND(J30+J31,2)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ROUND((SUM(BE121:BE122)+SUM(BE142:BE404)),2)</f>
        <v>0</v>
      </c>
      <c r="G35" s="28"/>
      <c r="H35" s="28"/>
      <c r="I35" s="97">
        <v>0.21</v>
      </c>
      <c r="J35" s="96">
        <f>ROUND(((SUM(BE121:BE122)+SUM(BE142:BE404))*I35),2)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ROUND((SUM(BF121:BF122)+SUM(BF142:BF404)),2)</f>
        <v>0</v>
      </c>
      <c r="G36" s="28"/>
      <c r="H36" s="28"/>
      <c r="I36" s="97">
        <v>0.15</v>
      </c>
      <c r="J36" s="96">
        <f>ROUND(((SUM(BF121:BF122)+SUM(BF142:BF404))*I36),2)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6">
        <f>ROUND((SUM(BG121:BG122)+SUM(BG142:BG404)),2)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3" t="s">
        <v>42</v>
      </c>
      <c r="F38" s="96">
        <f>ROUND((SUM(BH121:BH122)+SUM(BH142:BH404)),2)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3" t="s">
        <v>43</v>
      </c>
      <c r="F39" s="96">
        <f>ROUND((SUM(BI121:BI122)+SUM(BI142:BI404)),2)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97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0" t="str">
        <f>E7</f>
        <v>Stavební úpravy a nástavba objektu Víceúčelové haly</v>
      </c>
      <c r="F85" s="211"/>
      <c r="G85" s="211"/>
      <c r="H85" s="211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93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77" t="str">
        <f>E9</f>
        <v>01_SO-01 - Architektonická část - uznatelné náklady</v>
      </c>
      <c r="F87" s="209"/>
      <c r="G87" s="209"/>
      <c r="H87" s="209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KFJ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KFJ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5" t="s">
        <v>98</v>
      </c>
      <c r="D94" s="87"/>
      <c r="E94" s="87"/>
      <c r="F94" s="87"/>
      <c r="G94" s="87"/>
      <c r="H94" s="87"/>
      <c r="I94" s="87"/>
      <c r="J94" s="106" t="s">
        <v>99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100</v>
      </c>
      <c r="D96" s="28"/>
      <c r="E96" s="28"/>
      <c r="F96" s="28"/>
      <c r="G96" s="28"/>
      <c r="H96" s="28"/>
      <c r="I96" s="28"/>
      <c r="J96" s="67">
        <f>J142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101</v>
      </c>
    </row>
    <row r="97" spans="2:12" s="9" customFormat="1" ht="24.95" customHeight="1">
      <c r="B97" s="108"/>
      <c r="D97" s="109" t="s">
        <v>102</v>
      </c>
      <c r="E97" s="110"/>
      <c r="F97" s="110"/>
      <c r="G97" s="110"/>
      <c r="H97" s="110"/>
      <c r="I97" s="110"/>
      <c r="J97" s="111">
        <f>J143</f>
        <v>0</v>
      </c>
      <c r="L97" s="108"/>
    </row>
    <row r="98" spans="2:12" s="10" customFormat="1" ht="19.9" customHeight="1">
      <c r="B98" s="112"/>
      <c r="D98" s="113" t="s">
        <v>103</v>
      </c>
      <c r="E98" s="114"/>
      <c r="F98" s="114"/>
      <c r="G98" s="114"/>
      <c r="H98" s="114"/>
      <c r="I98" s="114"/>
      <c r="J98" s="115">
        <f>J144</f>
        <v>0</v>
      </c>
      <c r="L98" s="112"/>
    </row>
    <row r="99" spans="2:12" s="10" customFormat="1" ht="19.9" customHeight="1">
      <c r="B99" s="112"/>
      <c r="D99" s="113" t="s">
        <v>104</v>
      </c>
      <c r="E99" s="114"/>
      <c r="F99" s="114"/>
      <c r="G99" s="114"/>
      <c r="H99" s="114"/>
      <c r="I99" s="114"/>
      <c r="J99" s="115">
        <f>J154</f>
        <v>0</v>
      </c>
      <c r="L99" s="112"/>
    </row>
    <row r="100" spans="2:12" s="10" customFormat="1" ht="19.9" customHeight="1">
      <c r="B100" s="112"/>
      <c r="D100" s="113" t="s">
        <v>105</v>
      </c>
      <c r="E100" s="114"/>
      <c r="F100" s="114"/>
      <c r="G100" s="114"/>
      <c r="H100" s="114"/>
      <c r="I100" s="114"/>
      <c r="J100" s="115">
        <f>J159</f>
        <v>0</v>
      </c>
      <c r="L100" s="112"/>
    </row>
    <row r="101" spans="2:12" s="10" customFormat="1" ht="19.9" customHeight="1">
      <c r="B101" s="112"/>
      <c r="D101" s="113" t="s">
        <v>106</v>
      </c>
      <c r="E101" s="114"/>
      <c r="F101" s="114"/>
      <c r="G101" s="114"/>
      <c r="H101" s="114"/>
      <c r="I101" s="114"/>
      <c r="J101" s="115">
        <f>J175</f>
        <v>0</v>
      </c>
      <c r="L101" s="112"/>
    </row>
    <row r="102" spans="2:12" s="10" customFormat="1" ht="19.9" customHeight="1">
      <c r="B102" s="112"/>
      <c r="D102" s="113" t="s">
        <v>107</v>
      </c>
      <c r="E102" s="114"/>
      <c r="F102" s="114"/>
      <c r="G102" s="114"/>
      <c r="H102" s="114"/>
      <c r="I102" s="114"/>
      <c r="J102" s="115">
        <f>J187</f>
        <v>0</v>
      </c>
      <c r="L102" s="112"/>
    </row>
    <row r="103" spans="2:12" s="10" customFormat="1" ht="19.9" customHeight="1">
      <c r="B103" s="112"/>
      <c r="D103" s="113" t="s">
        <v>108</v>
      </c>
      <c r="E103" s="114"/>
      <c r="F103" s="114"/>
      <c r="G103" s="114"/>
      <c r="H103" s="114"/>
      <c r="I103" s="114"/>
      <c r="J103" s="115">
        <f>J215</f>
        <v>0</v>
      </c>
      <c r="L103" s="112"/>
    </row>
    <row r="104" spans="2:12" s="10" customFormat="1" ht="19.9" customHeight="1">
      <c r="B104" s="112"/>
      <c r="D104" s="113" t="s">
        <v>109</v>
      </c>
      <c r="E104" s="114"/>
      <c r="F104" s="114"/>
      <c r="G104" s="114"/>
      <c r="H104" s="114"/>
      <c r="I104" s="114"/>
      <c r="J104" s="115">
        <f>J239</f>
        <v>0</v>
      </c>
      <c r="L104" s="112"/>
    </row>
    <row r="105" spans="2:12" s="10" customFormat="1" ht="19.9" customHeight="1">
      <c r="B105" s="112"/>
      <c r="D105" s="113" t="s">
        <v>110</v>
      </c>
      <c r="E105" s="114"/>
      <c r="F105" s="114"/>
      <c r="G105" s="114"/>
      <c r="H105" s="114"/>
      <c r="I105" s="114"/>
      <c r="J105" s="115">
        <f>J251</f>
        <v>0</v>
      </c>
      <c r="L105" s="112"/>
    </row>
    <row r="106" spans="2:12" s="9" customFormat="1" ht="24.95" customHeight="1">
      <c r="B106" s="108"/>
      <c r="D106" s="109" t="s">
        <v>111</v>
      </c>
      <c r="E106" s="110"/>
      <c r="F106" s="110"/>
      <c r="G106" s="110"/>
      <c r="H106" s="110"/>
      <c r="I106" s="110"/>
      <c r="J106" s="111">
        <f>J253</f>
        <v>0</v>
      </c>
      <c r="L106" s="108"/>
    </row>
    <row r="107" spans="2:12" s="10" customFormat="1" ht="19.9" customHeight="1">
      <c r="B107" s="112"/>
      <c r="D107" s="113" t="s">
        <v>112</v>
      </c>
      <c r="E107" s="114"/>
      <c r="F107" s="114"/>
      <c r="G107" s="114"/>
      <c r="H107" s="114"/>
      <c r="I107" s="114"/>
      <c r="J107" s="115">
        <f>J254</f>
        <v>0</v>
      </c>
      <c r="L107" s="112"/>
    </row>
    <row r="108" spans="2:12" s="10" customFormat="1" ht="19.9" customHeight="1">
      <c r="B108" s="112"/>
      <c r="D108" s="113" t="s">
        <v>113</v>
      </c>
      <c r="E108" s="114"/>
      <c r="F108" s="114"/>
      <c r="G108" s="114"/>
      <c r="H108" s="114"/>
      <c r="I108" s="114"/>
      <c r="J108" s="115">
        <f>J261</f>
        <v>0</v>
      </c>
      <c r="L108" s="112"/>
    </row>
    <row r="109" spans="2:12" s="10" customFormat="1" ht="19.9" customHeight="1">
      <c r="B109" s="112"/>
      <c r="D109" s="113" t="s">
        <v>114</v>
      </c>
      <c r="E109" s="114"/>
      <c r="F109" s="114"/>
      <c r="G109" s="114"/>
      <c r="H109" s="114"/>
      <c r="I109" s="114"/>
      <c r="J109" s="115">
        <f>J271</f>
        <v>0</v>
      </c>
      <c r="L109" s="112"/>
    </row>
    <row r="110" spans="2:12" s="10" customFormat="1" ht="19.9" customHeight="1">
      <c r="B110" s="112"/>
      <c r="D110" s="113" t="s">
        <v>115</v>
      </c>
      <c r="E110" s="114"/>
      <c r="F110" s="114"/>
      <c r="G110" s="114"/>
      <c r="H110" s="114"/>
      <c r="I110" s="114"/>
      <c r="J110" s="115">
        <f>J276</f>
        <v>0</v>
      </c>
      <c r="L110" s="112"/>
    </row>
    <row r="111" spans="2:12" s="10" customFormat="1" ht="19.9" customHeight="1">
      <c r="B111" s="112"/>
      <c r="D111" s="113" t="s">
        <v>116</v>
      </c>
      <c r="E111" s="114"/>
      <c r="F111" s="114"/>
      <c r="G111" s="114"/>
      <c r="H111" s="114"/>
      <c r="I111" s="114"/>
      <c r="J111" s="115">
        <f>J290</f>
        <v>0</v>
      </c>
      <c r="L111" s="112"/>
    </row>
    <row r="112" spans="2:12" s="10" customFormat="1" ht="19.9" customHeight="1">
      <c r="B112" s="112"/>
      <c r="D112" s="113" t="s">
        <v>117</v>
      </c>
      <c r="E112" s="114"/>
      <c r="F112" s="114"/>
      <c r="G112" s="114"/>
      <c r="H112" s="114"/>
      <c r="I112" s="114"/>
      <c r="J112" s="115">
        <f>J294</f>
        <v>0</v>
      </c>
      <c r="L112" s="112"/>
    </row>
    <row r="113" spans="2:12" s="10" customFormat="1" ht="19.9" customHeight="1">
      <c r="B113" s="112"/>
      <c r="D113" s="113" t="s">
        <v>118</v>
      </c>
      <c r="E113" s="114"/>
      <c r="F113" s="114"/>
      <c r="G113" s="114"/>
      <c r="H113" s="114"/>
      <c r="I113" s="114"/>
      <c r="J113" s="115">
        <f>J303</f>
        <v>0</v>
      </c>
      <c r="L113" s="112"/>
    </row>
    <row r="114" spans="2:12" s="10" customFormat="1" ht="14.85" customHeight="1">
      <c r="B114" s="112"/>
      <c r="D114" s="113" t="s">
        <v>119</v>
      </c>
      <c r="E114" s="114"/>
      <c r="F114" s="114"/>
      <c r="G114" s="114"/>
      <c r="H114" s="114"/>
      <c r="I114" s="114"/>
      <c r="J114" s="115">
        <f>J346</f>
        <v>0</v>
      </c>
      <c r="L114" s="112"/>
    </row>
    <row r="115" spans="2:12" s="10" customFormat="1" ht="19.9" customHeight="1">
      <c r="B115" s="112"/>
      <c r="D115" s="113" t="s">
        <v>120</v>
      </c>
      <c r="E115" s="114"/>
      <c r="F115" s="114"/>
      <c r="G115" s="114"/>
      <c r="H115" s="114"/>
      <c r="I115" s="114"/>
      <c r="J115" s="115">
        <f>J373</f>
        <v>0</v>
      </c>
      <c r="L115" s="112"/>
    </row>
    <row r="116" spans="2:12" s="10" customFormat="1" ht="19.9" customHeight="1">
      <c r="B116" s="112"/>
      <c r="D116" s="113" t="s">
        <v>121</v>
      </c>
      <c r="E116" s="114"/>
      <c r="F116" s="114"/>
      <c r="G116" s="114"/>
      <c r="H116" s="114"/>
      <c r="I116" s="114"/>
      <c r="J116" s="115">
        <f>J382</f>
        <v>0</v>
      </c>
      <c r="L116" s="112"/>
    </row>
    <row r="117" spans="2:12" s="10" customFormat="1" ht="19.9" customHeight="1">
      <c r="B117" s="112"/>
      <c r="D117" s="113" t="s">
        <v>122</v>
      </c>
      <c r="E117" s="114"/>
      <c r="F117" s="114"/>
      <c r="G117" s="114"/>
      <c r="H117" s="114"/>
      <c r="I117" s="114"/>
      <c r="J117" s="115">
        <f>J390</f>
        <v>0</v>
      </c>
      <c r="L117" s="112"/>
    </row>
    <row r="118" spans="2:12" s="9" customFormat="1" ht="24.95" customHeight="1">
      <c r="B118" s="108"/>
      <c r="D118" s="109" t="s">
        <v>123</v>
      </c>
      <c r="E118" s="110"/>
      <c r="F118" s="110"/>
      <c r="G118" s="110"/>
      <c r="H118" s="110"/>
      <c r="I118" s="110"/>
      <c r="J118" s="111">
        <f>J395</f>
        <v>0</v>
      </c>
      <c r="L118" s="108"/>
    </row>
    <row r="119" spans="1:31" s="2" customFormat="1" ht="21.7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29.25" customHeight="1">
      <c r="A121" s="28"/>
      <c r="B121" s="29"/>
      <c r="C121" s="107" t="s">
        <v>124</v>
      </c>
      <c r="D121" s="28"/>
      <c r="E121" s="28"/>
      <c r="F121" s="28"/>
      <c r="G121" s="28"/>
      <c r="H121" s="28"/>
      <c r="I121" s="28"/>
      <c r="J121" s="116">
        <v>0</v>
      </c>
      <c r="K121" s="28"/>
      <c r="L121" s="38"/>
      <c r="N121" s="117" t="s">
        <v>38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8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29.25" customHeight="1">
      <c r="A123" s="28"/>
      <c r="B123" s="29"/>
      <c r="C123" s="86" t="s">
        <v>91</v>
      </c>
      <c r="D123" s="87"/>
      <c r="E123" s="87"/>
      <c r="F123" s="87"/>
      <c r="G123" s="87"/>
      <c r="H123" s="87"/>
      <c r="I123" s="87"/>
      <c r="J123" s="88">
        <f>ROUND(J96+J121,2)</f>
        <v>0</v>
      </c>
      <c r="K123" s="87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6.95" customHeight="1">
      <c r="A124" s="28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8" spans="1:31" s="2" customFormat="1" ht="6.95" customHeight="1">
      <c r="A128" s="28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24.95" customHeight="1">
      <c r="A129" s="28"/>
      <c r="B129" s="29"/>
      <c r="C129" s="18" t="s">
        <v>125</v>
      </c>
      <c r="D129" s="28"/>
      <c r="E129" s="28"/>
      <c r="F129" s="28"/>
      <c r="G129" s="28"/>
      <c r="H129" s="28"/>
      <c r="I129" s="28"/>
      <c r="J129" s="28"/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6.95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2" customHeight="1">
      <c r="A131" s="28"/>
      <c r="B131" s="29"/>
      <c r="C131" s="23" t="s">
        <v>13</v>
      </c>
      <c r="D131" s="28"/>
      <c r="E131" s="28"/>
      <c r="F131" s="28"/>
      <c r="G131" s="28"/>
      <c r="H131" s="28"/>
      <c r="I131" s="28"/>
      <c r="J131" s="28"/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2" customFormat="1" ht="16.5" customHeight="1">
      <c r="A132" s="28"/>
      <c r="B132" s="29"/>
      <c r="C132" s="28"/>
      <c r="D132" s="28"/>
      <c r="E132" s="210" t="str">
        <f>E7</f>
        <v>Stavební úpravy a nástavba objektu Víceúčelové haly</v>
      </c>
      <c r="F132" s="211"/>
      <c r="G132" s="211"/>
      <c r="H132" s="211"/>
      <c r="I132" s="28"/>
      <c r="J132" s="28"/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12" customHeight="1">
      <c r="A133" s="28"/>
      <c r="B133" s="29"/>
      <c r="C133" s="23" t="s">
        <v>93</v>
      </c>
      <c r="D133" s="28"/>
      <c r="E133" s="28"/>
      <c r="F133" s="28"/>
      <c r="G133" s="28"/>
      <c r="H133" s="28"/>
      <c r="I133" s="28"/>
      <c r="J133" s="28"/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2" customFormat="1" ht="16.5" customHeight="1">
      <c r="A134" s="28"/>
      <c r="B134" s="29"/>
      <c r="C134" s="28"/>
      <c r="D134" s="28"/>
      <c r="E134" s="177" t="str">
        <f>E9</f>
        <v>01_SO-01 - Architektonická část - uznatelné náklady</v>
      </c>
      <c r="F134" s="209"/>
      <c r="G134" s="209"/>
      <c r="H134" s="209"/>
      <c r="I134" s="28"/>
      <c r="J134" s="28"/>
      <c r="K134" s="28"/>
      <c r="L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2" customFormat="1" ht="6.95" customHeight="1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2" customFormat="1" ht="12" customHeight="1">
      <c r="A136" s="28"/>
      <c r="B136" s="29"/>
      <c r="C136" s="23" t="s">
        <v>17</v>
      </c>
      <c r="D136" s="28"/>
      <c r="E136" s="28"/>
      <c r="F136" s="21" t="str">
        <f>F12</f>
        <v>p.č.st. 218/1, 218/2, k.ú. Dobré Pole u Vitic</v>
      </c>
      <c r="G136" s="28"/>
      <c r="H136" s="28"/>
      <c r="I136" s="23" t="s">
        <v>19</v>
      </c>
      <c r="J136" s="51" t="str">
        <f>IF(J12="","",J12)</f>
        <v>18. 5. 2020</v>
      </c>
      <c r="K136" s="28"/>
      <c r="L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2" customFormat="1" ht="6.95" customHeight="1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2" customFormat="1" ht="15.2" customHeight="1">
      <c r="A138" s="28"/>
      <c r="B138" s="29"/>
      <c r="C138" s="23" t="s">
        <v>21</v>
      </c>
      <c r="D138" s="28"/>
      <c r="E138" s="28"/>
      <c r="F138" s="21" t="str">
        <f>E15</f>
        <v>TECHart systems s.r.o., Machatého 679/2, Hlubočepy</v>
      </c>
      <c r="G138" s="28"/>
      <c r="H138" s="28"/>
      <c r="I138" s="23" t="s">
        <v>27</v>
      </c>
      <c r="J138" s="24" t="str">
        <f>E21</f>
        <v>KFJ s.r.o.</v>
      </c>
      <c r="K138" s="28"/>
      <c r="L138" s="3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s="2" customFormat="1" ht="15.2" customHeight="1">
      <c r="A139" s="28"/>
      <c r="B139" s="29"/>
      <c r="C139" s="23" t="s">
        <v>25</v>
      </c>
      <c r="D139" s="28"/>
      <c r="E139" s="28"/>
      <c r="F139" s="21" t="str">
        <f>IF(E18="","",E18)</f>
        <v xml:space="preserve"> </v>
      </c>
      <c r="G139" s="28"/>
      <c r="H139" s="28"/>
      <c r="I139" s="23" t="s">
        <v>30</v>
      </c>
      <c r="J139" s="24" t="str">
        <f>E24</f>
        <v>KFJ s.r.o.</v>
      </c>
      <c r="K139" s="28"/>
      <c r="L139" s="3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s="2" customFormat="1" ht="10.35" customHeight="1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3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s="11" customFormat="1" ht="29.25" customHeight="1">
      <c r="A141" s="118"/>
      <c r="B141" s="119"/>
      <c r="C141" s="120" t="s">
        <v>126</v>
      </c>
      <c r="D141" s="121" t="s">
        <v>59</v>
      </c>
      <c r="E141" s="121" t="s">
        <v>55</v>
      </c>
      <c r="F141" s="121" t="s">
        <v>56</v>
      </c>
      <c r="G141" s="121" t="s">
        <v>127</v>
      </c>
      <c r="H141" s="121" t="s">
        <v>128</v>
      </c>
      <c r="I141" s="121" t="s">
        <v>129</v>
      </c>
      <c r="J141" s="122" t="s">
        <v>99</v>
      </c>
      <c r="K141" s="123" t="s">
        <v>130</v>
      </c>
      <c r="L141" s="124"/>
      <c r="M141" s="58" t="s">
        <v>1</v>
      </c>
      <c r="N141" s="59" t="s">
        <v>38</v>
      </c>
      <c r="O141" s="59" t="s">
        <v>131</v>
      </c>
      <c r="P141" s="59" t="s">
        <v>132</v>
      </c>
      <c r="Q141" s="59" t="s">
        <v>133</v>
      </c>
      <c r="R141" s="59" t="s">
        <v>134</v>
      </c>
      <c r="S141" s="59" t="s">
        <v>135</v>
      </c>
      <c r="T141" s="60" t="s">
        <v>136</v>
      </c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</row>
    <row r="142" spans="1:63" s="2" customFormat="1" ht="22.9" customHeight="1">
      <c r="A142" s="28"/>
      <c r="B142" s="29"/>
      <c r="C142" s="65" t="s">
        <v>137</v>
      </c>
      <c r="D142" s="28"/>
      <c r="E142" s="28"/>
      <c r="F142" s="28"/>
      <c r="G142" s="28"/>
      <c r="H142" s="28"/>
      <c r="I142" s="28"/>
      <c r="J142" s="125">
        <f>BK142</f>
        <v>0</v>
      </c>
      <c r="K142" s="28"/>
      <c r="L142" s="29"/>
      <c r="M142" s="61"/>
      <c r="N142" s="52"/>
      <c r="O142" s="62"/>
      <c r="P142" s="126">
        <f>P143+P253+P395</f>
        <v>15325.068521999998</v>
      </c>
      <c r="Q142" s="62"/>
      <c r="R142" s="126">
        <f>R143+R253+R395</f>
        <v>2728.1260208700005</v>
      </c>
      <c r="S142" s="62"/>
      <c r="T142" s="127">
        <f>T143+T253+T395</f>
        <v>764.18884674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T142" s="14" t="s">
        <v>73</v>
      </c>
      <c r="AU142" s="14" t="s">
        <v>101</v>
      </c>
      <c r="BK142" s="128">
        <f>BK143+BK253+BK395</f>
        <v>0</v>
      </c>
    </row>
    <row r="143" spans="2:63" s="12" customFormat="1" ht="25.9" customHeight="1">
      <c r="B143" s="129"/>
      <c r="D143" s="130" t="s">
        <v>73</v>
      </c>
      <c r="E143" s="131" t="s">
        <v>138</v>
      </c>
      <c r="F143" s="131" t="s">
        <v>139</v>
      </c>
      <c r="J143" s="132">
        <f>BK143</f>
        <v>0</v>
      </c>
      <c r="L143" s="129"/>
      <c r="M143" s="133"/>
      <c r="N143" s="134"/>
      <c r="O143" s="134"/>
      <c r="P143" s="135">
        <f>P144+P154+P159+P175+P187+P215+P239+P251</f>
        <v>10970.886914999997</v>
      </c>
      <c r="Q143" s="134"/>
      <c r="R143" s="135">
        <f>R144+R154+R159+R175+R187+R215+R239+R251</f>
        <v>2678.4194015400003</v>
      </c>
      <c r="S143" s="134"/>
      <c r="T143" s="136">
        <f>T144+T154+T159+T175+T187+T215+T239+T251</f>
        <v>647.249319</v>
      </c>
      <c r="AR143" s="130" t="s">
        <v>82</v>
      </c>
      <c r="AT143" s="137" t="s">
        <v>73</v>
      </c>
      <c r="AU143" s="137" t="s">
        <v>74</v>
      </c>
      <c r="AY143" s="130" t="s">
        <v>140</v>
      </c>
      <c r="BK143" s="138">
        <f>BK144+BK154+BK159+BK175+BK187+BK215+BK239+BK251</f>
        <v>0</v>
      </c>
    </row>
    <row r="144" spans="2:63" s="12" customFormat="1" ht="22.9" customHeight="1">
      <c r="B144" s="129"/>
      <c r="D144" s="130" t="s">
        <v>73</v>
      </c>
      <c r="E144" s="139" t="s">
        <v>82</v>
      </c>
      <c r="F144" s="139" t="s">
        <v>141</v>
      </c>
      <c r="J144" s="140">
        <f>BK144</f>
        <v>0</v>
      </c>
      <c r="L144" s="129"/>
      <c r="M144" s="133"/>
      <c r="N144" s="134"/>
      <c r="O144" s="134"/>
      <c r="P144" s="135">
        <f>SUM(P145:P153)</f>
        <v>993.562608</v>
      </c>
      <c r="Q144" s="134"/>
      <c r="R144" s="135">
        <f>SUM(R145:R153)</f>
        <v>0</v>
      </c>
      <c r="S144" s="134"/>
      <c r="T144" s="136">
        <f>SUM(T145:T153)</f>
        <v>0</v>
      </c>
      <c r="AR144" s="130" t="s">
        <v>82</v>
      </c>
      <c r="AT144" s="137" t="s">
        <v>73</v>
      </c>
      <c r="AU144" s="137" t="s">
        <v>82</v>
      </c>
      <c r="AY144" s="130" t="s">
        <v>140</v>
      </c>
      <c r="BK144" s="138">
        <f>SUM(BK145:BK153)</f>
        <v>0</v>
      </c>
    </row>
    <row r="145" spans="1:65" s="2" customFormat="1" ht="21.75" customHeight="1">
      <c r="A145" s="28"/>
      <c r="B145" s="141"/>
      <c r="C145" s="142" t="s">
        <v>82</v>
      </c>
      <c r="D145" s="142" t="s">
        <v>142</v>
      </c>
      <c r="E145" s="143" t="s">
        <v>143</v>
      </c>
      <c r="F145" s="144" t="s">
        <v>144</v>
      </c>
      <c r="G145" s="145" t="s">
        <v>145</v>
      </c>
      <c r="H145" s="146">
        <v>611.718</v>
      </c>
      <c r="I145" s="147"/>
      <c r="J145" s="147">
        <f>ROUND(I145*H145,2)</f>
        <v>0</v>
      </c>
      <c r="K145" s="148"/>
      <c r="L145" s="29"/>
      <c r="M145" s="149" t="s">
        <v>1</v>
      </c>
      <c r="N145" s="150" t="s">
        <v>39</v>
      </c>
      <c r="O145" s="151">
        <v>0.297</v>
      </c>
      <c r="P145" s="151">
        <f>O145*H145</f>
        <v>181.68024599999998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146</v>
      </c>
      <c r="AT145" s="153" t="s">
        <v>142</v>
      </c>
      <c r="AU145" s="153" t="s">
        <v>84</v>
      </c>
      <c r="AY145" s="14" t="s">
        <v>140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4" t="s">
        <v>82</v>
      </c>
      <c r="BK145" s="154">
        <f>ROUND(I145*H145,2)</f>
        <v>0</v>
      </c>
      <c r="BL145" s="14" t="s">
        <v>146</v>
      </c>
      <c r="BM145" s="153" t="s">
        <v>147</v>
      </c>
    </row>
    <row r="146" spans="1:65" s="2" customFormat="1" ht="21.75" customHeight="1">
      <c r="A146" s="28"/>
      <c r="B146" s="141"/>
      <c r="C146" s="142" t="s">
        <v>84</v>
      </c>
      <c r="D146" s="142" t="s">
        <v>142</v>
      </c>
      <c r="E146" s="143" t="s">
        <v>148</v>
      </c>
      <c r="F146" s="144" t="s">
        <v>149</v>
      </c>
      <c r="G146" s="145" t="s">
        <v>145</v>
      </c>
      <c r="H146" s="146">
        <v>63.825</v>
      </c>
      <c r="I146" s="147"/>
      <c r="J146" s="147">
        <f>ROUND(I146*H146,2)</f>
        <v>0</v>
      </c>
      <c r="K146" s="148"/>
      <c r="L146" s="29"/>
      <c r="M146" s="149" t="s">
        <v>1</v>
      </c>
      <c r="N146" s="150" t="s">
        <v>39</v>
      </c>
      <c r="O146" s="151">
        <v>0.834</v>
      </c>
      <c r="P146" s="151">
        <f>O146*H146</f>
        <v>53.23005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146</v>
      </c>
      <c r="AT146" s="153" t="s">
        <v>142</v>
      </c>
      <c r="AU146" s="153" t="s">
        <v>84</v>
      </c>
      <c r="AY146" s="14" t="s">
        <v>140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4" t="s">
        <v>82</v>
      </c>
      <c r="BK146" s="154">
        <f>ROUND(I146*H146,2)</f>
        <v>0</v>
      </c>
      <c r="BL146" s="14" t="s">
        <v>146</v>
      </c>
      <c r="BM146" s="153" t="s">
        <v>150</v>
      </c>
    </row>
    <row r="147" spans="1:65" s="2" customFormat="1" ht="21.75" customHeight="1">
      <c r="A147" s="28"/>
      <c r="B147" s="141"/>
      <c r="C147" s="142" t="s">
        <v>151</v>
      </c>
      <c r="D147" s="142" t="s">
        <v>142</v>
      </c>
      <c r="E147" s="143" t="s">
        <v>152</v>
      </c>
      <c r="F147" s="144" t="s">
        <v>153</v>
      </c>
      <c r="G147" s="145" t="s">
        <v>145</v>
      </c>
      <c r="H147" s="146">
        <v>153.034</v>
      </c>
      <c r="I147" s="147"/>
      <c r="J147" s="147">
        <f>ROUND(I147*H147,2)</f>
        <v>0</v>
      </c>
      <c r="K147" s="148"/>
      <c r="L147" s="29"/>
      <c r="M147" s="149" t="s">
        <v>1</v>
      </c>
      <c r="N147" s="150" t="s">
        <v>39</v>
      </c>
      <c r="O147" s="151">
        <v>0.496</v>
      </c>
      <c r="P147" s="151">
        <f>O147*H147</f>
        <v>75.90486399999999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146</v>
      </c>
      <c r="AT147" s="153" t="s">
        <v>142</v>
      </c>
      <c r="AU147" s="153" t="s">
        <v>84</v>
      </c>
      <c r="AY147" s="14" t="s">
        <v>140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4" t="s">
        <v>82</v>
      </c>
      <c r="BK147" s="154">
        <f>ROUND(I147*H147,2)</f>
        <v>0</v>
      </c>
      <c r="BL147" s="14" t="s">
        <v>146</v>
      </c>
      <c r="BM147" s="153" t="s">
        <v>154</v>
      </c>
    </row>
    <row r="148" spans="1:65" s="2" customFormat="1" ht="21.75" customHeight="1">
      <c r="A148" s="28"/>
      <c r="B148" s="141"/>
      <c r="C148" s="142" t="s">
        <v>146</v>
      </c>
      <c r="D148" s="142" t="s">
        <v>142</v>
      </c>
      <c r="E148" s="143" t="s">
        <v>155</v>
      </c>
      <c r="F148" s="144" t="s">
        <v>156</v>
      </c>
      <c r="G148" s="145" t="s">
        <v>145</v>
      </c>
      <c r="H148" s="146">
        <v>828.577</v>
      </c>
      <c r="I148" s="147"/>
      <c r="J148" s="147">
        <f>ROUND(I148*H148,2)</f>
        <v>0</v>
      </c>
      <c r="K148" s="148"/>
      <c r="L148" s="29"/>
      <c r="M148" s="149" t="s">
        <v>1</v>
      </c>
      <c r="N148" s="150" t="s">
        <v>39</v>
      </c>
      <c r="O148" s="151">
        <v>0.083</v>
      </c>
      <c r="P148" s="151">
        <f>O148*H148</f>
        <v>68.771891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146</v>
      </c>
      <c r="AT148" s="153" t="s">
        <v>142</v>
      </c>
      <c r="AU148" s="153" t="s">
        <v>84</v>
      </c>
      <c r="AY148" s="14" t="s">
        <v>140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4" t="s">
        <v>82</v>
      </c>
      <c r="BK148" s="154">
        <f>ROUND(I148*H148,2)</f>
        <v>0</v>
      </c>
      <c r="BL148" s="14" t="s">
        <v>146</v>
      </c>
      <c r="BM148" s="153" t="s">
        <v>157</v>
      </c>
    </row>
    <row r="149" spans="1:65" s="2" customFormat="1" ht="21.75" customHeight="1">
      <c r="A149" s="28"/>
      <c r="B149" s="141"/>
      <c r="C149" s="142" t="s">
        <v>158</v>
      </c>
      <c r="D149" s="142" t="s">
        <v>142</v>
      </c>
      <c r="E149" s="143" t="s">
        <v>159</v>
      </c>
      <c r="F149" s="144" t="s">
        <v>160</v>
      </c>
      <c r="G149" s="145" t="s">
        <v>145</v>
      </c>
      <c r="H149" s="146">
        <v>16571.54</v>
      </c>
      <c r="I149" s="147"/>
      <c r="J149" s="147">
        <f>ROUND(I149*H149,2)</f>
        <v>0</v>
      </c>
      <c r="K149" s="148"/>
      <c r="L149" s="29"/>
      <c r="M149" s="149" t="s">
        <v>1</v>
      </c>
      <c r="N149" s="150" t="s">
        <v>39</v>
      </c>
      <c r="O149" s="151">
        <v>0.004</v>
      </c>
      <c r="P149" s="151">
        <f>O149*H149</f>
        <v>66.28616000000001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146</v>
      </c>
      <c r="AT149" s="153" t="s">
        <v>142</v>
      </c>
      <c r="AU149" s="153" t="s">
        <v>84</v>
      </c>
      <c r="AY149" s="14" t="s">
        <v>140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4" t="s">
        <v>82</v>
      </c>
      <c r="BK149" s="154">
        <f>ROUND(I149*H149,2)</f>
        <v>0</v>
      </c>
      <c r="BL149" s="14" t="s">
        <v>146</v>
      </c>
      <c r="BM149" s="153" t="s">
        <v>161</v>
      </c>
    </row>
    <row r="150" spans="1:47" s="2" customFormat="1" ht="19.5">
      <c r="A150" s="28"/>
      <c r="B150" s="29"/>
      <c r="C150" s="28"/>
      <c r="D150" s="155" t="s">
        <v>162</v>
      </c>
      <c r="E150" s="28"/>
      <c r="F150" s="156" t="s">
        <v>163</v>
      </c>
      <c r="G150" s="28"/>
      <c r="H150" s="28"/>
      <c r="I150" s="28"/>
      <c r="J150" s="28"/>
      <c r="K150" s="28"/>
      <c r="L150" s="29"/>
      <c r="M150" s="157"/>
      <c r="N150" s="158"/>
      <c r="O150" s="54"/>
      <c r="P150" s="54"/>
      <c r="Q150" s="54"/>
      <c r="R150" s="54"/>
      <c r="S150" s="54"/>
      <c r="T150" s="5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4" t="s">
        <v>162</v>
      </c>
      <c r="AU150" s="14" t="s">
        <v>84</v>
      </c>
    </row>
    <row r="151" spans="1:65" s="2" customFormat="1" ht="16.5" customHeight="1">
      <c r="A151" s="28"/>
      <c r="B151" s="141"/>
      <c r="C151" s="142" t="s">
        <v>164</v>
      </c>
      <c r="D151" s="142" t="s">
        <v>142</v>
      </c>
      <c r="E151" s="143" t="s">
        <v>165</v>
      </c>
      <c r="F151" s="144" t="s">
        <v>166</v>
      </c>
      <c r="G151" s="145" t="s">
        <v>145</v>
      </c>
      <c r="H151" s="146">
        <v>828.577</v>
      </c>
      <c r="I151" s="147"/>
      <c r="J151" s="147">
        <f>ROUND(I151*H151,2)</f>
        <v>0</v>
      </c>
      <c r="K151" s="148"/>
      <c r="L151" s="29"/>
      <c r="M151" s="149" t="s">
        <v>1</v>
      </c>
      <c r="N151" s="150" t="s">
        <v>39</v>
      </c>
      <c r="O151" s="151">
        <v>0.652</v>
      </c>
      <c r="P151" s="151">
        <f>O151*H151</f>
        <v>540.232204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3" t="s">
        <v>146</v>
      </c>
      <c r="AT151" s="153" t="s">
        <v>142</v>
      </c>
      <c r="AU151" s="153" t="s">
        <v>84</v>
      </c>
      <c r="AY151" s="14" t="s">
        <v>140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4" t="s">
        <v>82</v>
      </c>
      <c r="BK151" s="154">
        <f>ROUND(I151*H151,2)</f>
        <v>0</v>
      </c>
      <c r="BL151" s="14" t="s">
        <v>146</v>
      </c>
      <c r="BM151" s="153" t="s">
        <v>167</v>
      </c>
    </row>
    <row r="152" spans="1:65" s="2" customFormat="1" ht="16.5" customHeight="1">
      <c r="A152" s="28"/>
      <c r="B152" s="141"/>
      <c r="C152" s="142" t="s">
        <v>168</v>
      </c>
      <c r="D152" s="142" t="s">
        <v>142</v>
      </c>
      <c r="E152" s="143" t="s">
        <v>169</v>
      </c>
      <c r="F152" s="144" t="s">
        <v>170</v>
      </c>
      <c r="G152" s="145" t="s">
        <v>145</v>
      </c>
      <c r="H152" s="146">
        <v>828.577</v>
      </c>
      <c r="I152" s="147"/>
      <c r="J152" s="147">
        <f>ROUND(I152*H152,2)</f>
        <v>0</v>
      </c>
      <c r="K152" s="148"/>
      <c r="L152" s="29"/>
      <c r="M152" s="149" t="s">
        <v>1</v>
      </c>
      <c r="N152" s="150" t="s">
        <v>39</v>
      </c>
      <c r="O152" s="151">
        <v>0.009</v>
      </c>
      <c r="P152" s="151">
        <f>O152*H152</f>
        <v>7.457192999999999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3" t="s">
        <v>146</v>
      </c>
      <c r="AT152" s="153" t="s">
        <v>142</v>
      </c>
      <c r="AU152" s="153" t="s">
        <v>84</v>
      </c>
      <c r="AY152" s="14" t="s">
        <v>140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4" t="s">
        <v>82</v>
      </c>
      <c r="BK152" s="154">
        <f>ROUND(I152*H152,2)</f>
        <v>0</v>
      </c>
      <c r="BL152" s="14" t="s">
        <v>146</v>
      </c>
      <c r="BM152" s="153" t="s">
        <v>171</v>
      </c>
    </row>
    <row r="153" spans="1:65" s="2" customFormat="1" ht="21.75" customHeight="1">
      <c r="A153" s="28"/>
      <c r="B153" s="141"/>
      <c r="C153" s="142" t="s">
        <v>172</v>
      </c>
      <c r="D153" s="142" t="s">
        <v>142</v>
      </c>
      <c r="E153" s="143" t="s">
        <v>173</v>
      </c>
      <c r="F153" s="144" t="s">
        <v>174</v>
      </c>
      <c r="G153" s="145" t="s">
        <v>175</v>
      </c>
      <c r="H153" s="146">
        <v>1491.439</v>
      </c>
      <c r="I153" s="147"/>
      <c r="J153" s="147">
        <f>ROUND(I153*H153,2)</f>
        <v>0</v>
      </c>
      <c r="K153" s="148"/>
      <c r="L153" s="29"/>
      <c r="M153" s="149" t="s">
        <v>1</v>
      </c>
      <c r="N153" s="150" t="s">
        <v>39</v>
      </c>
      <c r="O153" s="151">
        <v>0</v>
      </c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3" t="s">
        <v>146</v>
      </c>
      <c r="AT153" s="153" t="s">
        <v>142</v>
      </c>
      <c r="AU153" s="153" t="s">
        <v>84</v>
      </c>
      <c r="AY153" s="14" t="s">
        <v>140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4" t="s">
        <v>82</v>
      </c>
      <c r="BK153" s="154">
        <f>ROUND(I153*H153,2)</f>
        <v>0</v>
      </c>
      <c r="BL153" s="14" t="s">
        <v>146</v>
      </c>
      <c r="BM153" s="153" t="s">
        <v>176</v>
      </c>
    </row>
    <row r="154" spans="2:63" s="12" customFormat="1" ht="22.9" customHeight="1">
      <c r="B154" s="129"/>
      <c r="D154" s="130" t="s">
        <v>73</v>
      </c>
      <c r="E154" s="139" t="s">
        <v>84</v>
      </c>
      <c r="F154" s="139" t="s">
        <v>177</v>
      </c>
      <c r="J154" s="140">
        <f>BK154</f>
        <v>0</v>
      </c>
      <c r="L154" s="129"/>
      <c r="M154" s="133"/>
      <c r="N154" s="134"/>
      <c r="O154" s="134"/>
      <c r="P154" s="135">
        <f>SUM(P155:P158)</f>
        <v>450.35914099999997</v>
      </c>
      <c r="Q154" s="134"/>
      <c r="R154" s="135">
        <f>SUM(R155:R158)</f>
        <v>1280.2007740600002</v>
      </c>
      <c r="S154" s="134"/>
      <c r="T154" s="136">
        <f>SUM(T155:T158)</f>
        <v>0</v>
      </c>
      <c r="AR154" s="130" t="s">
        <v>82</v>
      </c>
      <c r="AT154" s="137" t="s">
        <v>73</v>
      </c>
      <c r="AU154" s="137" t="s">
        <v>82</v>
      </c>
      <c r="AY154" s="130" t="s">
        <v>140</v>
      </c>
      <c r="BK154" s="138">
        <f>SUM(BK155:BK158)</f>
        <v>0</v>
      </c>
    </row>
    <row r="155" spans="1:65" s="2" customFormat="1" ht="21.75" customHeight="1">
      <c r="A155" s="28"/>
      <c r="B155" s="141"/>
      <c r="C155" s="142" t="s">
        <v>178</v>
      </c>
      <c r="D155" s="142" t="s">
        <v>142</v>
      </c>
      <c r="E155" s="143" t="s">
        <v>179</v>
      </c>
      <c r="F155" s="144" t="s">
        <v>180</v>
      </c>
      <c r="G155" s="145" t="s">
        <v>145</v>
      </c>
      <c r="H155" s="146">
        <v>290.809</v>
      </c>
      <c r="I155" s="147"/>
      <c r="J155" s="147">
        <f>ROUND(I155*H155,2)</f>
        <v>0</v>
      </c>
      <c r="K155" s="148"/>
      <c r="L155" s="29"/>
      <c r="M155" s="149" t="s">
        <v>1</v>
      </c>
      <c r="N155" s="150" t="s">
        <v>39</v>
      </c>
      <c r="O155" s="151">
        <v>0.965</v>
      </c>
      <c r="P155" s="151">
        <f>O155*H155</f>
        <v>280.630685</v>
      </c>
      <c r="Q155" s="151">
        <v>2.16</v>
      </c>
      <c r="R155" s="151">
        <f>Q155*H155</f>
        <v>628.1474400000001</v>
      </c>
      <c r="S155" s="151">
        <v>0</v>
      </c>
      <c r="T155" s="15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3" t="s">
        <v>146</v>
      </c>
      <c r="AT155" s="153" t="s">
        <v>142</v>
      </c>
      <c r="AU155" s="153" t="s">
        <v>84</v>
      </c>
      <c r="AY155" s="14" t="s">
        <v>140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4" t="s">
        <v>82</v>
      </c>
      <c r="BK155" s="154">
        <f>ROUND(I155*H155,2)</f>
        <v>0</v>
      </c>
      <c r="BL155" s="14" t="s">
        <v>146</v>
      </c>
      <c r="BM155" s="153" t="s">
        <v>181</v>
      </c>
    </row>
    <row r="156" spans="1:65" s="2" customFormat="1" ht="16.5" customHeight="1">
      <c r="A156" s="28"/>
      <c r="B156" s="141"/>
      <c r="C156" s="142" t="s">
        <v>182</v>
      </c>
      <c r="D156" s="142" t="s">
        <v>142</v>
      </c>
      <c r="E156" s="143" t="s">
        <v>183</v>
      </c>
      <c r="F156" s="144" t="s">
        <v>184</v>
      </c>
      <c r="G156" s="145" t="s">
        <v>145</v>
      </c>
      <c r="H156" s="146">
        <v>174.473</v>
      </c>
      <c r="I156" s="147"/>
      <c r="J156" s="147">
        <f>ROUND(I156*H156,2)</f>
        <v>0</v>
      </c>
      <c r="K156" s="148"/>
      <c r="L156" s="29"/>
      <c r="M156" s="149" t="s">
        <v>1</v>
      </c>
      <c r="N156" s="150" t="s">
        <v>39</v>
      </c>
      <c r="O156" s="151">
        <v>0.584</v>
      </c>
      <c r="P156" s="151">
        <f>O156*H156</f>
        <v>101.892232</v>
      </c>
      <c r="Q156" s="151">
        <v>2.25634</v>
      </c>
      <c r="R156" s="151">
        <f>Q156*H156</f>
        <v>393.67040882</v>
      </c>
      <c r="S156" s="151">
        <v>0</v>
      </c>
      <c r="T156" s="15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146</v>
      </c>
      <c r="AT156" s="153" t="s">
        <v>142</v>
      </c>
      <c r="AU156" s="153" t="s">
        <v>84</v>
      </c>
      <c r="AY156" s="14" t="s">
        <v>140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4" t="s">
        <v>82</v>
      </c>
      <c r="BK156" s="154">
        <f>ROUND(I156*H156,2)</f>
        <v>0</v>
      </c>
      <c r="BL156" s="14" t="s">
        <v>146</v>
      </c>
      <c r="BM156" s="153" t="s">
        <v>185</v>
      </c>
    </row>
    <row r="157" spans="1:65" s="2" customFormat="1" ht="16.5" customHeight="1">
      <c r="A157" s="28"/>
      <c r="B157" s="141"/>
      <c r="C157" s="142" t="s">
        <v>186</v>
      </c>
      <c r="D157" s="142" t="s">
        <v>142</v>
      </c>
      <c r="E157" s="143" t="s">
        <v>187</v>
      </c>
      <c r="F157" s="144" t="s">
        <v>188</v>
      </c>
      <c r="G157" s="145" t="s">
        <v>145</v>
      </c>
      <c r="H157" s="146">
        <v>114.086</v>
      </c>
      <c r="I157" s="147"/>
      <c r="J157" s="147">
        <f>ROUND(I157*H157,2)</f>
        <v>0</v>
      </c>
      <c r="K157" s="148"/>
      <c r="L157" s="29"/>
      <c r="M157" s="149" t="s">
        <v>1</v>
      </c>
      <c r="N157" s="150" t="s">
        <v>39</v>
      </c>
      <c r="O157" s="151">
        <v>0.584</v>
      </c>
      <c r="P157" s="151">
        <f>O157*H157</f>
        <v>66.626224</v>
      </c>
      <c r="Q157" s="151">
        <v>2.25634</v>
      </c>
      <c r="R157" s="151">
        <f>Q157*H157</f>
        <v>257.41680524</v>
      </c>
      <c r="S157" s="151">
        <v>0</v>
      </c>
      <c r="T157" s="152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3" t="s">
        <v>146</v>
      </c>
      <c r="AT157" s="153" t="s">
        <v>142</v>
      </c>
      <c r="AU157" s="153" t="s">
        <v>84</v>
      </c>
      <c r="AY157" s="14" t="s">
        <v>140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4" t="s">
        <v>82</v>
      </c>
      <c r="BK157" s="154">
        <f>ROUND(I157*H157,2)</f>
        <v>0</v>
      </c>
      <c r="BL157" s="14" t="s">
        <v>146</v>
      </c>
      <c r="BM157" s="153" t="s">
        <v>189</v>
      </c>
    </row>
    <row r="158" spans="1:65" s="2" customFormat="1" ht="21.75" customHeight="1">
      <c r="A158" s="28"/>
      <c r="B158" s="141"/>
      <c r="C158" s="142" t="s">
        <v>190</v>
      </c>
      <c r="D158" s="142" t="s">
        <v>142</v>
      </c>
      <c r="E158" s="143" t="s">
        <v>191</v>
      </c>
      <c r="F158" s="144" t="s">
        <v>192</v>
      </c>
      <c r="G158" s="145" t="s">
        <v>193</v>
      </c>
      <c r="H158" s="146">
        <v>1</v>
      </c>
      <c r="I158" s="147"/>
      <c r="J158" s="147">
        <f>ROUND(I158*H158,2)</f>
        <v>0</v>
      </c>
      <c r="K158" s="148"/>
      <c r="L158" s="29"/>
      <c r="M158" s="149" t="s">
        <v>1</v>
      </c>
      <c r="N158" s="150" t="s">
        <v>39</v>
      </c>
      <c r="O158" s="151">
        <v>1.21</v>
      </c>
      <c r="P158" s="151">
        <f>O158*H158</f>
        <v>1.21</v>
      </c>
      <c r="Q158" s="151">
        <v>0.96612</v>
      </c>
      <c r="R158" s="151">
        <f>Q158*H158</f>
        <v>0.96612</v>
      </c>
      <c r="S158" s="151">
        <v>0</v>
      </c>
      <c r="T158" s="15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146</v>
      </c>
      <c r="AT158" s="153" t="s">
        <v>142</v>
      </c>
      <c r="AU158" s="153" t="s">
        <v>84</v>
      </c>
      <c r="AY158" s="14" t="s">
        <v>140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4" t="s">
        <v>82</v>
      </c>
      <c r="BK158" s="154">
        <f>ROUND(I158*H158,2)</f>
        <v>0</v>
      </c>
      <c r="BL158" s="14" t="s">
        <v>146</v>
      </c>
      <c r="BM158" s="153" t="s">
        <v>194</v>
      </c>
    </row>
    <row r="159" spans="2:63" s="12" customFormat="1" ht="22.9" customHeight="1">
      <c r="B159" s="129"/>
      <c r="D159" s="130" t="s">
        <v>73</v>
      </c>
      <c r="E159" s="139" t="s">
        <v>151</v>
      </c>
      <c r="F159" s="139" t="s">
        <v>195</v>
      </c>
      <c r="J159" s="140">
        <f>BK159</f>
        <v>0</v>
      </c>
      <c r="L159" s="129"/>
      <c r="M159" s="133"/>
      <c r="N159" s="134"/>
      <c r="O159" s="134"/>
      <c r="P159" s="135">
        <f>SUM(P160:P174)</f>
        <v>1000.1046570000001</v>
      </c>
      <c r="Q159" s="134"/>
      <c r="R159" s="135">
        <f>SUM(R160:R174)</f>
        <v>243.47885463</v>
      </c>
      <c r="S159" s="134"/>
      <c r="T159" s="136">
        <f>SUM(T160:T174)</f>
        <v>0</v>
      </c>
      <c r="AR159" s="130" t="s">
        <v>82</v>
      </c>
      <c r="AT159" s="137" t="s">
        <v>73</v>
      </c>
      <c r="AU159" s="137" t="s">
        <v>82</v>
      </c>
      <c r="AY159" s="130" t="s">
        <v>140</v>
      </c>
      <c r="BK159" s="138">
        <f>SUM(BK160:BK174)</f>
        <v>0</v>
      </c>
    </row>
    <row r="160" spans="1:65" s="2" customFormat="1" ht="21.75" customHeight="1">
      <c r="A160" s="28"/>
      <c r="B160" s="141"/>
      <c r="C160" s="142" t="s">
        <v>196</v>
      </c>
      <c r="D160" s="142" t="s">
        <v>142</v>
      </c>
      <c r="E160" s="143" t="s">
        <v>197</v>
      </c>
      <c r="F160" s="144" t="s">
        <v>198</v>
      </c>
      <c r="G160" s="145" t="s">
        <v>199</v>
      </c>
      <c r="H160" s="146">
        <v>322.327</v>
      </c>
      <c r="I160" s="147"/>
      <c r="J160" s="147">
        <f aca="true" t="shared" si="0" ref="J160:J174">ROUND(I160*H160,2)</f>
        <v>0</v>
      </c>
      <c r="K160" s="148"/>
      <c r="L160" s="29"/>
      <c r="M160" s="149" t="s">
        <v>1</v>
      </c>
      <c r="N160" s="150" t="s">
        <v>39</v>
      </c>
      <c r="O160" s="151">
        <v>0.83</v>
      </c>
      <c r="P160" s="151">
        <f aca="true" t="shared" si="1" ref="P160:P174">O160*H160</f>
        <v>267.53141</v>
      </c>
      <c r="Q160" s="151">
        <v>0.25933</v>
      </c>
      <c r="R160" s="151">
        <f aca="true" t="shared" si="2" ref="R160:R174">Q160*H160</f>
        <v>83.58906091</v>
      </c>
      <c r="S160" s="151">
        <v>0</v>
      </c>
      <c r="T160" s="152">
        <f aca="true" t="shared" si="3" ref="T160:T174"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3" t="s">
        <v>146</v>
      </c>
      <c r="AT160" s="153" t="s">
        <v>142</v>
      </c>
      <c r="AU160" s="153" t="s">
        <v>84</v>
      </c>
      <c r="AY160" s="14" t="s">
        <v>140</v>
      </c>
      <c r="BE160" s="154">
        <f aca="true" t="shared" si="4" ref="BE160:BE174">IF(N160="základní",J160,0)</f>
        <v>0</v>
      </c>
      <c r="BF160" s="154">
        <f aca="true" t="shared" si="5" ref="BF160:BF174">IF(N160="snížená",J160,0)</f>
        <v>0</v>
      </c>
      <c r="BG160" s="154">
        <f aca="true" t="shared" si="6" ref="BG160:BG174">IF(N160="zákl. přenesená",J160,0)</f>
        <v>0</v>
      </c>
      <c r="BH160" s="154">
        <f aca="true" t="shared" si="7" ref="BH160:BH174">IF(N160="sníž. přenesená",J160,0)</f>
        <v>0</v>
      </c>
      <c r="BI160" s="154">
        <f aca="true" t="shared" si="8" ref="BI160:BI174">IF(N160="nulová",J160,0)</f>
        <v>0</v>
      </c>
      <c r="BJ160" s="14" t="s">
        <v>82</v>
      </c>
      <c r="BK160" s="154">
        <f aca="true" t="shared" si="9" ref="BK160:BK174">ROUND(I160*H160,2)</f>
        <v>0</v>
      </c>
      <c r="BL160" s="14" t="s">
        <v>146</v>
      </c>
      <c r="BM160" s="153" t="s">
        <v>200</v>
      </c>
    </row>
    <row r="161" spans="1:65" s="2" customFormat="1" ht="21.75" customHeight="1">
      <c r="A161" s="28"/>
      <c r="B161" s="141"/>
      <c r="C161" s="142" t="s">
        <v>201</v>
      </c>
      <c r="D161" s="142" t="s">
        <v>142</v>
      </c>
      <c r="E161" s="143" t="s">
        <v>202</v>
      </c>
      <c r="F161" s="144" t="s">
        <v>203</v>
      </c>
      <c r="G161" s="145" t="s">
        <v>199</v>
      </c>
      <c r="H161" s="146">
        <v>584.418</v>
      </c>
      <c r="I161" s="147"/>
      <c r="J161" s="147">
        <f t="shared" si="0"/>
        <v>0</v>
      </c>
      <c r="K161" s="148"/>
      <c r="L161" s="29"/>
      <c r="M161" s="149" t="s">
        <v>1</v>
      </c>
      <c r="N161" s="150" t="s">
        <v>39</v>
      </c>
      <c r="O161" s="151">
        <v>1.018</v>
      </c>
      <c r="P161" s="151">
        <f t="shared" si="1"/>
        <v>594.937524</v>
      </c>
      <c r="Q161" s="151">
        <v>0.23405</v>
      </c>
      <c r="R161" s="151">
        <f t="shared" si="2"/>
        <v>136.7830329</v>
      </c>
      <c r="S161" s="151">
        <v>0</v>
      </c>
      <c r="T161" s="152">
        <f t="shared" si="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3" t="s">
        <v>146</v>
      </c>
      <c r="AT161" s="153" t="s">
        <v>142</v>
      </c>
      <c r="AU161" s="153" t="s">
        <v>84</v>
      </c>
      <c r="AY161" s="14" t="s">
        <v>140</v>
      </c>
      <c r="BE161" s="154">
        <f t="shared" si="4"/>
        <v>0</v>
      </c>
      <c r="BF161" s="154">
        <f t="shared" si="5"/>
        <v>0</v>
      </c>
      <c r="BG161" s="154">
        <f t="shared" si="6"/>
        <v>0</v>
      </c>
      <c r="BH161" s="154">
        <f t="shared" si="7"/>
        <v>0</v>
      </c>
      <c r="BI161" s="154">
        <f t="shared" si="8"/>
        <v>0</v>
      </c>
      <c r="BJ161" s="14" t="s">
        <v>82</v>
      </c>
      <c r="BK161" s="154">
        <f t="shared" si="9"/>
        <v>0</v>
      </c>
      <c r="BL161" s="14" t="s">
        <v>146</v>
      </c>
      <c r="BM161" s="153" t="s">
        <v>204</v>
      </c>
    </row>
    <row r="162" spans="1:65" s="2" customFormat="1" ht="16.5" customHeight="1">
      <c r="A162" s="28"/>
      <c r="B162" s="141"/>
      <c r="C162" s="142" t="s">
        <v>8</v>
      </c>
      <c r="D162" s="142" t="s">
        <v>142</v>
      </c>
      <c r="E162" s="143" t="s">
        <v>205</v>
      </c>
      <c r="F162" s="144" t="s">
        <v>206</v>
      </c>
      <c r="G162" s="145" t="s">
        <v>207</v>
      </c>
      <c r="H162" s="146">
        <v>9</v>
      </c>
      <c r="I162" s="147"/>
      <c r="J162" s="147">
        <f t="shared" si="0"/>
        <v>0</v>
      </c>
      <c r="K162" s="148"/>
      <c r="L162" s="29"/>
      <c r="M162" s="149" t="s">
        <v>1</v>
      </c>
      <c r="N162" s="150" t="s">
        <v>39</v>
      </c>
      <c r="O162" s="151">
        <v>0.238</v>
      </c>
      <c r="P162" s="151">
        <f t="shared" si="1"/>
        <v>2.142</v>
      </c>
      <c r="Q162" s="151">
        <v>0.01794</v>
      </c>
      <c r="R162" s="151">
        <f t="shared" si="2"/>
        <v>0.16146000000000002</v>
      </c>
      <c r="S162" s="151">
        <v>0</v>
      </c>
      <c r="T162" s="152">
        <f t="shared" si="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146</v>
      </c>
      <c r="AT162" s="153" t="s">
        <v>142</v>
      </c>
      <c r="AU162" s="153" t="s">
        <v>84</v>
      </c>
      <c r="AY162" s="14" t="s">
        <v>140</v>
      </c>
      <c r="BE162" s="154">
        <f t="shared" si="4"/>
        <v>0</v>
      </c>
      <c r="BF162" s="154">
        <f t="shared" si="5"/>
        <v>0</v>
      </c>
      <c r="BG162" s="154">
        <f t="shared" si="6"/>
        <v>0</v>
      </c>
      <c r="BH162" s="154">
        <f t="shared" si="7"/>
        <v>0</v>
      </c>
      <c r="BI162" s="154">
        <f t="shared" si="8"/>
        <v>0</v>
      </c>
      <c r="BJ162" s="14" t="s">
        <v>82</v>
      </c>
      <c r="BK162" s="154">
        <f t="shared" si="9"/>
        <v>0</v>
      </c>
      <c r="BL162" s="14" t="s">
        <v>146</v>
      </c>
      <c r="BM162" s="153" t="s">
        <v>208</v>
      </c>
    </row>
    <row r="163" spans="1:65" s="2" customFormat="1" ht="16.5" customHeight="1">
      <c r="A163" s="28"/>
      <c r="B163" s="141"/>
      <c r="C163" s="142" t="s">
        <v>209</v>
      </c>
      <c r="D163" s="142" t="s">
        <v>142</v>
      </c>
      <c r="E163" s="143" t="s">
        <v>210</v>
      </c>
      <c r="F163" s="144" t="s">
        <v>211</v>
      </c>
      <c r="G163" s="145" t="s">
        <v>207</v>
      </c>
      <c r="H163" s="146">
        <v>1</v>
      </c>
      <c r="I163" s="147"/>
      <c r="J163" s="147">
        <f t="shared" si="0"/>
        <v>0</v>
      </c>
      <c r="K163" s="148"/>
      <c r="L163" s="29"/>
      <c r="M163" s="149" t="s">
        <v>1</v>
      </c>
      <c r="N163" s="150" t="s">
        <v>39</v>
      </c>
      <c r="O163" s="151">
        <v>0.318</v>
      </c>
      <c r="P163" s="151">
        <f t="shared" si="1"/>
        <v>0.318</v>
      </c>
      <c r="Q163" s="151">
        <v>0.02278</v>
      </c>
      <c r="R163" s="151">
        <f t="shared" si="2"/>
        <v>0.02278</v>
      </c>
      <c r="S163" s="151">
        <v>0</v>
      </c>
      <c r="T163" s="152">
        <f t="shared" si="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3" t="s">
        <v>146</v>
      </c>
      <c r="AT163" s="153" t="s">
        <v>142</v>
      </c>
      <c r="AU163" s="153" t="s">
        <v>84</v>
      </c>
      <c r="AY163" s="14" t="s">
        <v>140</v>
      </c>
      <c r="BE163" s="154">
        <f t="shared" si="4"/>
        <v>0</v>
      </c>
      <c r="BF163" s="154">
        <f t="shared" si="5"/>
        <v>0</v>
      </c>
      <c r="BG163" s="154">
        <f t="shared" si="6"/>
        <v>0</v>
      </c>
      <c r="BH163" s="154">
        <f t="shared" si="7"/>
        <v>0</v>
      </c>
      <c r="BI163" s="154">
        <f t="shared" si="8"/>
        <v>0</v>
      </c>
      <c r="BJ163" s="14" t="s">
        <v>82</v>
      </c>
      <c r="BK163" s="154">
        <f t="shared" si="9"/>
        <v>0</v>
      </c>
      <c r="BL163" s="14" t="s">
        <v>146</v>
      </c>
      <c r="BM163" s="153" t="s">
        <v>212</v>
      </c>
    </row>
    <row r="164" spans="1:65" s="2" customFormat="1" ht="16.5" customHeight="1">
      <c r="A164" s="28"/>
      <c r="B164" s="141"/>
      <c r="C164" s="142" t="s">
        <v>213</v>
      </c>
      <c r="D164" s="142" t="s">
        <v>142</v>
      </c>
      <c r="E164" s="143" t="s">
        <v>214</v>
      </c>
      <c r="F164" s="144" t="s">
        <v>215</v>
      </c>
      <c r="G164" s="145" t="s">
        <v>207</v>
      </c>
      <c r="H164" s="146">
        <v>16</v>
      </c>
      <c r="I164" s="147"/>
      <c r="J164" s="147">
        <f t="shared" si="0"/>
        <v>0</v>
      </c>
      <c r="K164" s="148"/>
      <c r="L164" s="29"/>
      <c r="M164" s="149" t="s">
        <v>1</v>
      </c>
      <c r="N164" s="150" t="s">
        <v>39</v>
      </c>
      <c r="O164" s="151">
        <v>0.245</v>
      </c>
      <c r="P164" s="151">
        <f t="shared" si="1"/>
        <v>3.92</v>
      </c>
      <c r="Q164" s="151">
        <v>0.03655</v>
      </c>
      <c r="R164" s="151">
        <f t="shared" si="2"/>
        <v>0.5848</v>
      </c>
      <c r="S164" s="151">
        <v>0</v>
      </c>
      <c r="T164" s="152">
        <f t="shared" si="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3" t="s">
        <v>146</v>
      </c>
      <c r="AT164" s="153" t="s">
        <v>142</v>
      </c>
      <c r="AU164" s="153" t="s">
        <v>84</v>
      </c>
      <c r="AY164" s="14" t="s">
        <v>140</v>
      </c>
      <c r="BE164" s="154">
        <f t="shared" si="4"/>
        <v>0</v>
      </c>
      <c r="BF164" s="154">
        <f t="shared" si="5"/>
        <v>0</v>
      </c>
      <c r="BG164" s="154">
        <f t="shared" si="6"/>
        <v>0</v>
      </c>
      <c r="BH164" s="154">
        <f t="shared" si="7"/>
        <v>0</v>
      </c>
      <c r="BI164" s="154">
        <f t="shared" si="8"/>
        <v>0</v>
      </c>
      <c r="BJ164" s="14" t="s">
        <v>82</v>
      </c>
      <c r="BK164" s="154">
        <f t="shared" si="9"/>
        <v>0</v>
      </c>
      <c r="BL164" s="14" t="s">
        <v>146</v>
      </c>
      <c r="BM164" s="153" t="s">
        <v>216</v>
      </c>
    </row>
    <row r="165" spans="1:65" s="2" customFormat="1" ht="16.5" customHeight="1">
      <c r="A165" s="28"/>
      <c r="B165" s="141"/>
      <c r="C165" s="142" t="s">
        <v>217</v>
      </c>
      <c r="D165" s="142" t="s">
        <v>142</v>
      </c>
      <c r="E165" s="143" t="s">
        <v>218</v>
      </c>
      <c r="F165" s="144" t="s">
        <v>219</v>
      </c>
      <c r="G165" s="145" t="s">
        <v>207</v>
      </c>
      <c r="H165" s="146">
        <v>44</v>
      </c>
      <c r="I165" s="147"/>
      <c r="J165" s="147">
        <f t="shared" si="0"/>
        <v>0</v>
      </c>
      <c r="K165" s="148"/>
      <c r="L165" s="29"/>
      <c r="M165" s="149" t="s">
        <v>1</v>
      </c>
      <c r="N165" s="150" t="s">
        <v>39</v>
      </c>
      <c r="O165" s="151">
        <v>0.253</v>
      </c>
      <c r="P165" s="151">
        <f t="shared" si="1"/>
        <v>11.132</v>
      </c>
      <c r="Q165" s="151">
        <v>0.04555</v>
      </c>
      <c r="R165" s="151">
        <f t="shared" si="2"/>
        <v>2.0042</v>
      </c>
      <c r="S165" s="151">
        <v>0</v>
      </c>
      <c r="T165" s="152">
        <f t="shared" si="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3" t="s">
        <v>146</v>
      </c>
      <c r="AT165" s="153" t="s">
        <v>142</v>
      </c>
      <c r="AU165" s="153" t="s">
        <v>84</v>
      </c>
      <c r="AY165" s="14" t="s">
        <v>140</v>
      </c>
      <c r="BE165" s="154">
        <f t="shared" si="4"/>
        <v>0</v>
      </c>
      <c r="BF165" s="154">
        <f t="shared" si="5"/>
        <v>0</v>
      </c>
      <c r="BG165" s="154">
        <f t="shared" si="6"/>
        <v>0</v>
      </c>
      <c r="BH165" s="154">
        <f t="shared" si="7"/>
        <v>0</v>
      </c>
      <c r="BI165" s="154">
        <f t="shared" si="8"/>
        <v>0</v>
      </c>
      <c r="BJ165" s="14" t="s">
        <v>82</v>
      </c>
      <c r="BK165" s="154">
        <f t="shared" si="9"/>
        <v>0</v>
      </c>
      <c r="BL165" s="14" t="s">
        <v>146</v>
      </c>
      <c r="BM165" s="153" t="s">
        <v>220</v>
      </c>
    </row>
    <row r="166" spans="1:65" s="2" customFormat="1" ht="16.5" customHeight="1">
      <c r="A166" s="28"/>
      <c r="B166" s="141"/>
      <c r="C166" s="142" t="s">
        <v>221</v>
      </c>
      <c r="D166" s="142" t="s">
        <v>142</v>
      </c>
      <c r="E166" s="143" t="s">
        <v>222</v>
      </c>
      <c r="F166" s="144" t="s">
        <v>223</v>
      </c>
      <c r="G166" s="145" t="s">
        <v>207</v>
      </c>
      <c r="H166" s="146">
        <v>6</v>
      </c>
      <c r="I166" s="147"/>
      <c r="J166" s="147">
        <f t="shared" si="0"/>
        <v>0</v>
      </c>
      <c r="K166" s="148"/>
      <c r="L166" s="29"/>
      <c r="M166" s="149" t="s">
        <v>1</v>
      </c>
      <c r="N166" s="150" t="s">
        <v>39</v>
      </c>
      <c r="O166" s="151">
        <v>0.26</v>
      </c>
      <c r="P166" s="151">
        <f t="shared" si="1"/>
        <v>1.56</v>
      </c>
      <c r="Q166" s="151">
        <v>0.05455</v>
      </c>
      <c r="R166" s="151">
        <f t="shared" si="2"/>
        <v>0.32730000000000004</v>
      </c>
      <c r="S166" s="151">
        <v>0</v>
      </c>
      <c r="T166" s="152">
        <f t="shared" si="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3" t="s">
        <v>146</v>
      </c>
      <c r="AT166" s="153" t="s">
        <v>142</v>
      </c>
      <c r="AU166" s="153" t="s">
        <v>84</v>
      </c>
      <c r="AY166" s="14" t="s">
        <v>140</v>
      </c>
      <c r="BE166" s="154">
        <f t="shared" si="4"/>
        <v>0</v>
      </c>
      <c r="BF166" s="154">
        <f t="shared" si="5"/>
        <v>0</v>
      </c>
      <c r="BG166" s="154">
        <f t="shared" si="6"/>
        <v>0</v>
      </c>
      <c r="BH166" s="154">
        <f t="shared" si="7"/>
        <v>0</v>
      </c>
      <c r="BI166" s="154">
        <f t="shared" si="8"/>
        <v>0</v>
      </c>
      <c r="BJ166" s="14" t="s">
        <v>82</v>
      </c>
      <c r="BK166" s="154">
        <f t="shared" si="9"/>
        <v>0</v>
      </c>
      <c r="BL166" s="14" t="s">
        <v>146</v>
      </c>
      <c r="BM166" s="153" t="s">
        <v>224</v>
      </c>
    </row>
    <row r="167" spans="1:65" s="2" customFormat="1" ht="16.5" customHeight="1">
      <c r="A167" s="28"/>
      <c r="B167" s="141"/>
      <c r="C167" s="142" t="s">
        <v>225</v>
      </c>
      <c r="D167" s="142" t="s">
        <v>142</v>
      </c>
      <c r="E167" s="143" t="s">
        <v>226</v>
      </c>
      <c r="F167" s="144" t="s">
        <v>227</v>
      </c>
      <c r="G167" s="145" t="s">
        <v>207</v>
      </c>
      <c r="H167" s="146">
        <v>8</v>
      </c>
      <c r="I167" s="147"/>
      <c r="J167" s="147">
        <f t="shared" si="0"/>
        <v>0</v>
      </c>
      <c r="K167" s="148"/>
      <c r="L167" s="29"/>
      <c r="M167" s="149" t="s">
        <v>1</v>
      </c>
      <c r="N167" s="150" t="s">
        <v>39</v>
      </c>
      <c r="O167" s="151">
        <v>0.268</v>
      </c>
      <c r="P167" s="151">
        <f t="shared" si="1"/>
        <v>2.144</v>
      </c>
      <c r="Q167" s="151">
        <v>0.06355</v>
      </c>
      <c r="R167" s="151">
        <f t="shared" si="2"/>
        <v>0.5084</v>
      </c>
      <c r="S167" s="151">
        <v>0</v>
      </c>
      <c r="T167" s="152">
        <f t="shared" si="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3" t="s">
        <v>146</v>
      </c>
      <c r="AT167" s="153" t="s">
        <v>142</v>
      </c>
      <c r="AU167" s="153" t="s">
        <v>84</v>
      </c>
      <c r="AY167" s="14" t="s">
        <v>140</v>
      </c>
      <c r="BE167" s="154">
        <f t="shared" si="4"/>
        <v>0</v>
      </c>
      <c r="BF167" s="154">
        <f t="shared" si="5"/>
        <v>0</v>
      </c>
      <c r="BG167" s="154">
        <f t="shared" si="6"/>
        <v>0</v>
      </c>
      <c r="BH167" s="154">
        <f t="shared" si="7"/>
        <v>0</v>
      </c>
      <c r="BI167" s="154">
        <f t="shared" si="8"/>
        <v>0</v>
      </c>
      <c r="BJ167" s="14" t="s">
        <v>82</v>
      </c>
      <c r="BK167" s="154">
        <f t="shared" si="9"/>
        <v>0</v>
      </c>
      <c r="BL167" s="14" t="s">
        <v>146</v>
      </c>
      <c r="BM167" s="153" t="s">
        <v>228</v>
      </c>
    </row>
    <row r="168" spans="1:65" s="2" customFormat="1" ht="16.5" customHeight="1">
      <c r="A168" s="28"/>
      <c r="B168" s="141"/>
      <c r="C168" s="142" t="s">
        <v>7</v>
      </c>
      <c r="D168" s="142" t="s">
        <v>142</v>
      </c>
      <c r="E168" s="143" t="s">
        <v>229</v>
      </c>
      <c r="F168" s="144" t="s">
        <v>230</v>
      </c>
      <c r="G168" s="145" t="s">
        <v>207</v>
      </c>
      <c r="H168" s="146">
        <v>16</v>
      </c>
      <c r="I168" s="147"/>
      <c r="J168" s="147">
        <f t="shared" si="0"/>
        <v>0</v>
      </c>
      <c r="K168" s="148"/>
      <c r="L168" s="29"/>
      <c r="M168" s="149" t="s">
        <v>1</v>
      </c>
      <c r="N168" s="150" t="s">
        <v>39</v>
      </c>
      <c r="O168" s="151">
        <v>0.515</v>
      </c>
      <c r="P168" s="151">
        <f t="shared" si="1"/>
        <v>8.24</v>
      </c>
      <c r="Q168" s="151">
        <v>0.11805</v>
      </c>
      <c r="R168" s="151">
        <f t="shared" si="2"/>
        <v>1.8888</v>
      </c>
      <c r="S168" s="151">
        <v>0</v>
      </c>
      <c r="T168" s="152">
        <f t="shared" si="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3" t="s">
        <v>146</v>
      </c>
      <c r="AT168" s="153" t="s">
        <v>142</v>
      </c>
      <c r="AU168" s="153" t="s">
        <v>84</v>
      </c>
      <c r="AY168" s="14" t="s">
        <v>140</v>
      </c>
      <c r="BE168" s="154">
        <f t="shared" si="4"/>
        <v>0</v>
      </c>
      <c r="BF168" s="154">
        <f t="shared" si="5"/>
        <v>0</v>
      </c>
      <c r="BG168" s="154">
        <f t="shared" si="6"/>
        <v>0</v>
      </c>
      <c r="BH168" s="154">
        <f t="shared" si="7"/>
        <v>0</v>
      </c>
      <c r="BI168" s="154">
        <f t="shared" si="8"/>
        <v>0</v>
      </c>
      <c r="BJ168" s="14" t="s">
        <v>82</v>
      </c>
      <c r="BK168" s="154">
        <f t="shared" si="9"/>
        <v>0</v>
      </c>
      <c r="BL168" s="14" t="s">
        <v>146</v>
      </c>
      <c r="BM168" s="153" t="s">
        <v>231</v>
      </c>
    </row>
    <row r="169" spans="1:65" s="2" customFormat="1" ht="16.5" customHeight="1">
      <c r="A169" s="28"/>
      <c r="B169" s="141"/>
      <c r="C169" s="142" t="s">
        <v>232</v>
      </c>
      <c r="D169" s="142" t="s">
        <v>142</v>
      </c>
      <c r="E169" s="143" t="s">
        <v>233</v>
      </c>
      <c r="F169" s="144" t="s">
        <v>234</v>
      </c>
      <c r="G169" s="145" t="s">
        <v>207</v>
      </c>
      <c r="H169" s="146">
        <v>4</v>
      </c>
      <c r="I169" s="147"/>
      <c r="J169" s="147">
        <f t="shared" si="0"/>
        <v>0</v>
      </c>
      <c r="K169" s="148"/>
      <c r="L169" s="29"/>
      <c r="M169" s="149" t="s">
        <v>1</v>
      </c>
      <c r="N169" s="150" t="s">
        <v>39</v>
      </c>
      <c r="O169" s="151">
        <v>0.55</v>
      </c>
      <c r="P169" s="151">
        <f t="shared" si="1"/>
        <v>2.2</v>
      </c>
      <c r="Q169" s="151">
        <v>0.12705</v>
      </c>
      <c r="R169" s="151">
        <f t="shared" si="2"/>
        <v>0.5082</v>
      </c>
      <c r="S169" s="151">
        <v>0</v>
      </c>
      <c r="T169" s="152">
        <f t="shared" si="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3" t="s">
        <v>146</v>
      </c>
      <c r="AT169" s="153" t="s">
        <v>142</v>
      </c>
      <c r="AU169" s="153" t="s">
        <v>84</v>
      </c>
      <c r="AY169" s="14" t="s">
        <v>140</v>
      </c>
      <c r="BE169" s="154">
        <f t="shared" si="4"/>
        <v>0</v>
      </c>
      <c r="BF169" s="154">
        <f t="shared" si="5"/>
        <v>0</v>
      </c>
      <c r="BG169" s="154">
        <f t="shared" si="6"/>
        <v>0</v>
      </c>
      <c r="BH169" s="154">
        <f t="shared" si="7"/>
        <v>0</v>
      </c>
      <c r="BI169" s="154">
        <f t="shared" si="8"/>
        <v>0</v>
      </c>
      <c r="BJ169" s="14" t="s">
        <v>82</v>
      </c>
      <c r="BK169" s="154">
        <f t="shared" si="9"/>
        <v>0</v>
      </c>
      <c r="BL169" s="14" t="s">
        <v>146</v>
      </c>
      <c r="BM169" s="153" t="s">
        <v>235</v>
      </c>
    </row>
    <row r="170" spans="1:65" s="2" customFormat="1" ht="21.75" customHeight="1">
      <c r="A170" s="28"/>
      <c r="B170" s="141"/>
      <c r="C170" s="142" t="s">
        <v>236</v>
      </c>
      <c r="D170" s="142" t="s">
        <v>142</v>
      </c>
      <c r="E170" s="143" t="s">
        <v>237</v>
      </c>
      <c r="F170" s="144" t="s">
        <v>238</v>
      </c>
      <c r="G170" s="145" t="s">
        <v>239</v>
      </c>
      <c r="H170" s="146">
        <v>34.25</v>
      </c>
      <c r="I170" s="147"/>
      <c r="J170" s="147">
        <f t="shared" si="0"/>
        <v>0</v>
      </c>
      <c r="K170" s="148"/>
      <c r="L170" s="29"/>
      <c r="M170" s="149" t="s">
        <v>1</v>
      </c>
      <c r="N170" s="150" t="s">
        <v>39</v>
      </c>
      <c r="O170" s="151">
        <v>0.075</v>
      </c>
      <c r="P170" s="151">
        <f t="shared" si="1"/>
        <v>2.56875</v>
      </c>
      <c r="Q170" s="151">
        <v>0.0003</v>
      </c>
      <c r="R170" s="151">
        <f t="shared" si="2"/>
        <v>0.010275</v>
      </c>
      <c r="S170" s="151">
        <v>0</v>
      </c>
      <c r="T170" s="152">
        <f t="shared" si="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3" t="s">
        <v>146</v>
      </c>
      <c r="AT170" s="153" t="s">
        <v>142</v>
      </c>
      <c r="AU170" s="153" t="s">
        <v>84</v>
      </c>
      <c r="AY170" s="14" t="s">
        <v>140</v>
      </c>
      <c r="BE170" s="154">
        <f t="shared" si="4"/>
        <v>0</v>
      </c>
      <c r="BF170" s="154">
        <f t="shared" si="5"/>
        <v>0</v>
      </c>
      <c r="BG170" s="154">
        <f t="shared" si="6"/>
        <v>0</v>
      </c>
      <c r="BH170" s="154">
        <f t="shared" si="7"/>
        <v>0</v>
      </c>
      <c r="BI170" s="154">
        <f t="shared" si="8"/>
        <v>0</v>
      </c>
      <c r="BJ170" s="14" t="s">
        <v>82</v>
      </c>
      <c r="BK170" s="154">
        <f t="shared" si="9"/>
        <v>0</v>
      </c>
      <c r="BL170" s="14" t="s">
        <v>146</v>
      </c>
      <c r="BM170" s="153" t="s">
        <v>240</v>
      </c>
    </row>
    <row r="171" spans="1:65" s="2" customFormat="1" ht="16.5" customHeight="1">
      <c r="A171" s="28"/>
      <c r="B171" s="141"/>
      <c r="C171" s="142" t="s">
        <v>241</v>
      </c>
      <c r="D171" s="142" t="s">
        <v>142</v>
      </c>
      <c r="E171" s="143" t="s">
        <v>242</v>
      </c>
      <c r="F171" s="144" t="s">
        <v>243</v>
      </c>
      <c r="G171" s="145" t="s">
        <v>145</v>
      </c>
      <c r="H171" s="146">
        <v>6.629</v>
      </c>
      <c r="I171" s="147"/>
      <c r="J171" s="147">
        <f t="shared" si="0"/>
        <v>0</v>
      </c>
      <c r="K171" s="148"/>
      <c r="L171" s="29"/>
      <c r="M171" s="149" t="s">
        <v>1</v>
      </c>
      <c r="N171" s="150" t="s">
        <v>39</v>
      </c>
      <c r="O171" s="151">
        <v>2.591</v>
      </c>
      <c r="P171" s="151">
        <f t="shared" si="1"/>
        <v>17.175739</v>
      </c>
      <c r="Q171" s="151">
        <v>2.45329</v>
      </c>
      <c r="R171" s="151">
        <f t="shared" si="2"/>
        <v>16.262859409999997</v>
      </c>
      <c r="S171" s="151">
        <v>0</v>
      </c>
      <c r="T171" s="152">
        <f t="shared" si="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3" t="s">
        <v>146</v>
      </c>
      <c r="AT171" s="153" t="s">
        <v>142</v>
      </c>
      <c r="AU171" s="153" t="s">
        <v>84</v>
      </c>
      <c r="AY171" s="14" t="s">
        <v>140</v>
      </c>
      <c r="BE171" s="154">
        <f t="shared" si="4"/>
        <v>0</v>
      </c>
      <c r="BF171" s="154">
        <f t="shared" si="5"/>
        <v>0</v>
      </c>
      <c r="BG171" s="154">
        <f t="shared" si="6"/>
        <v>0</v>
      </c>
      <c r="BH171" s="154">
        <f t="shared" si="7"/>
        <v>0</v>
      </c>
      <c r="BI171" s="154">
        <f t="shared" si="8"/>
        <v>0</v>
      </c>
      <c r="BJ171" s="14" t="s">
        <v>82</v>
      </c>
      <c r="BK171" s="154">
        <f t="shared" si="9"/>
        <v>0</v>
      </c>
      <c r="BL171" s="14" t="s">
        <v>146</v>
      </c>
      <c r="BM171" s="153" t="s">
        <v>244</v>
      </c>
    </row>
    <row r="172" spans="1:65" s="2" customFormat="1" ht="21.75" customHeight="1">
      <c r="A172" s="28"/>
      <c r="B172" s="141"/>
      <c r="C172" s="142" t="s">
        <v>245</v>
      </c>
      <c r="D172" s="142" t="s">
        <v>142</v>
      </c>
      <c r="E172" s="143" t="s">
        <v>246</v>
      </c>
      <c r="F172" s="144" t="s">
        <v>247</v>
      </c>
      <c r="G172" s="145" t="s">
        <v>199</v>
      </c>
      <c r="H172" s="146">
        <v>81.828</v>
      </c>
      <c r="I172" s="147"/>
      <c r="J172" s="147">
        <f t="shared" si="0"/>
        <v>0</v>
      </c>
      <c r="K172" s="148"/>
      <c r="L172" s="29"/>
      <c r="M172" s="149" t="s">
        <v>1</v>
      </c>
      <c r="N172" s="150" t="s">
        <v>39</v>
      </c>
      <c r="O172" s="151">
        <v>0.557</v>
      </c>
      <c r="P172" s="151">
        <f t="shared" si="1"/>
        <v>45.578196000000005</v>
      </c>
      <c r="Q172" s="151">
        <v>0.00244</v>
      </c>
      <c r="R172" s="151">
        <f t="shared" si="2"/>
        <v>0.19966032</v>
      </c>
      <c r="S172" s="151">
        <v>0</v>
      </c>
      <c r="T172" s="152">
        <f t="shared" si="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3" t="s">
        <v>146</v>
      </c>
      <c r="AT172" s="153" t="s">
        <v>142</v>
      </c>
      <c r="AU172" s="153" t="s">
        <v>84</v>
      </c>
      <c r="AY172" s="14" t="s">
        <v>140</v>
      </c>
      <c r="BE172" s="154">
        <f t="shared" si="4"/>
        <v>0</v>
      </c>
      <c r="BF172" s="154">
        <f t="shared" si="5"/>
        <v>0</v>
      </c>
      <c r="BG172" s="154">
        <f t="shared" si="6"/>
        <v>0</v>
      </c>
      <c r="BH172" s="154">
        <f t="shared" si="7"/>
        <v>0</v>
      </c>
      <c r="BI172" s="154">
        <f t="shared" si="8"/>
        <v>0</v>
      </c>
      <c r="BJ172" s="14" t="s">
        <v>82</v>
      </c>
      <c r="BK172" s="154">
        <f t="shared" si="9"/>
        <v>0</v>
      </c>
      <c r="BL172" s="14" t="s">
        <v>146</v>
      </c>
      <c r="BM172" s="153" t="s">
        <v>248</v>
      </c>
    </row>
    <row r="173" spans="1:65" s="2" customFormat="1" ht="21.75" customHeight="1">
      <c r="A173" s="28"/>
      <c r="B173" s="141"/>
      <c r="C173" s="142" t="s">
        <v>249</v>
      </c>
      <c r="D173" s="142" t="s">
        <v>142</v>
      </c>
      <c r="E173" s="143" t="s">
        <v>250</v>
      </c>
      <c r="F173" s="144" t="s">
        <v>251</v>
      </c>
      <c r="G173" s="145" t="s">
        <v>199</v>
      </c>
      <c r="H173" s="146">
        <v>81.828</v>
      </c>
      <c r="I173" s="147"/>
      <c r="J173" s="147">
        <f t="shared" si="0"/>
        <v>0</v>
      </c>
      <c r="K173" s="148"/>
      <c r="L173" s="29"/>
      <c r="M173" s="149" t="s">
        <v>1</v>
      </c>
      <c r="N173" s="150" t="s">
        <v>39</v>
      </c>
      <c r="O173" s="151">
        <v>0.218</v>
      </c>
      <c r="P173" s="151">
        <f t="shared" si="1"/>
        <v>17.838504</v>
      </c>
      <c r="Q173" s="151">
        <v>0</v>
      </c>
      <c r="R173" s="151">
        <f t="shared" si="2"/>
        <v>0</v>
      </c>
      <c r="S173" s="151">
        <v>0</v>
      </c>
      <c r="T173" s="152">
        <f t="shared" si="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3" t="s">
        <v>146</v>
      </c>
      <c r="AT173" s="153" t="s">
        <v>142</v>
      </c>
      <c r="AU173" s="153" t="s">
        <v>84</v>
      </c>
      <c r="AY173" s="14" t="s">
        <v>140</v>
      </c>
      <c r="BE173" s="154">
        <f t="shared" si="4"/>
        <v>0</v>
      </c>
      <c r="BF173" s="154">
        <f t="shared" si="5"/>
        <v>0</v>
      </c>
      <c r="BG173" s="154">
        <f t="shared" si="6"/>
        <v>0</v>
      </c>
      <c r="BH173" s="154">
        <f t="shared" si="7"/>
        <v>0</v>
      </c>
      <c r="BI173" s="154">
        <f t="shared" si="8"/>
        <v>0</v>
      </c>
      <c r="BJ173" s="14" t="s">
        <v>82</v>
      </c>
      <c r="BK173" s="154">
        <f t="shared" si="9"/>
        <v>0</v>
      </c>
      <c r="BL173" s="14" t="s">
        <v>146</v>
      </c>
      <c r="BM173" s="153" t="s">
        <v>252</v>
      </c>
    </row>
    <row r="174" spans="1:65" s="2" customFormat="1" ht="16.5" customHeight="1">
      <c r="A174" s="28"/>
      <c r="B174" s="141"/>
      <c r="C174" s="142" t="s">
        <v>253</v>
      </c>
      <c r="D174" s="142" t="s">
        <v>142</v>
      </c>
      <c r="E174" s="143" t="s">
        <v>254</v>
      </c>
      <c r="F174" s="144" t="s">
        <v>255</v>
      </c>
      <c r="G174" s="145" t="s">
        <v>175</v>
      </c>
      <c r="H174" s="146">
        <v>0.597</v>
      </c>
      <c r="I174" s="147"/>
      <c r="J174" s="147">
        <f t="shared" si="0"/>
        <v>0</v>
      </c>
      <c r="K174" s="148"/>
      <c r="L174" s="29"/>
      <c r="M174" s="149" t="s">
        <v>1</v>
      </c>
      <c r="N174" s="150" t="s">
        <v>39</v>
      </c>
      <c r="O174" s="151">
        <v>38.222</v>
      </c>
      <c r="P174" s="151">
        <f t="shared" si="1"/>
        <v>22.818534</v>
      </c>
      <c r="Q174" s="151">
        <v>1.05197</v>
      </c>
      <c r="R174" s="151">
        <f t="shared" si="2"/>
        <v>0.62802609</v>
      </c>
      <c r="S174" s="151">
        <v>0</v>
      </c>
      <c r="T174" s="152">
        <f t="shared" si="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3" t="s">
        <v>146</v>
      </c>
      <c r="AT174" s="153" t="s">
        <v>142</v>
      </c>
      <c r="AU174" s="153" t="s">
        <v>84</v>
      </c>
      <c r="AY174" s="14" t="s">
        <v>140</v>
      </c>
      <c r="BE174" s="154">
        <f t="shared" si="4"/>
        <v>0</v>
      </c>
      <c r="BF174" s="154">
        <f t="shared" si="5"/>
        <v>0</v>
      </c>
      <c r="BG174" s="154">
        <f t="shared" si="6"/>
        <v>0</v>
      </c>
      <c r="BH174" s="154">
        <f t="shared" si="7"/>
        <v>0</v>
      </c>
      <c r="BI174" s="154">
        <f t="shared" si="8"/>
        <v>0</v>
      </c>
      <c r="BJ174" s="14" t="s">
        <v>82</v>
      </c>
      <c r="BK174" s="154">
        <f t="shared" si="9"/>
        <v>0</v>
      </c>
      <c r="BL174" s="14" t="s">
        <v>146</v>
      </c>
      <c r="BM174" s="153" t="s">
        <v>256</v>
      </c>
    </row>
    <row r="175" spans="2:63" s="12" customFormat="1" ht="22.9" customHeight="1">
      <c r="B175" s="129"/>
      <c r="D175" s="130" t="s">
        <v>73</v>
      </c>
      <c r="E175" s="139" t="s">
        <v>146</v>
      </c>
      <c r="F175" s="139" t="s">
        <v>257</v>
      </c>
      <c r="J175" s="140">
        <f>BK175</f>
        <v>0</v>
      </c>
      <c r="L175" s="129"/>
      <c r="M175" s="133"/>
      <c r="N175" s="134"/>
      <c r="O175" s="134"/>
      <c r="P175" s="135">
        <f>SUM(P176:P186)</f>
        <v>629.470621</v>
      </c>
      <c r="Q175" s="134"/>
      <c r="R175" s="135">
        <f>SUM(R176:R186)</f>
        <v>398.10866139</v>
      </c>
      <c r="S175" s="134"/>
      <c r="T175" s="136">
        <f>SUM(T176:T186)</f>
        <v>0</v>
      </c>
      <c r="AR175" s="130" t="s">
        <v>82</v>
      </c>
      <c r="AT175" s="137" t="s">
        <v>73</v>
      </c>
      <c r="AU175" s="137" t="s">
        <v>82</v>
      </c>
      <c r="AY175" s="130" t="s">
        <v>140</v>
      </c>
      <c r="BK175" s="138">
        <f>SUM(BK176:BK186)</f>
        <v>0</v>
      </c>
    </row>
    <row r="176" spans="1:65" s="2" customFormat="1" ht="21.75" customHeight="1">
      <c r="A176" s="28"/>
      <c r="B176" s="141"/>
      <c r="C176" s="142" t="s">
        <v>258</v>
      </c>
      <c r="D176" s="142" t="s">
        <v>142</v>
      </c>
      <c r="E176" s="143" t="s">
        <v>259</v>
      </c>
      <c r="F176" s="144" t="s">
        <v>260</v>
      </c>
      <c r="G176" s="145" t="s">
        <v>207</v>
      </c>
      <c r="H176" s="146">
        <v>81</v>
      </c>
      <c r="I176" s="147"/>
      <c r="J176" s="147">
        <f aca="true" t="shared" si="10" ref="J176:J182">ROUND(I176*H176,2)</f>
        <v>0</v>
      </c>
      <c r="K176" s="148"/>
      <c r="L176" s="29"/>
      <c r="M176" s="149" t="s">
        <v>1</v>
      </c>
      <c r="N176" s="150" t="s">
        <v>39</v>
      </c>
      <c r="O176" s="151">
        <v>0.889</v>
      </c>
      <c r="P176" s="151">
        <f aca="true" t="shared" si="11" ref="P176:P182">O176*H176</f>
        <v>72.009</v>
      </c>
      <c r="Q176" s="151">
        <v>0.14954</v>
      </c>
      <c r="R176" s="151">
        <f aca="true" t="shared" si="12" ref="R176:R182">Q176*H176</f>
        <v>12.11274</v>
      </c>
      <c r="S176" s="151">
        <v>0</v>
      </c>
      <c r="T176" s="152">
        <f aca="true" t="shared" si="13" ref="T176:T182"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3" t="s">
        <v>146</v>
      </c>
      <c r="AT176" s="153" t="s">
        <v>142</v>
      </c>
      <c r="AU176" s="153" t="s">
        <v>84</v>
      </c>
      <c r="AY176" s="14" t="s">
        <v>140</v>
      </c>
      <c r="BE176" s="154">
        <f aca="true" t="shared" si="14" ref="BE176:BE182">IF(N176="základní",J176,0)</f>
        <v>0</v>
      </c>
      <c r="BF176" s="154">
        <f aca="true" t="shared" si="15" ref="BF176:BF182">IF(N176="snížená",J176,0)</f>
        <v>0</v>
      </c>
      <c r="BG176" s="154">
        <f aca="true" t="shared" si="16" ref="BG176:BG182">IF(N176="zákl. přenesená",J176,0)</f>
        <v>0</v>
      </c>
      <c r="BH176" s="154">
        <f aca="true" t="shared" si="17" ref="BH176:BH182">IF(N176="sníž. přenesená",J176,0)</f>
        <v>0</v>
      </c>
      <c r="BI176" s="154">
        <f aca="true" t="shared" si="18" ref="BI176:BI182">IF(N176="nulová",J176,0)</f>
        <v>0</v>
      </c>
      <c r="BJ176" s="14" t="s">
        <v>82</v>
      </c>
      <c r="BK176" s="154">
        <f aca="true" t="shared" si="19" ref="BK176:BK182">ROUND(I176*H176,2)</f>
        <v>0</v>
      </c>
      <c r="BL176" s="14" t="s">
        <v>146</v>
      </c>
      <c r="BM176" s="153" t="s">
        <v>261</v>
      </c>
    </row>
    <row r="177" spans="1:65" s="2" customFormat="1" ht="16.5" customHeight="1">
      <c r="A177" s="28"/>
      <c r="B177" s="141"/>
      <c r="C177" s="159" t="s">
        <v>262</v>
      </c>
      <c r="D177" s="159" t="s">
        <v>263</v>
      </c>
      <c r="E177" s="160" t="s">
        <v>264</v>
      </c>
      <c r="F177" s="161" t="s">
        <v>265</v>
      </c>
      <c r="G177" s="162" t="s">
        <v>239</v>
      </c>
      <c r="H177" s="163">
        <v>570.06</v>
      </c>
      <c r="I177" s="164"/>
      <c r="J177" s="164">
        <f t="shared" si="10"/>
        <v>0</v>
      </c>
      <c r="K177" s="165"/>
      <c r="L177" s="166"/>
      <c r="M177" s="167" t="s">
        <v>1</v>
      </c>
      <c r="N177" s="168" t="s">
        <v>39</v>
      </c>
      <c r="O177" s="151">
        <v>0</v>
      </c>
      <c r="P177" s="151">
        <f t="shared" si="11"/>
        <v>0</v>
      </c>
      <c r="Q177" s="151">
        <v>0.46</v>
      </c>
      <c r="R177" s="151">
        <f t="shared" si="12"/>
        <v>262.2276</v>
      </c>
      <c r="S177" s="151">
        <v>0</v>
      </c>
      <c r="T177" s="152">
        <f t="shared" si="1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3" t="s">
        <v>172</v>
      </c>
      <c r="AT177" s="153" t="s">
        <v>263</v>
      </c>
      <c r="AU177" s="153" t="s">
        <v>84</v>
      </c>
      <c r="AY177" s="14" t="s">
        <v>140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4" t="s">
        <v>82</v>
      </c>
      <c r="BK177" s="154">
        <f t="shared" si="19"/>
        <v>0</v>
      </c>
      <c r="BL177" s="14" t="s">
        <v>146</v>
      </c>
      <c r="BM177" s="153" t="s">
        <v>266</v>
      </c>
    </row>
    <row r="178" spans="1:65" s="2" customFormat="1" ht="16.5" customHeight="1">
      <c r="A178" s="28"/>
      <c r="B178" s="141"/>
      <c r="C178" s="142" t="s">
        <v>267</v>
      </c>
      <c r="D178" s="142" t="s">
        <v>142</v>
      </c>
      <c r="E178" s="143" t="s">
        <v>268</v>
      </c>
      <c r="F178" s="144" t="s">
        <v>269</v>
      </c>
      <c r="G178" s="145" t="s">
        <v>145</v>
      </c>
      <c r="H178" s="146">
        <v>44.863</v>
      </c>
      <c r="I178" s="147"/>
      <c r="J178" s="147">
        <f t="shared" si="10"/>
        <v>0</v>
      </c>
      <c r="K178" s="148"/>
      <c r="L178" s="29"/>
      <c r="M178" s="149" t="s">
        <v>1</v>
      </c>
      <c r="N178" s="150" t="s">
        <v>39</v>
      </c>
      <c r="O178" s="151">
        <v>1.448</v>
      </c>
      <c r="P178" s="151">
        <f t="shared" si="11"/>
        <v>64.961624</v>
      </c>
      <c r="Q178" s="151">
        <v>2.4534</v>
      </c>
      <c r="R178" s="151">
        <f t="shared" si="12"/>
        <v>110.06688419999999</v>
      </c>
      <c r="S178" s="151">
        <v>0</v>
      </c>
      <c r="T178" s="152">
        <f t="shared" si="1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3" t="s">
        <v>146</v>
      </c>
      <c r="AT178" s="153" t="s">
        <v>142</v>
      </c>
      <c r="AU178" s="153" t="s">
        <v>84</v>
      </c>
      <c r="AY178" s="14" t="s">
        <v>140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4" t="s">
        <v>82</v>
      </c>
      <c r="BK178" s="154">
        <f t="shared" si="19"/>
        <v>0</v>
      </c>
      <c r="BL178" s="14" t="s">
        <v>146</v>
      </c>
      <c r="BM178" s="153" t="s">
        <v>270</v>
      </c>
    </row>
    <row r="179" spans="1:65" s="2" customFormat="1" ht="16.5" customHeight="1">
      <c r="A179" s="28"/>
      <c r="B179" s="141"/>
      <c r="C179" s="142" t="s">
        <v>271</v>
      </c>
      <c r="D179" s="142" t="s">
        <v>142</v>
      </c>
      <c r="E179" s="143" t="s">
        <v>272</v>
      </c>
      <c r="F179" s="144" t="s">
        <v>273</v>
      </c>
      <c r="G179" s="145" t="s">
        <v>199</v>
      </c>
      <c r="H179" s="146">
        <v>299.757</v>
      </c>
      <c r="I179" s="147"/>
      <c r="J179" s="147">
        <f t="shared" si="10"/>
        <v>0</v>
      </c>
      <c r="K179" s="148"/>
      <c r="L179" s="29"/>
      <c r="M179" s="149" t="s">
        <v>1</v>
      </c>
      <c r="N179" s="150" t="s">
        <v>39</v>
      </c>
      <c r="O179" s="151">
        <v>0.681</v>
      </c>
      <c r="P179" s="151">
        <f t="shared" si="11"/>
        <v>204.13451700000002</v>
      </c>
      <c r="Q179" s="151">
        <v>0.00519</v>
      </c>
      <c r="R179" s="151">
        <f t="shared" si="12"/>
        <v>1.5557388300000001</v>
      </c>
      <c r="S179" s="151">
        <v>0</v>
      </c>
      <c r="T179" s="152">
        <f t="shared" si="1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3" t="s">
        <v>146</v>
      </c>
      <c r="AT179" s="153" t="s">
        <v>142</v>
      </c>
      <c r="AU179" s="153" t="s">
        <v>84</v>
      </c>
      <c r="AY179" s="14" t="s">
        <v>140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4" t="s">
        <v>82</v>
      </c>
      <c r="BK179" s="154">
        <f t="shared" si="19"/>
        <v>0</v>
      </c>
      <c r="BL179" s="14" t="s">
        <v>146</v>
      </c>
      <c r="BM179" s="153" t="s">
        <v>274</v>
      </c>
    </row>
    <row r="180" spans="1:65" s="2" customFormat="1" ht="16.5" customHeight="1">
      <c r="A180" s="28"/>
      <c r="B180" s="141"/>
      <c r="C180" s="142" t="s">
        <v>275</v>
      </c>
      <c r="D180" s="142" t="s">
        <v>142</v>
      </c>
      <c r="E180" s="143" t="s">
        <v>276</v>
      </c>
      <c r="F180" s="144" t="s">
        <v>277</v>
      </c>
      <c r="G180" s="145" t="s">
        <v>199</v>
      </c>
      <c r="H180" s="146">
        <v>299.757</v>
      </c>
      <c r="I180" s="147"/>
      <c r="J180" s="147">
        <f t="shared" si="10"/>
        <v>0</v>
      </c>
      <c r="K180" s="148"/>
      <c r="L180" s="29"/>
      <c r="M180" s="149" t="s">
        <v>1</v>
      </c>
      <c r="N180" s="150" t="s">
        <v>39</v>
      </c>
      <c r="O180" s="151">
        <v>0.24</v>
      </c>
      <c r="P180" s="151">
        <f t="shared" si="11"/>
        <v>71.94168</v>
      </c>
      <c r="Q180" s="151">
        <v>0</v>
      </c>
      <c r="R180" s="151">
        <f t="shared" si="12"/>
        <v>0</v>
      </c>
      <c r="S180" s="151">
        <v>0</v>
      </c>
      <c r="T180" s="152">
        <f t="shared" si="1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3" t="s">
        <v>146</v>
      </c>
      <c r="AT180" s="153" t="s">
        <v>142</v>
      </c>
      <c r="AU180" s="153" t="s">
        <v>84</v>
      </c>
      <c r="AY180" s="14" t="s">
        <v>140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4" t="s">
        <v>82</v>
      </c>
      <c r="BK180" s="154">
        <f t="shared" si="19"/>
        <v>0</v>
      </c>
      <c r="BL180" s="14" t="s">
        <v>146</v>
      </c>
      <c r="BM180" s="153" t="s">
        <v>278</v>
      </c>
    </row>
    <row r="181" spans="1:65" s="2" customFormat="1" ht="21.75" customHeight="1">
      <c r="A181" s="28"/>
      <c r="B181" s="141"/>
      <c r="C181" s="142" t="s">
        <v>279</v>
      </c>
      <c r="D181" s="142" t="s">
        <v>142</v>
      </c>
      <c r="E181" s="143" t="s">
        <v>280</v>
      </c>
      <c r="F181" s="144" t="s">
        <v>281</v>
      </c>
      <c r="G181" s="145" t="s">
        <v>175</v>
      </c>
      <c r="H181" s="146">
        <v>4.038</v>
      </c>
      <c r="I181" s="147"/>
      <c r="J181" s="147">
        <f t="shared" si="10"/>
        <v>0</v>
      </c>
      <c r="K181" s="148"/>
      <c r="L181" s="29"/>
      <c r="M181" s="149" t="s">
        <v>1</v>
      </c>
      <c r="N181" s="150" t="s">
        <v>39</v>
      </c>
      <c r="O181" s="151">
        <v>37.704</v>
      </c>
      <c r="P181" s="151">
        <f t="shared" si="11"/>
        <v>152.24875200000002</v>
      </c>
      <c r="Q181" s="151">
        <v>1.05256</v>
      </c>
      <c r="R181" s="151">
        <f t="shared" si="12"/>
        <v>4.25023728</v>
      </c>
      <c r="S181" s="151">
        <v>0</v>
      </c>
      <c r="T181" s="152">
        <f t="shared" si="13"/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3" t="s">
        <v>146</v>
      </c>
      <c r="AT181" s="153" t="s">
        <v>142</v>
      </c>
      <c r="AU181" s="153" t="s">
        <v>84</v>
      </c>
      <c r="AY181" s="14" t="s">
        <v>140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4" t="s">
        <v>82</v>
      </c>
      <c r="BK181" s="154">
        <f t="shared" si="19"/>
        <v>0</v>
      </c>
      <c r="BL181" s="14" t="s">
        <v>146</v>
      </c>
      <c r="BM181" s="153" t="s">
        <v>282</v>
      </c>
    </row>
    <row r="182" spans="1:65" s="2" customFormat="1" ht="16.5" customHeight="1">
      <c r="A182" s="28"/>
      <c r="B182" s="141"/>
      <c r="C182" s="142" t="s">
        <v>283</v>
      </c>
      <c r="D182" s="142" t="s">
        <v>142</v>
      </c>
      <c r="E182" s="143" t="s">
        <v>284</v>
      </c>
      <c r="F182" s="144" t="s">
        <v>285</v>
      </c>
      <c r="G182" s="145" t="s">
        <v>145</v>
      </c>
      <c r="H182" s="146">
        <v>2.925</v>
      </c>
      <c r="I182" s="147"/>
      <c r="J182" s="147">
        <f t="shared" si="10"/>
        <v>0</v>
      </c>
      <c r="K182" s="148"/>
      <c r="L182" s="29"/>
      <c r="M182" s="149" t="s">
        <v>1</v>
      </c>
      <c r="N182" s="150" t="s">
        <v>39</v>
      </c>
      <c r="O182" s="151">
        <v>2.513</v>
      </c>
      <c r="P182" s="151">
        <f t="shared" si="11"/>
        <v>7.350524999999999</v>
      </c>
      <c r="Q182" s="151">
        <v>2.45337</v>
      </c>
      <c r="R182" s="151">
        <f t="shared" si="12"/>
        <v>7.176107249999999</v>
      </c>
      <c r="S182" s="151">
        <v>0</v>
      </c>
      <c r="T182" s="152">
        <f t="shared" si="13"/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3" t="s">
        <v>146</v>
      </c>
      <c r="AT182" s="153" t="s">
        <v>142</v>
      </c>
      <c r="AU182" s="153" t="s">
        <v>84</v>
      </c>
      <c r="AY182" s="14" t="s">
        <v>140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4" t="s">
        <v>82</v>
      </c>
      <c r="BK182" s="154">
        <f t="shared" si="19"/>
        <v>0</v>
      </c>
      <c r="BL182" s="14" t="s">
        <v>146</v>
      </c>
      <c r="BM182" s="153" t="s">
        <v>286</v>
      </c>
    </row>
    <row r="183" spans="1:47" s="2" customFormat="1" ht="19.5">
      <c r="A183" s="28"/>
      <c r="B183" s="29"/>
      <c r="C183" s="28"/>
      <c r="D183" s="155" t="s">
        <v>162</v>
      </c>
      <c r="E183" s="28"/>
      <c r="F183" s="156" t="s">
        <v>287</v>
      </c>
      <c r="G183" s="28"/>
      <c r="H183" s="28"/>
      <c r="I183" s="28"/>
      <c r="J183" s="28"/>
      <c r="K183" s="28"/>
      <c r="L183" s="29"/>
      <c r="M183" s="157"/>
      <c r="N183" s="158"/>
      <c r="O183" s="54"/>
      <c r="P183" s="54"/>
      <c r="Q183" s="54"/>
      <c r="R183" s="54"/>
      <c r="S183" s="54"/>
      <c r="T183" s="55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T183" s="14" t="s">
        <v>162</v>
      </c>
      <c r="AU183" s="14" t="s">
        <v>84</v>
      </c>
    </row>
    <row r="184" spans="1:65" s="2" customFormat="1" ht="21.75" customHeight="1">
      <c r="A184" s="28"/>
      <c r="B184" s="141"/>
      <c r="C184" s="142" t="s">
        <v>288</v>
      </c>
      <c r="D184" s="142" t="s">
        <v>142</v>
      </c>
      <c r="E184" s="143" t="s">
        <v>289</v>
      </c>
      <c r="F184" s="144" t="s">
        <v>290</v>
      </c>
      <c r="G184" s="145" t="s">
        <v>175</v>
      </c>
      <c r="H184" s="146">
        <v>0.439</v>
      </c>
      <c r="I184" s="147"/>
      <c r="J184" s="147">
        <f>ROUND(I184*H184,2)</f>
        <v>0</v>
      </c>
      <c r="K184" s="148"/>
      <c r="L184" s="29"/>
      <c r="M184" s="149" t="s">
        <v>1</v>
      </c>
      <c r="N184" s="150" t="s">
        <v>39</v>
      </c>
      <c r="O184" s="151">
        <v>52.157</v>
      </c>
      <c r="P184" s="151">
        <f>O184*H184</f>
        <v>22.896922999999997</v>
      </c>
      <c r="Q184" s="151">
        <v>1.04887</v>
      </c>
      <c r="R184" s="151">
        <f>Q184*H184</f>
        <v>0.46045393</v>
      </c>
      <c r="S184" s="151">
        <v>0</v>
      </c>
      <c r="T184" s="15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3" t="s">
        <v>146</v>
      </c>
      <c r="AT184" s="153" t="s">
        <v>142</v>
      </c>
      <c r="AU184" s="153" t="s">
        <v>84</v>
      </c>
      <c r="AY184" s="14" t="s">
        <v>140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4" t="s">
        <v>82</v>
      </c>
      <c r="BK184" s="154">
        <f>ROUND(I184*H184,2)</f>
        <v>0</v>
      </c>
      <c r="BL184" s="14" t="s">
        <v>146</v>
      </c>
      <c r="BM184" s="153" t="s">
        <v>291</v>
      </c>
    </row>
    <row r="185" spans="1:65" s="2" customFormat="1" ht="21.75" customHeight="1">
      <c r="A185" s="28"/>
      <c r="B185" s="141"/>
      <c r="C185" s="142" t="s">
        <v>292</v>
      </c>
      <c r="D185" s="142" t="s">
        <v>142</v>
      </c>
      <c r="E185" s="143" t="s">
        <v>293</v>
      </c>
      <c r="F185" s="144" t="s">
        <v>294</v>
      </c>
      <c r="G185" s="145" t="s">
        <v>199</v>
      </c>
      <c r="H185" s="146">
        <v>20.195</v>
      </c>
      <c r="I185" s="147"/>
      <c r="J185" s="147">
        <f>ROUND(I185*H185,2)</f>
        <v>0</v>
      </c>
      <c r="K185" s="148"/>
      <c r="L185" s="29"/>
      <c r="M185" s="149" t="s">
        <v>1</v>
      </c>
      <c r="N185" s="150" t="s">
        <v>39</v>
      </c>
      <c r="O185" s="151">
        <v>1.342</v>
      </c>
      <c r="P185" s="151">
        <f>O185*H185</f>
        <v>27.10169</v>
      </c>
      <c r="Q185" s="151">
        <v>0.01282</v>
      </c>
      <c r="R185" s="151">
        <f>Q185*H185</f>
        <v>0.2588999</v>
      </c>
      <c r="S185" s="151">
        <v>0</v>
      </c>
      <c r="T185" s="15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3" t="s">
        <v>146</v>
      </c>
      <c r="AT185" s="153" t="s">
        <v>142</v>
      </c>
      <c r="AU185" s="153" t="s">
        <v>84</v>
      </c>
      <c r="AY185" s="14" t="s">
        <v>140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4" t="s">
        <v>82</v>
      </c>
      <c r="BK185" s="154">
        <f>ROUND(I185*H185,2)</f>
        <v>0</v>
      </c>
      <c r="BL185" s="14" t="s">
        <v>146</v>
      </c>
      <c r="BM185" s="153" t="s">
        <v>295</v>
      </c>
    </row>
    <row r="186" spans="1:65" s="2" customFormat="1" ht="21.75" customHeight="1">
      <c r="A186" s="28"/>
      <c r="B186" s="141"/>
      <c r="C186" s="142" t="s">
        <v>296</v>
      </c>
      <c r="D186" s="142" t="s">
        <v>142</v>
      </c>
      <c r="E186" s="143" t="s">
        <v>297</v>
      </c>
      <c r="F186" s="144" t="s">
        <v>298</v>
      </c>
      <c r="G186" s="145" t="s">
        <v>199</v>
      </c>
      <c r="H186" s="146">
        <v>20.195</v>
      </c>
      <c r="I186" s="147"/>
      <c r="J186" s="147">
        <f>ROUND(I186*H186,2)</f>
        <v>0</v>
      </c>
      <c r="K186" s="148"/>
      <c r="L186" s="29"/>
      <c r="M186" s="149" t="s">
        <v>1</v>
      </c>
      <c r="N186" s="150" t="s">
        <v>39</v>
      </c>
      <c r="O186" s="151">
        <v>0.338</v>
      </c>
      <c r="P186" s="151">
        <f>O186*H186</f>
        <v>6.82591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3" t="s">
        <v>146</v>
      </c>
      <c r="AT186" s="153" t="s">
        <v>142</v>
      </c>
      <c r="AU186" s="153" t="s">
        <v>84</v>
      </c>
      <c r="AY186" s="14" t="s">
        <v>140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4" t="s">
        <v>82</v>
      </c>
      <c r="BK186" s="154">
        <f>ROUND(I186*H186,2)</f>
        <v>0</v>
      </c>
      <c r="BL186" s="14" t="s">
        <v>146</v>
      </c>
      <c r="BM186" s="153" t="s">
        <v>299</v>
      </c>
    </row>
    <row r="187" spans="2:63" s="12" customFormat="1" ht="22.9" customHeight="1">
      <c r="B187" s="129"/>
      <c r="D187" s="130" t="s">
        <v>73</v>
      </c>
      <c r="E187" s="139" t="s">
        <v>164</v>
      </c>
      <c r="F187" s="139" t="s">
        <v>300</v>
      </c>
      <c r="J187" s="140">
        <f>BK187</f>
        <v>0</v>
      </c>
      <c r="L187" s="129"/>
      <c r="M187" s="133"/>
      <c r="N187" s="134"/>
      <c r="O187" s="134"/>
      <c r="P187" s="135">
        <f>SUM(P188:P214)</f>
        <v>3109.696104</v>
      </c>
      <c r="Q187" s="134"/>
      <c r="R187" s="135">
        <f>SUM(R188:R214)</f>
        <v>756.40397511</v>
      </c>
      <c r="S187" s="134"/>
      <c r="T187" s="136">
        <f>SUM(T188:T214)</f>
        <v>0</v>
      </c>
      <c r="AR187" s="130" t="s">
        <v>82</v>
      </c>
      <c r="AT187" s="137" t="s">
        <v>73</v>
      </c>
      <c r="AU187" s="137" t="s">
        <v>82</v>
      </c>
      <c r="AY187" s="130" t="s">
        <v>140</v>
      </c>
      <c r="BK187" s="138">
        <f>SUM(BK188:BK214)</f>
        <v>0</v>
      </c>
    </row>
    <row r="188" spans="1:65" s="2" customFormat="1" ht="21.75" customHeight="1">
      <c r="A188" s="28"/>
      <c r="B188" s="141"/>
      <c r="C188" s="142" t="s">
        <v>301</v>
      </c>
      <c r="D188" s="142" t="s">
        <v>142</v>
      </c>
      <c r="E188" s="143" t="s">
        <v>302</v>
      </c>
      <c r="F188" s="144" t="s">
        <v>303</v>
      </c>
      <c r="G188" s="145" t="s">
        <v>199</v>
      </c>
      <c r="H188" s="146">
        <v>663.607</v>
      </c>
      <c r="I188" s="147"/>
      <c r="J188" s="147">
        <f aca="true" t="shared" si="20" ref="J188:J200">ROUND(I188*H188,2)</f>
        <v>0</v>
      </c>
      <c r="K188" s="148"/>
      <c r="L188" s="29"/>
      <c r="M188" s="149" t="s">
        <v>1</v>
      </c>
      <c r="N188" s="150" t="s">
        <v>39</v>
      </c>
      <c r="O188" s="151">
        <v>0.148</v>
      </c>
      <c r="P188" s="151">
        <f aca="true" t="shared" si="21" ref="P188:P200">O188*H188</f>
        <v>98.21383599999999</v>
      </c>
      <c r="Q188" s="151">
        <v>0.00026</v>
      </c>
      <c r="R188" s="151">
        <f aca="true" t="shared" si="22" ref="R188:R200">Q188*H188</f>
        <v>0.17253781999999998</v>
      </c>
      <c r="S188" s="151">
        <v>0</v>
      </c>
      <c r="T188" s="152">
        <f aca="true" t="shared" si="23" ref="T188:T200"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3" t="s">
        <v>146</v>
      </c>
      <c r="AT188" s="153" t="s">
        <v>142</v>
      </c>
      <c r="AU188" s="153" t="s">
        <v>84</v>
      </c>
      <c r="AY188" s="14" t="s">
        <v>140</v>
      </c>
      <c r="BE188" s="154">
        <f aca="true" t="shared" si="24" ref="BE188:BE200">IF(N188="základní",J188,0)</f>
        <v>0</v>
      </c>
      <c r="BF188" s="154">
        <f aca="true" t="shared" si="25" ref="BF188:BF200">IF(N188="snížená",J188,0)</f>
        <v>0</v>
      </c>
      <c r="BG188" s="154">
        <f aca="true" t="shared" si="26" ref="BG188:BG200">IF(N188="zákl. přenesená",J188,0)</f>
        <v>0</v>
      </c>
      <c r="BH188" s="154">
        <f aca="true" t="shared" si="27" ref="BH188:BH200">IF(N188="sníž. přenesená",J188,0)</f>
        <v>0</v>
      </c>
      <c r="BI188" s="154">
        <f aca="true" t="shared" si="28" ref="BI188:BI200">IF(N188="nulová",J188,0)</f>
        <v>0</v>
      </c>
      <c r="BJ188" s="14" t="s">
        <v>82</v>
      </c>
      <c r="BK188" s="154">
        <f aca="true" t="shared" si="29" ref="BK188:BK200">ROUND(I188*H188,2)</f>
        <v>0</v>
      </c>
      <c r="BL188" s="14" t="s">
        <v>146</v>
      </c>
      <c r="BM188" s="153" t="s">
        <v>304</v>
      </c>
    </row>
    <row r="189" spans="1:65" s="2" customFormat="1" ht="21.75" customHeight="1">
      <c r="A189" s="28"/>
      <c r="B189" s="141"/>
      <c r="C189" s="142" t="s">
        <v>305</v>
      </c>
      <c r="D189" s="142" t="s">
        <v>142</v>
      </c>
      <c r="E189" s="143" t="s">
        <v>306</v>
      </c>
      <c r="F189" s="144" t="s">
        <v>307</v>
      </c>
      <c r="G189" s="145" t="s">
        <v>199</v>
      </c>
      <c r="H189" s="146">
        <v>11.278</v>
      </c>
      <c r="I189" s="147"/>
      <c r="J189" s="147">
        <f t="shared" si="20"/>
        <v>0</v>
      </c>
      <c r="K189" s="148"/>
      <c r="L189" s="29"/>
      <c r="M189" s="149" t="s">
        <v>1</v>
      </c>
      <c r="N189" s="150" t="s">
        <v>39</v>
      </c>
      <c r="O189" s="151">
        <v>0.163</v>
      </c>
      <c r="P189" s="151">
        <f t="shared" si="21"/>
        <v>1.8383140000000002</v>
      </c>
      <c r="Q189" s="151">
        <v>0.00026</v>
      </c>
      <c r="R189" s="151">
        <f t="shared" si="22"/>
        <v>0.0029322799999999998</v>
      </c>
      <c r="S189" s="151">
        <v>0</v>
      </c>
      <c r="T189" s="152">
        <f t="shared" si="2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3" t="s">
        <v>146</v>
      </c>
      <c r="AT189" s="153" t="s">
        <v>142</v>
      </c>
      <c r="AU189" s="153" t="s">
        <v>84</v>
      </c>
      <c r="AY189" s="14" t="s">
        <v>140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4" t="s">
        <v>82</v>
      </c>
      <c r="BK189" s="154">
        <f t="shared" si="29"/>
        <v>0</v>
      </c>
      <c r="BL189" s="14" t="s">
        <v>146</v>
      </c>
      <c r="BM189" s="153" t="s">
        <v>308</v>
      </c>
    </row>
    <row r="190" spans="1:65" s="2" customFormat="1" ht="16.5" customHeight="1">
      <c r="A190" s="28"/>
      <c r="B190" s="141"/>
      <c r="C190" s="142" t="s">
        <v>309</v>
      </c>
      <c r="D190" s="142" t="s">
        <v>142</v>
      </c>
      <c r="E190" s="143" t="s">
        <v>310</v>
      </c>
      <c r="F190" s="144" t="s">
        <v>311</v>
      </c>
      <c r="G190" s="145" t="s">
        <v>199</v>
      </c>
      <c r="H190" s="146">
        <v>663.607</v>
      </c>
      <c r="I190" s="147"/>
      <c r="J190" s="147">
        <f t="shared" si="20"/>
        <v>0</v>
      </c>
      <c r="K190" s="148"/>
      <c r="L190" s="29"/>
      <c r="M190" s="149" t="s">
        <v>1</v>
      </c>
      <c r="N190" s="150" t="s">
        <v>39</v>
      </c>
      <c r="O190" s="151">
        <v>0.344</v>
      </c>
      <c r="P190" s="151">
        <f t="shared" si="21"/>
        <v>228.28080799999998</v>
      </c>
      <c r="Q190" s="151">
        <v>0.00391</v>
      </c>
      <c r="R190" s="151">
        <f t="shared" si="22"/>
        <v>2.59470337</v>
      </c>
      <c r="S190" s="151">
        <v>0</v>
      </c>
      <c r="T190" s="152">
        <f t="shared" si="2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3" t="s">
        <v>146</v>
      </c>
      <c r="AT190" s="153" t="s">
        <v>142</v>
      </c>
      <c r="AU190" s="153" t="s">
        <v>84</v>
      </c>
      <c r="AY190" s="14" t="s">
        <v>140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4" t="s">
        <v>82</v>
      </c>
      <c r="BK190" s="154">
        <f t="shared" si="29"/>
        <v>0</v>
      </c>
      <c r="BL190" s="14" t="s">
        <v>146</v>
      </c>
      <c r="BM190" s="153" t="s">
        <v>312</v>
      </c>
    </row>
    <row r="191" spans="1:65" s="2" customFormat="1" ht="21.75" customHeight="1">
      <c r="A191" s="28"/>
      <c r="B191" s="141"/>
      <c r="C191" s="142" t="s">
        <v>313</v>
      </c>
      <c r="D191" s="142" t="s">
        <v>142</v>
      </c>
      <c r="E191" s="143" t="s">
        <v>314</v>
      </c>
      <c r="F191" s="144" t="s">
        <v>315</v>
      </c>
      <c r="G191" s="145" t="s">
        <v>199</v>
      </c>
      <c r="H191" s="146">
        <v>11.278</v>
      </c>
      <c r="I191" s="147"/>
      <c r="J191" s="147">
        <f t="shared" si="20"/>
        <v>0</v>
      </c>
      <c r="K191" s="148"/>
      <c r="L191" s="29"/>
      <c r="M191" s="149" t="s">
        <v>1</v>
      </c>
      <c r="N191" s="150" t="s">
        <v>39</v>
      </c>
      <c r="O191" s="151">
        <v>0.365</v>
      </c>
      <c r="P191" s="151">
        <f t="shared" si="21"/>
        <v>4.11647</v>
      </c>
      <c r="Q191" s="151">
        <v>0.00391</v>
      </c>
      <c r="R191" s="151">
        <f t="shared" si="22"/>
        <v>0.04409698000000001</v>
      </c>
      <c r="S191" s="151">
        <v>0</v>
      </c>
      <c r="T191" s="152">
        <f t="shared" si="23"/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3" t="s">
        <v>146</v>
      </c>
      <c r="AT191" s="153" t="s">
        <v>142</v>
      </c>
      <c r="AU191" s="153" t="s">
        <v>84</v>
      </c>
      <c r="AY191" s="14" t="s">
        <v>140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4" t="s">
        <v>82</v>
      </c>
      <c r="BK191" s="154">
        <f t="shared" si="29"/>
        <v>0</v>
      </c>
      <c r="BL191" s="14" t="s">
        <v>146</v>
      </c>
      <c r="BM191" s="153" t="s">
        <v>316</v>
      </c>
    </row>
    <row r="192" spans="1:65" s="2" customFormat="1" ht="21.75" customHeight="1">
      <c r="A192" s="28"/>
      <c r="B192" s="141"/>
      <c r="C192" s="142" t="s">
        <v>317</v>
      </c>
      <c r="D192" s="142" t="s">
        <v>142</v>
      </c>
      <c r="E192" s="143" t="s">
        <v>318</v>
      </c>
      <c r="F192" s="144" t="s">
        <v>319</v>
      </c>
      <c r="G192" s="145" t="s">
        <v>199</v>
      </c>
      <c r="H192" s="146">
        <v>1959.029</v>
      </c>
      <c r="I192" s="147"/>
      <c r="J192" s="147">
        <f t="shared" si="20"/>
        <v>0</v>
      </c>
      <c r="K192" s="148"/>
      <c r="L192" s="29"/>
      <c r="M192" s="149" t="s">
        <v>1</v>
      </c>
      <c r="N192" s="150" t="s">
        <v>39</v>
      </c>
      <c r="O192" s="151">
        <v>0.104</v>
      </c>
      <c r="P192" s="151">
        <f t="shared" si="21"/>
        <v>203.739016</v>
      </c>
      <c r="Q192" s="151">
        <v>0.00026</v>
      </c>
      <c r="R192" s="151">
        <f t="shared" si="22"/>
        <v>0.5093475399999999</v>
      </c>
      <c r="S192" s="151">
        <v>0</v>
      </c>
      <c r="T192" s="152">
        <f t="shared" si="23"/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3" t="s">
        <v>146</v>
      </c>
      <c r="AT192" s="153" t="s">
        <v>142</v>
      </c>
      <c r="AU192" s="153" t="s">
        <v>84</v>
      </c>
      <c r="AY192" s="14" t="s">
        <v>140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4" t="s">
        <v>82</v>
      </c>
      <c r="BK192" s="154">
        <f t="shared" si="29"/>
        <v>0</v>
      </c>
      <c r="BL192" s="14" t="s">
        <v>146</v>
      </c>
      <c r="BM192" s="153" t="s">
        <v>320</v>
      </c>
    </row>
    <row r="193" spans="1:65" s="2" customFormat="1" ht="21.75" customHeight="1">
      <c r="A193" s="28"/>
      <c r="B193" s="141"/>
      <c r="C193" s="142" t="s">
        <v>321</v>
      </c>
      <c r="D193" s="142" t="s">
        <v>142</v>
      </c>
      <c r="E193" s="143" t="s">
        <v>322</v>
      </c>
      <c r="F193" s="144" t="s">
        <v>323</v>
      </c>
      <c r="G193" s="145" t="s">
        <v>199</v>
      </c>
      <c r="H193" s="146">
        <v>90.2</v>
      </c>
      <c r="I193" s="147"/>
      <c r="J193" s="147">
        <f t="shared" si="20"/>
        <v>0</v>
      </c>
      <c r="K193" s="148"/>
      <c r="L193" s="29"/>
      <c r="M193" s="149" t="s">
        <v>1</v>
      </c>
      <c r="N193" s="150" t="s">
        <v>39</v>
      </c>
      <c r="O193" s="151">
        <v>0.39</v>
      </c>
      <c r="P193" s="151">
        <f t="shared" si="21"/>
        <v>35.178000000000004</v>
      </c>
      <c r="Q193" s="151">
        <v>0.0154</v>
      </c>
      <c r="R193" s="151">
        <f t="shared" si="22"/>
        <v>1.38908</v>
      </c>
      <c r="S193" s="151">
        <v>0</v>
      </c>
      <c r="T193" s="152">
        <f t="shared" si="23"/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3" t="s">
        <v>146</v>
      </c>
      <c r="AT193" s="153" t="s">
        <v>142</v>
      </c>
      <c r="AU193" s="153" t="s">
        <v>84</v>
      </c>
      <c r="AY193" s="14" t="s">
        <v>140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4" t="s">
        <v>82</v>
      </c>
      <c r="BK193" s="154">
        <f t="shared" si="29"/>
        <v>0</v>
      </c>
      <c r="BL193" s="14" t="s">
        <v>146</v>
      </c>
      <c r="BM193" s="153" t="s">
        <v>324</v>
      </c>
    </row>
    <row r="194" spans="1:65" s="2" customFormat="1" ht="21.75" customHeight="1">
      <c r="A194" s="28"/>
      <c r="B194" s="141"/>
      <c r="C194" s="142" t="s">
        <v>325</v>
      </c>
      <c r="D194" s="142" t="s">
        <v>142</v>
      </c>
      <c r="E194" s="143" t="s">
        <v>326</v>
      </c>
      <c r="F194" s="144" t="s">
        <v>327</v>
      </c>
      <c r="G194" s="145" t="s">
        <v>199</v>
      </c>
      <c r="H194" s="146">
        <v>1930.629</v>
      </c>
      <c r="I194" s="147"/>
      <c r="J194" s="147">
        <f t="shared" si="20"/>
        <v>0</v>
      </c>
      <c r="K194" s="148"/>
      <c r="L194" s="29"/>
      <c r="M194" s="149" t="s">
        <v>1</v>
      </c>
      <c r="N194" s="150" t="s">
        <v>39</v>
      </c>
      <c r="O194" s="151">
        <v>0.47</v>
      </c>
      <c r="P194" s="151">
        <f t="shared" si="21"/>
        <v>907.3956299999999</v>
      </c>
      <c r="Q194" s="151">
        <v>0.01838</v>
      </c>
      <c r="R194" s="151">
        <f t="shared" si="22"/>
        <v>35.48496102</v>
      </c>
      <c r="S194" s="151">
        <v>0</v>
      </c>
      <c r="T194" s="152">
        <f t="shared" si="23"/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3" t="s">
        <v>146</v>
      </c>
      <c r="AT194" s="153" t="s">
        <v>142</v>
      </c>
      <c r="AU194" s="153" t="s">
        <v>84</v>
      </c>
      <c r="AY194" s="14" t="s">
        <v>140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4" t="s">
        <v>82</v>
      </c>
      <c r="BK194" s="154">
        <f t="shared" si="29"/>
        <v>0</v>
      </c>
      <c r="BL194" s="14" t="s">
        <v>146</v>
      </c>
      <c r="BM194" s="153" t="s">
        <v>328</v>
      </c>
    </row>
    <row r="195" spans="1:65" s="2" customFormat="1" ht="21.75" customHeight="1">
      <c r="A195" s="28"/>
      <c r="B195" s="141"/>
      <c r="C195" s="142" t="s">
        <v>329</v>
      </c>
      <c r="D195" s="142" t="s">
        <v>142</v>
      </c>
      <c r="E195" s="143" t="s">
        <v>330</v>
      </c>
      <c r="F195" s="144" t="s">
        <v>331</v>
      </c>
      <c r="G195" s="145" t="s">
        <v>199</v>
      </c>
      <c r="H195" s="146">
        <v>11.16</v>
      </c>
      <c r="I195" s="147"/>
      <c r="J195" s="147">
        <f t="shared" si="20"/>
        <v>0</v>
      </c>
      <c r="K195" s="148"/>
      <c r="L195" s="29"/>
      <c r="M195" s="149" t="s">
        <v>1</v>
      </c>
      <c r="N195" s="150" t="s">
        <v>39</v>
      </c>
      <c r="O195" s="151">
        <v>0.158</v>
      </c>
      <c r="P195" s="151">
        <f t="shared" si="21"/>
        <v>1.76328</v>
      </c>
      <c r="Q195" s="151">
        <v>0.00026</v>
      </c>
      <c r="R195" s="151">
        <f t="shared" si="22"/>
        <v>0.0029016</v>
      </c>
      <c r="S195" s="151">
        <v>0</v>
      </c>
      <c r="T195" s="152">
        <f t="shared" si="23"/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3" t="s">
        <v>146</v>
      </c>
      <c r="AT195" s="153" t="s">
        <v>142</v>
      </c>
      <c r="AU195" s="153" t="s">
        <v>84</v>
      </c>
      <c r="AY195" s="14" t="s">
        <v>140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4" t="s">
        <v>82</v>
      </c>
      <c r="BK195" s="154">
        <f t="shared" si="29"/>
        <v>0</v>
      </c>
      <c r="BL195" s="14" t="s">
        <v>146</v>
      </c>
      <c r="BM195" s="153" t="s">
        <v>332</v>
      </c>
    </row>
    <row r="196" spans="1:65" s="2" customFormat="1" ht="16.5" customHeight="1">
      <c r="A196" s="28"/>
      <c r="B196" s="141"/>
      <c r="C196" s="142" t="s">
        <v>333</v>
      </c>
      <c r="D196" s="142" t="s">
        <v>142</v>
      </c>
      <c r="E196" s="143" t="s">
        <v>334</v>
      </c>
      <c r="F196" s="144" t="s">
        <v>335</v>
      </c>
      <c r="G196" s="145" t="s">
        <v>199</v>
      </c>
      <c r="H196" s="146">
        <v>11.16</v>
      </c>
      <c r="I196" s="147"/>
      <c r="J196" s="147">
        <f t="shared" si="20"/>
        <v>0</v>
      </c>
      <c r="K196" s="148"/>
      <c r="L196" s="29"/>
      <c r="M196" s="149" t="s">
        <v>1</v>
      </c>
      <c r="N196" s="150" t="s">
        <v>39</v>
      </c>
      <c r="O196" s="151">
        <v>0.412</v>
      </c>
      <c r="P196" s="151">
        <f t="shared" si="21"/>
        <v>4.59792</v>
      </c>
      <c r="Q196" s="151">
        <v>0.00391</v>
      </c>
      <c r="R196" s="151">
        <f t="shared" si="22"/>
        <v>0.043635600000000004</v>
      </c>
      <c r="S196" s="151">
        <v>0</v>
      </c>
      <c r="T196" s="152">
        <f t="shared" si="23"/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3" t="s">
        <v>146</v>
      </c>
      <c r="AT196" s="153" t="s">
        <v>142</v>
      </c>
      <c r="AU196" s="153" t="s">
        <v>84</v>
      </c>
      <c r="AY196" s="14" t="s">
        <v>140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4" t="s">
        <v>82</v>
      </c>
      <c r="BK196" s="154">
        <f t="shared" si="29"/>
        <v>0</v>
      </c>
      <c r="BL196" s="14" t="s">
        <v>146</v>
      </c>
      <c r="BM196" s="153" t="s">
        <v>336</v>
      </c>
    </row>
    <row r="197" spans="1:65" s="2" customFormat="1" ht="21.75" customHeight="1">
      <c r="A197" s="28"/>
      <c r="B197" s="141"/>
      <c r="C197" s="142" t="s">
        <v>337</v>
      </c>
      <c r="D197" s="142" t="s">
        <v>142</v>
      </c>
      <c r="E197" s="143" t="s">
        <v>338</v>
      </c>
      <c r="F197" s="144" t="s">
        <v>339</v>
      </c>
      <c r="G197" s="145" t="s">
        <v>199</v>
      </c>
      <c r="H197" s="146">
        <v>616.117</v>
      </c>
      <c r="I197" s="147"/>
      <c r="J197" s="147">
        <f t="shared" si="20"/>
        <v>0</v>
      </c>
      <c r="K197" s="148"/>
      <c r="L197" s="29"/>
      <c r="M197" s="149" t="s">
        <v>1</v>
      </c>
      <c r="N197" s="150" t="s">
        <v>39</v>
      </c>
      <c r="O197" s="151">
        <v>1.04</v>
      </c>
      <c r="P197" s="151">
        <f t="shared" si="21"/>
        <v>640.76168</v>
      </c>
      <c r="Q197" s="151">
        <v>0.00832</v>
      </c>
      <c r="R197" s="151">
        <f t="shared" si="22"/>
        <v>5.126093439999999</v>
      </c>
      <c r="S197" s="151">
        <v>0</v>
      </c>
      <c r="T197" s="152">
        <f t="shared" si="23"/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53" t="s">
        <v>146</v>
      </c>
      <c r="AT197" s="153" t="s">
        <v>142</v>
      </c>
      <c r="AU197" s="153" t="s">
        <v>84</v>
      </c>
      <c r="AY197" s="14" t="s">
        <v>140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4" t="s">
        <v>82</v>
      </c>
      <c r="BK197" s="154">
        <f t="shared" si="29"/>
        <v>0</v>
      </c>
      <c r="BL197" s="14" t="s">
        <v>146</v>
      </c>
      <c r="BM197" s="153" t="s">
        <v>340</v>
      </c>
    </row>
    <row r="198" spans="1:65" s="2" customFormat="1" ht="16.5" customHeight="1">
      <c r="A198" s="28"/>
      <c r="B198" s="141"/>
      <c r="C198" s="159" t="s">
        <v>341</v>
      </c>
      <c r="D198" s="159" t="s">
        <v>263</v>
      </c>
      <c r="E198" s="160" t="s">
        <v>342</v>
      </c>
      <c r="F198" s="161" t="s">
        <v>343</v>
      </c>
      <c r="G198" s="162" t="s">
        <v>199</v>
      </c>
      <c r="H198" s="163">
        <v>628.439</v>
      </c>
      <c r="I198" s="164"/>
      <c r="J198" s="164">
        <f t="shared" si="20"/>
        <v>0</v>
      </c>
      <c r="K198" s="165"/>
      <c r="L198" s="166"/>
      <c r="M198" s="167" t="s">
        <v>1</v>
      </c>
      <c r="N198" s="168" t="s">
        <v>39</v>
      </c>
      <c r="O198" s="151">
        <v>0</v>
      </c>
      <c r="P198" s="151">
        <f t="shared" si="21"/>
        <v>0</v>
      </c>
      <c r="Q198" s="151">
        <v>0.0017</v>
      </c>
      <c r="R198" s="151">
        <f t="shared" si="22"/>
        <v>1.0683463</v>
      </c>
      <c r="S198" s="151">
        <v>0</v>
      </c>
      <c r="T198" s="152">
        <f t="shared" si="23"/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3" t="s">
        <v>172</v>
      </c>
      <c r="AT198" s="153" t="s">
        <v>263</v>
      </c>
      <c r="AU198" s="153" t="s">
        <v>84</v>
      </c>
      <c r="AY198" s="14" t="s">
        <v>140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4" t="s">
        <v>82</v>
      </c>
      <c r="BK198" s="154">
        <f t="shared" si="29"/>
        <v>0</v>
      </c>
      <c r="BL198" s="14" t="s">
        <v>146</v>
      </c>
      <c r="BM198" s="153" t="s">
        <v>344</v>
      </c>
    </row>
    <row r="199" spans="1:65" s="2" customFormat="1" ht="21.75" customHeight="1">
      <c r="A199" s="28"/>
      <c r="B199" s="141"/>
      <c r="C199" s="142" t="s">
        <v>345</v>
      </c>
      <c r="D199" s="142" t="s">
        <v>142</v>
      </c>
      <c r="E199" s="143" t="s">
        <v>346</v>
      </c>
      <c r="F199" s="144" t="s">
        <v>347</v>
      </c>
      <c r="G199" s="145" t="s">
        <v>239</v>
      </c>
      <c r="H199" s="146">
        <v>219.4</v>
      </c>
      <c r="I199" s="147"/>
      <c r="J199" s="147">
        <f t="shared" si="20"/>
        <v>0</v>
      </c>
      <c r="K199" s="148"/>
      <c r="L199" s="29"/>
      <c r="M199" s="149" t="s">
        <v>1</v>
      </c>
      <c r="N199" s="150" t="s">
        <v>39</v>
      </c>
      <c r="O199" s="151">
        <v>0.3</v>
      </c>
      <c r="P199" s="151">
        <f t="shared" si="21"/>
        <v>65.82</v>
      </c>
      <c r="Q199" s="151">
        <v>0.00176</v>
      </c>
      <c r="R199" s="151">
        <f t="shared" si="22"/>
        <v>0.38614400000000004</v>
      </c>
      <c r="S199" s="151">
        <v>0</v>
      </c>
      <c r="T199" s="152">
        <f t="shared" si="23"/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3" t="s">
        <v>146</v>
      </c>
      <c r="AT199" s="153" t="s">
        <v>142</v>
      </c>
      <c r="AU199" s="153" t="s">
        <v>84</v>
      </c>
      <c r="AY199" s="14" t="s">
        <v>140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4" t="s">
        <v>82</v>
      </c>
      <c r="BK199" s="154">
        <f t="shared" si="29"/>
        <v>0</v>
      </c>
      <c r="BL199" s="14" t="s">
        <v>146</v>
      </c>
      <c r="BM199" s="153" t="s">
        <v>348</v>
      </c>
    </row>
    <row r="200" spans="1:65" s="2" customFormat="1" ht="16.5" customHeight="1">
      <c r="A200" s="28"/>
      <c r="B200" s="141"/>
      <c r="C200" s="159" t="s">
        <v>349</v>
      </c>
      <c r="D200" s="159" t="s">
        <v>263</v>
      </c>
      <c r="E200" s="160" t="s">
        <v>350</v>
      </c>
      <c r="F200" s="161" t="s">
        <v>351</v>
      </c>
      <c r="G200" s="162" t="s">
        <v>199</v>
      </c>
      <c r="H200" s="163">
        <v>43.934</v>
      </c>
      <c r="I200" s="164"/>
      <c r="J200" s="164">
        <f t="shared" si="20"/>
        <v>0</v>
      </c>
      <c r="K200" s="165"/>
      <c r="L200" s="166"/>
      <c r="M200" s="167" t="s">
        <v>1</v>
      </c>
      <c r="N200" s="168" t="s">
        <v>39</v>
      </c>
      <c r="O200" s="151">
        <v>0</v>
      </c>
      <c r="P200" s="151">
        <f t="shared" si="21"/>
        <v>0</v>
      </c>
      <c r="Q200" s="151">
        <v>0.00051</v>
      </c>
      <c r="R200" s="151">
        <f t="shared" si="22"/>
        <v>0.02240634</v>
      </c>
      <c r="S200" s="151">
        <v>0</v>
      </c>
      <c r="T200" s="152">
        <f t="shared" si="23"/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3" t="s">
        <v>172</v>
      </c>
      <c r="AT200" s="153" t="s">
        <v>263</v>
      </c>
      <c r="AU200" s="153" t="s">
        <v>84</v>
      </c>
      <c r="AY200" s="14" t="s">
        <v>140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4" t="s">
        <v>82</v>
      </c>
      <c r="BK200" s="154">
        <f t="shared" si="29"/>
        <v>0</v>
      </c>
      <c r="BL200" s="14" t="s">
        <v>146</v>
      </c>
      <c r="BM200" s="153" t="s">
        <v>352</v>
      </c>
    </row>
    <row r="201" spans="1:47" s="2" customFormat="1" ht="19.5">
      <c r="A201" s="28"/>
      <c r="B201" s="29"/>
      <c r="C201" s="28"/>
      <c r="D201" s="155" t="s">
        <v>162</v>
      </c>
      <c r="E201" s="28"/>
      <c r="F201" s="156" t="s">
        <v>353</v>
      </c>
      <c r="G201" s="28"/>
      <c r="H201" s="28"/>
      <c r="I201" s="28"/>
      <c r="J201" s="28"/>
      <c r="K201" s="28"/>
      <c r="L201" s="29"/>
      <c r="M201" s="157"/>
      <c r="N201" s="158"/>
      <c r="O201" s="54"/>
      <c r="P201" s="54"/>
      <c r="Q201" s="54"/>
      <c r="R201" s="54"/>
      <c r="S201" s="54"/>
      <c r="T201" s="55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T201" s="14" t="s">
        <v>162</v>
      </c>
      <c r="AU201" s="14" t="s">
        <v>84</v>
      </c>
    </row>
    <row r="202" spans="1:65" s="2" customFormat="1" ht="16.5" customHeight="1">
      <c r="A202" s="28"/>
      <c r="B202" s="141"/>
      <c r="C202" s="159" t="s">
        <v>354</v>
      </c>
      <c r="D202" s="159" t="s">
        <v>263</v>
      </c>
      <c r="E202" s="160" t="s">
        <v>355</v>
      </c>
      <c r="F202" s="161" t="s">
        <v>356</v>
      </c>
      <c r="G202" s="162" t="s">
        <v>199</v>
      </c>
      <c r="H202" s="163">
        <v>4.334</v>
      </c>
      <c r="I202" s="164"/>
      <c r="J202" s="164">
        <f>ROUND(I202*H202,2)</f>
        <v>0</v>
      </c>
      <c r="K202" s="165"/>
      <c r="L202" s="166"/>
      <c r="M202" s="167" t="s">
        <v>1</v>
      </c>
      <c r="N202" s="168" t="s">
        <v>39</v>
      </c>
      <c r="O202" s="151">
        <v>0</v>
      </c>
      <c r="P202" s="151">
        <f>O202*H202</f>
        <v>0</v>
      </c>
      <c r="Q202" s="151">
        <v>0.0009</v>
      </c>
      <c r="R202" s="151">
        <f>Q202*H202</f>
        <v>0.0039005999999999997</v>
      </c>
      <c r="S202" s="151">
        <v>0</v>
      </c>
      <c r="T202" s="152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3" t="s">
        <v>172</v>
      </c>
      <c r="AT202" s="153" t="s">
        <v>263</v>
      </c>
      <c r="AU202" s="153" t="s">
        <v>84</v>
      </c>
      <c r="AY202" s="14" t="s">
        <v>140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4" t="s">
        <v>82</v>
      </c>
      <c r="BK202" s="154">
        <f>ROUND(I202*H202,2)</f>
        <v>0</v>
      </c>
      <c r="BL202" s="14" t="s">
        <v>146</v>
      </c>
      <c r="BM202" s="153" t="s">
        <v>357</v>
      </c>
    </row>
    <row r="203" spans="1:47" s="2" customFormat="1" ht="19.5">
      <c r="A203" s="28"/>
      <c r="B203" s="29"/>
      <c r="C203" s="28"/>
      <c r="D203" s="155" t="s">
        <v>162</v>
      </c>
      <c r="E203" s="28"/>
      <c r="F203" s="156" t="s">
        <v>358</v>
      </c>
      <c r="G203" s="28"/>
      <c r="H203" s="28"/>
      <c r="I203" s="28"/>
      <c r="J203" s="28"/>
      <c r="K203" s="28"/>
      <c r="L203" s="29"/>
      <c r="M203" s="157"/>
      <c r="N203" s="158"/>
      <c r="O203" s="54"/>
      <c r="P203" s="54"/>
      <c r="Q203" s="54"/>
      <c r="R203" s="54"/>
      <c r="S203" s="54"/>
      <c r="T203" s="55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T203" s="14" t="s">
        <v>162</v>
      </c>
      <c r="AU203" s="14" t="s">
        <v>84</v>
      </c>
    </row>
    <row r="204" spans="1:65" s="2" customFormat="1" ht="21.75" customHeight="1">
      <c r="A204" s="28"/>
      <c r="B204" s="141"/>
      <c r="C204" s="142" t="s">
        <v>359</v>
      </c>
      <c r="D204" s="142" t="s">
        <v>142</v>
      </c>
      <c r="E204" s="143" t="s">
        <v>360</v>
      </c>
      <c r="F204" s="144" t="s">
        <v>361</v>
      </c>
      <c r="G204" s="145" t="s">
        <v>199</v>
      </c>
      <c r="H204" s="146">
        <v>664.385</v>
      </c>
      <c r="I204" s="147"/>
      <c r="J204" s="147">
        <f aca="true" t="shared" si="30" ref="J204:J209">ROUND(I204*H204,2)</f>
        <v>0</v>
      </c>
      <c r="K204" s="148"/>
      <c r="L204" s="29"/>
      <c r="M204" s="149" t="s">
        <v>1</v>
      </c>
      <c r="N204" s="150" t="s">
        <v>39</v>
      </c>
      <c r="O204" s="151">
        <v>0.008</v>
      </c>
      <c r="P204" s="151">
        <f aca="true" t="shared" si="31" ref="P204:P209">O204*H204</f>
        <v>5.31508</v>
      </c>
      <c r="Q204" s="151">
        <v>6E-05</v>
      </c>
      <c r="R204" s="151">
        <f aca="true" t="shared" si="32" ref="R204:R209">Q204*H204</f>
        <v>0.0398631</v>
      </c>
      <c r="S204" s="151">
        <v>0</v>
      </c>
      <c r="T204" s="152">
        <f aca="true" t="shared" si="33" ref="T204:T209"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3" t="s">
        <v>146</v>
      </c>
      <c r="AT204" s="153" t="s">
        <v>142</v>
      </c>
      <c r="AU204" s="153" t="s">
        <v>84</v>
      </c>
      <c r="AY204" s="14" t="s">
        <v>140</v>
      </c>
      <c r="BE204" s="154">
        <f aca="true" t="shared" si="34" ref="BE204:BE209">IF(N204="základní",J204,0)</f>
        <v>0</v>
      </c>
      <c r="BF204" s="154">
        <f aca="true" t="shared" si="35" ref="BF204:BF209">IF(N204="snížená",J204,0)</f>
        <v>0</v>
      </c>
      <c r="BG204" s="154">
        <f aca="true" t="shared" si="36" ref="BG204:BG209">IF(N204="zákl. přenesená",J204,0)</f>
        <v>0</v>
      </c>
      <c r="BH204" s="154">
        <f aca="true" t="shared" si="37" ref="BH204:BH209">IF(N204="sníž. přenesená",J204,0)</f>
        <v>0</v>
      </c>
      <c r="BI204" s="154">
        <f aca="true" t="shared" si="38" ref="BI204:BI209">IF(N204="nulová",J204,0)</f>
        <v>0</v>
      </c>
      <c r="BJ204" s="14" t="s">
        <v>82</v>
      </c>
      <c r="BK204" s="154">
        <f aca="true" t="shared" si="39" ref="BK204:BK209">ROUND(I204*H204,2)</f>
        <v>0</v>
      </c>
      <c r="BL204" s="14" t="s">
        <v>146</v>
      </c>
      <c r="BM204" s="153" t="s">
        <v>362</v>
      </c>
    </row>
    <row r="205" spans="1:65" s="2" customFormat="1" ht="16.5" customHeight="1">
      <c r="A205" s="28"/>
      <c r="B205" s="141"/>
      <c r="C205" s="142" t="s">
        <v>363</v>
      </c>
      <c r="D205" s="142" t="s">
        <v>142</v>
      </c>
      <c r="E205" s="143" t="s">
        <v>364</v>
      </c>
      <c r="F205" s="144" t="s">
        <v>365</v>
      </c>
      <c r="G205" s="145" t="s">
        <v>239</v>
      </c>
      <c r="H205" s="146">
        <v>190.75</v>
      </c>
      <c r="I205" s="147"/>
      <c r="J205" s="147">
        <f t="shared" si="30"/>
        <v>0</v>
      </c>
      <c r="K205" s="148"/>
      <c r="L205" s="29"/>
      <c r="M205" s="149" t="s">
        <v>1</v>
      </c>
      <c r="N205" s="150" t="s">
        <v>39</v>
      </c>
      <c r="O205" s="151">
        <v>0.23</v>
      </c>
      <c r="P205" s="151">
        <f t="shared" si="31"/>
        <v>43.8725</v>
      </c>
      <c r="Q205" s="151">
        <v>6E-05</v>
      </c>
      <c r="R205" s="151">
        <f t="shared" si="32"/>
        <v>0.011445</v>
      </c>
      <c r="S205" s="151">
        <v>0</v>
      </c>
      <c r="T205" s="152">
        <f t="shared" si="33"/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53" t="s">
        <v>146</v>
      </c>
      <c r="AT205" s="153" t="s">
        <v>142</v>
      </c>
      <c r="AU205" s="153" t="s">
        <v>84</v>
      </c>
      <c r="AY205" s="14" t="s">
        <v>140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4" t="s">
        <v>82</v>
      </c>
      <c r="BK205" s="154">
        <f t="shared" si="39"/>
        <v>0</v>
      </c>
      <c r="BL205" s="14" t="s">
        <v>146</v>
      </c>
      <c r="BM205" s="153" t="s">
        <v>366</v>
      </c>
    </row>
    <row r="206" spans="1:65" s="2" customFormat="1" ht="21.75" customHeight="1">
      <c r="A206" s="28"/>
      <c r="B206" s="141"/>
      <c r="C206" s="159" t="s">
        <v>367</v>
      </c>
      <c r="D206" s="159" t="s">
        <v>263</v>
      </c>
      <c r="E206" s="160" t="s">
        <v>368</v>
      </c>
      <c r="F206" s="161" t="s">
        <v>369</v>
      </c>
      <c r="G206" s="162" t="s">
        <v>239</v>
      </c>
      <c r="H206" s="163">
        <v>200.288</v>
      </c>
      <c r="I206" s="164"/>
      <c r="J206" s="164">
        <f t="shared" si="30"/>
        <v>0</v>
      </c>
      <c r="K206" s="165"/>
      <c r="L206" s="166"/>
      <c r="M206" s="167" t="s">
        <v>1</v>
      </c>
      <c r="N206" s="168" t="s">
        <v>39</v>
      </c>
      <c r="O206" s="151">
        <v>0</v>
      </c>
      <c r="P206" s="151">
        <f t="shared" si="31"/>
        <v>0</v>
      </c>
      <c r="Q206" s="151">
        <v>0.00032</v>
      </c>
      <c r="R206" s="151">
        <f t="shared" si="32"/>
        <v>0.06409216000000001</v>
      </c>
      <c r="S206" s="151">
        <v>0</v>
      </c>
      <c r="T206" s="152">
        <f t="shared" si="33"/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3" t="s">
        <v>172</v>
      </c>
      <c r="AT206" s="153" t="s">
        <v>263</v>
      </c>
      <c r="AU206" s="153" t="s">
        <v>84</v>
      </c>
      <c r="AY206" s="14" t="s">
        <v>140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4" t="s">
        <v>82</v>
      </c>
      <c r="BK206" s="154">
        <f t="shared" si="39"/>
        <v>0</v>
      </c>
      <c r="BL206" s="14" t="s">
        <v>146</v>
      </c>
      <c r="BM206" s="153" t="s">
        <v>370</v>
      </c>
    </row>
    <row r="207" spans="1:65" s="2" customFormat="1" ht="21.75" customHeight="1">
      <c r="A207" s="28"/>
      <c r="B207" s="141"/>
      <c r="C207" s="142" t="s">
        <v>371</v>
      </c>
      <c r="D207" s="142" t="s">
        <v>142</v>
      </c>
      <c r="E207" s="143" t="s">
        <v>372</v>
      </c>
      <c r="F207" s="144" t="s">
        <v>373</v>
      </c>
      <c r="G207" s="145" t="s">
        <v>199</v>
      </c>
      <c r="H207" s="146">
        <v>15.56</v>
      </c>
      <c r="I207" s="147"/>
      <c r="J207" s="147">
        <f t="shared" si="30"/>
        <v>0</v>
      </c>
      <c r="K207" s="148"/>
      <c r="L207" s="29"/>
      <c r="M207" s="149" t="s">
        <v>1</v>
      </c>
      <c r="N207" s="150" t="s">
        <v>39</v>
      </c>
      <c r="O207" s="151">
        <v>0.48</v>
      </c>
      <c r="P207" s="151">
        <f t="shared" si="31"/>
        <v>7.4688</v>
      </c>
      <c r="Q207" s="151">
        <v>0.0315</v>
      </c>
      <c r="R207" s="151">
        <f t="shared" si="32"/>
        <v>0.49014</v>
      </c>
      <c r="S207" s="151">
        <v>0</v>
      </c>
      <c r="T207" s="152">
        <f t="shared" si="33"/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3" t="s">
        <v>146</v>
      </c>
      <c r="AT207" s="153" t="s">
        <v>142</v>
      </c>
      <c r="AU207" s="153" t="s">
        <v>84</v>
      </c>
      <c r="AY207" s="14" t="s">
        <v>140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4" t="s">
        <v>82</v>
      </c>
      <c r="BK207" s="154">
        <f t="shared" si="39"/>
        <v>0</v>
      </c>
      <c r="BL207" s="14" t="s">
        <v>146</v>
      </c>
      <c r="BM207" s="153" t="s">
        <v>374</v>
      </c>
    </row>
    <row r="208" spans="1:65" s="2" customFormat="1" ht="21.75" customHeight="1">
      <c r="A208" s="28"/>
      <c r="B208" s="141"/>
      <c r="C208" s="142" t="s">
        <v>375</v>
      </c>
      <c r="D208" s="142" t="s">
        <v>142</v>
      </c>
      <c r="E208" s="143" t="s">
        <v>376</v>
      </c>
      <c r="F208" s="144" t="s">
        <v>377</v>
      </c>
      <c r="G208" s="145" t="s">
        <v>199</v>
      </c>
      <c r="H208" s="146">
        <v>41.64</v>
      </c>
      <c r="I208" s="147"/>
      <c r="J208" s="147">
        <f t="shared" si="30"/>
        <v>0</v>
      </c>
      <c r="K208" s="148"/>
      <c r="L208" s="29"/>
      <c r="M208" s="149" t="s">
        <v>1</v>
      </c>
      <c r="N208" s="150" t="s">
        <v>39</v>
      </c>
      <c r="O208" s="151">
        <v>0.295</v>
      </c>
      <c r="P208" s="151">
        <f t="shared" si="31"/>
        <v>12.2838</v>
      </c>
      <c r="Q208" s="151">
        <v>0.00228</v>
      </c>
      <c r="R208" s="151">
        <f t="shared" si="32"/>
        <v>0.0949392</v>
      </c>
      <c r="S208" s="151">
        <v>0</v>
      </c>
      <c r="T208" s="152">
        <f t="shared" si="33"/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3" t="s">
        <v>146</v>
      </c>
      <c r="AT208" s="153" t="s">
        <v>142</v>
      </c>
      <c r="AU208" s="153" t="s">
        <v>84</v>
      </c>
      <c r="AY208" s="14" t="s">
        <v>140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4" t="s">
        <v>82</v>
      </c>
      <c r="BK208" s="154">
        <f t="shared" si="39"/>
        <v>0</v>
      </c>
      <c r="BL208" s="14" t="s">
        <v>146</v>
      </c>
      <c r="BM208" s="153" t="s">
        <v>378</v>
      </c>
    </row>
    <row r="209" spans="1:65" s="2" customFormat="1" ht="16.5" customHeight="1">
      <c r="A209" s="28"/>
      <c r="B209" s="141"/>
      <c r="C209" s="159" t="s">
        <v>379</v>
      </c>
      <c r="D209" s="159" t="s">
        <v>263</v>
      </c>
      <c r="E209" s="160" t="s">
        <v>380</v>
      </c>
      <c r="F209" s="161" t="s">
        <v>381</v>
      </c>
      <c r="G209" s="162" t="s">
        <v>382</v>
      </c>
      <c r="H209" s="163">
        <v>287.316</v>
      </c>
      <c r="I209" s="164"/>
      <c r="J209" s="164">
        <f t="shared" si="30"/>
        <v>0</v>
      </c>
      <c r="K209" s="165"/>
      <c r="L209" s="166"/>
      <c r="M209" s="167" t="s">
        <v>1</v>
      </c>
      <c r="N209" s="168" t="s">
        <v>39</v>
      </c>
      <c r="O209" s="151">
        <v>0</v>
      </c>
      <c r="P209" s="151">
        <f t="shared" si="31"/>
        <v>0</v>
      </c>
      <c r="Q209" s="151">
        <v>0.001</v>
      </c>
      <c r="R209" s="151">
        <f t="shared" si="32"/>
        <v>0.28731599999999996</v>
      </c>
      <c r="S209" s="151">
        <v>0</v>
      </c>
      <c r="T209" s="152">
        <f t="shared" si="33"/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53" t="s">
        <v>172</v>
      </c>
      <c r="AT209" s="153" t="s">
        <v>263</v>
      </c>
      <c r="AU209" s="153" t="s">
        <v>84</v>
      </c>
      <c r="AY209" s="14" t="s">
        <v>140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4" t="s">
        <v>82</v>
      </c>
      <c r="BK209" s="154">
        <f t="shared" si="39"/>
        <v>0</v>
      </c>
      <c r="BL209" s="14" t="s">
        <v>146</v>
      </c>
      <c r="BM209" s="153" t="s">
        <v>383</v>
      </c>
    </row>
    <row r="210" spans="1:47" s="2" customFormat="1" ht="19.5">
      <c r="A210" s="28"/>
      <c r="B210" s="29"/>
      <c r="C210" s="28"/>
      <c r="D210" s="155" t="s">
        <v>162</v>
      </c>
      <c r="E210" s="28"/>
      <c r="F210" s="156" t="s">
        <v>384</v>
      </c>
      <c r="G210" s="28"/>
      <c r="H210" s="28"/>
      <c r="I210" s="28"/>
      <c r="J210" s="28"/>
      <c r="K210" s="28"/>
      <c r="L210" s="29"/>
      <c r="M210" s="157"/>
      <c r="N210" s="158"/>
      <c r="O210" s="54"/>
      <c r="P210" s="54"/>
      <c r="Q210" s="54"/>
      <c r="R210" s="54"/>
      <c r="S210" s="54"/>
      <c r="T210" s="55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T210" s="14" t="s">
        <v>162</v>
      </c>
      <c r="AU210" s="14" t="s">
        <v>84</v>
      </c>
    </row>
    <row r="211" spans="1:65" s="2" customFormat="1" ht="21.75" customHeight="1">
      <c r="A211" s="28"/>
      <c r="B211" s="141"/>
      <c r="C211" s="142" t="s">
        <v>385</v>
      </c>
      <c r="D211" s="142" t="s">
        <v>142</v>
      </c>
      <c r="E211" s="143" t="s">
        <v>386</v>
      </c>
      <c r="F211" s="144" t="s">
        <v>387</v>
      </c>
      <c r="G211" s="145" t="s">
        <v>199</v>
      </c>
      <c r="H211" s="146">
        <v>679.945</v>
      </c>
      <c r="I211" s="147"/>
      <c r="J211" s="147">
        <f>ROUND(I211*H211,2)</f>
        <v>0</v>
      </c>
      <c r="K211" s="148"/>
      <c r="L211" s="29"/>
      <c r="M211" s="149" t="s">
        <v>1</v>
      </c>
      <c r="N211" s="150" t="s">
        <v>39</v>
      </c>
      <c r="O211" s="151">
        <v>0.245</v>
      </c>
      <c r="P211" s="151">
        <f>O211*H211</f>
        <v>166.58652500000002</v>
      </c>
      <c r="Q211" s="151">
        <v>0.00348</v>
      </c>
      <c r="R211" s="151">
        <f>Q211*H211</f>
        <v>2.3662086</v>
      </c>
      <c r="S211" s="151">
        <v>0</v>
      </c>
      <c r="T211" s="15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3" t="s">
        <v>146</v>
      </c>
      <c r="AT211" s="153" t="s">
        <v>142</v>
      </c>
      <c r="AU211" s="153" t="s">
        <v>84</v>
      </c>
      <c r="AY211" s="14" t="s">
        <v>140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4" t="s">
        <v>82</v>
      </c>
      <c r="BK211" s="154">
        <f>ROUND(I211*H211,2)</f>
        <v>0</v>
      </c>
      <c r="BL211" s="14" t="s">
        <v>146</v>
      </c>
      <c r="BM211" s="153" t="s">
        <v>388</v>
      </c>
    </row>
    <row r="212" spans="1:65" s="2" customFormat="1" ht="21.75" customHeight="1">
      <c r="A212" s="28"/>
      <c r="B212" s="141"/>
      <c r="C212" s="142" t="s">
        <v>389</v>
      </c>
      <c r="D212" s="142" t="s">
        <v>142</v>
      </c>
      <c r="E212" s="143" t="s">
        <v>390</v>
      </c>
      <c r="F212" s="144" t="s">
        <v>391</v>
      </c>
      <c r="G212" s="145" t="s">
        <v>145</v>
      </c>
      <c r="H212" s="146">
        <v>283.769</v>
      </c>
      <c r="I212" s="147"/>
      <c r="J212" s="147">
        <f>ROUND(I212*H212,2)</f>
        <v>0</v>
      </c>
      <c r="K212" s="148"/>
      <c r="L212" s="29"/>
      <c r="M212" s="149" t="s">
        <v>1</v>
      </c>
      <c r="N212" s="150" t="s">
        <v>39</v>
      </c>
      <c r="O212" s="151">
        <v>2.317</v>
      </c>
      <c r="P212" s="151">
        <f>O212*H212</f>
        <v>657.492773</v>
      </c>
      <c r="Q212" s="151">
        <v>2.45329</v>
      </c>
      <c r="R212" s="151">
        <f>Q212*H212</f>
        <v>696.16765001</v>
      </c>
      <c r="S212" s="151">
        <v>0</v>
      </c>
      <c r="T212" s="152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53" t="s">
        <v>146</v>
      </c>
      <c r="AT212" s="153" t="s">
        <v>142</v>
      </c>
      <c r="AU212" s="153" t="s">
        <v>84</v>
      </c>
      <c r="AY212" s="14" t="s">
        <v>140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4" t="s">
        <v>82</v>
      </c>
      <c r="BK212" s="154">
        <f>ROUND(I212*H212,2)</f>
        <v>0</v>
      </c>
      <c r="BL212" s="14" t="s">
        <v>146</v>
      </c>
      <c r="BM212" s="153" t="s">
        <v>392</v>
      </c>
    </row>
    <row r="213" spans="1:47" s="2" customFormat="1" ht="19.5">
      <c r="A213" s="28"/>
      <c r="B213" s="29"/>
      <c r="C213" s="28"/>
      <c r="D213" s="155" t="s">
        <v>162</v>
      </c>
      <c r="E213" s="28"/>
      <c r="F213" s="156" t="s">
        <v>393</v>
      </c>
      <c r="G213" s="28"/>
      <c r="H213" s="28"/>
      <c r="I213" s="28"/>
      <c r="J213" s="28"/>
      <c r="K213" s="28"/>
      <c r="L213" s="29"/>
      <c r="M213" s="157"/>
      <c r="N213" s="158"/>
      <c r="O213" s="54"/>
      <c r="P213" s="54"/>
      <c r="Q213" s="54"/>
      <c r="R213" s="54"/>
      <c r="S213" s="54"/>
      <c r="T213" s="55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T213" s="14" t="s">
        <v>162</v>
      </c>
      <c r="AU213" s="14" t="s">
        <v>84</v>
      </c>
    </row>
    <row r="214" spans="1:65" s="2" customFormat="1" ht="21.75" customHeight="1">
      <c r="A214" s="28"/>
      <c r="B214" s="141"/>
      <c r="C214" s="142" t="s">
        <v>394</v>
      </c>
      <c r="D214" s="142" t="s">
        <v>142</v>
      </c>
      <c r="E214" s="143" t="s">
        <v>395</v>
      </c>
      <c r="F214" s="144" t="s">
        <v>396</v>
      </c>
      <c r="G214" s="145" t="s">
        <v>145</v>
      </c>
      <c r="H214" s="146">
        <v>283.769</v>
      </c>
      <c r="I214" s="147"/>
      <c r="J214" s="147">
        <f>ROUND(I214*H214,2)</f>
        <v>0</v>
      </c>
      <c r="K214" s="148"/>
      <c r="L214" s="29"/>
      <c r="M214" s="149" t="s">
        <v>1</v>
      </c>
      <c r="N214" s="150" t="s">
        <v>39</v>
      </c>
      <c r="O214" s="151">
        <v>0.088</v>
      </c>
      <c r="P214" s="151">
        <f>O214*H214</f>
        <v>24.971671999999998</v>
      </c>
      <c r="Q214" s="151">
        <v>0.03535</v>
      </c>
      <c r="R214" s="151">
        <f>Q214*H214</f>
        <v>10.03123415</v>
      </c>
      <c r="S214" s="151">
        <v>0</v>
      </c>
      <c r="T214" s="152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53" t="s">
        <v>146</v>
      </c>
      <c r="AT214" s="153" t="s">
        <v>142</v>
      </c>
      <c r="AU214" s="153" t="s">
        <v>84</v>
      </c>
      <c r="AY214" s="14" t="s">
        <v>140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4" t="s">
        <v>82</v>
      </c>
      <c r="BK214" s="154">
        <f>ROUND(I214*H214,2)</f>
        <v>0</v>
      </c>
      <c r="BL214" s="14" t="s">
        <v>146</v>
      </c>
      <c r="BM214" s="153" t="s">
        <v>397</v>
      </c>
    </row>
    <row r="215" spans="2:63" s="12" customFormat="1" ht="22.9" customHeight="1">
      <c r="B215" s="129"/>
      <c r="D215" s="130" t="s">
        <v>73</v>
      </c>
      <c r="E215" s="139" t="s">
        <v>178</v>
      </c>
      <c r="F215" s="139" t="s">
        <v>398</v>
      </c>
      <c r="J215" s="140">
        <f>BK215</f>
        <v>0</v>
      </c>
      <c r="L215" s="129"/>
      <c r="M215" s="133"/>
      <c r="N215" s="134"/>
      <c r="O215" s="134"/>
      <c r="P215" s="135">
        <f>SUM(P216:P238)</f>
        <v>2584.1062009999996</v>
      </c>
      <c r="Q215" s="134"/>
      <c r="R215" s="135">
        <f>SUM(R216:R238)</f>
        <v>0.22713635</v>
      </c>
      <c r="S215" s="134"/>
      <c r="T215" s="136">
        <f>SUM(T216:T238)</f>
        <v>647.249319</v>
      </c>
      <c r="AR215" s="130" t="s">
        <v>82</v>
      </c>
      <c r="AT215" s="137" t="s">
        <v>73</v>
      </c>
      <c r="AU215" s="137" t="s">
        <v>82</v>
      </c>
      <c r="AY215" s="130" t="s">
        <v>140</v>
      </c>
      <c r="BK215" s="138">
        <f>SUM(BK216:BK238)</f>
        <v>0</v>
      </c>
    </row>
    <row r="216" spans="1:65" s="2" customFormat="1" ht="21.75" customHeight="1">
      <c r="A216" s="28"/>
      <c r="B216" s="141"/>
      <c r="C216" s="142" t="s">
        <v>399</v>
      </c>
      <c r="D216" s="142" t="s">
        <v>142</v>
      </c>
      <c r="E216" s="143" t="s">
        <v>400</v>
      </c>
      <c r="F216" s="144" t="s">
        <v>401</v>
      </c>
      <c r="G216" s="145" t="s">
        <v>199</v>
      </c>
      <c r="H216" s="146">
        <v>879.645</v>
      </c>
      <c r="I216" s="147"/>
      <c r="J216" s="147">
        <f>ROUND(I216*H216,2)</f>
        <v>0</v>
      </c>
      <c r="K216" s="148"/>
      <c r="L216" s="29"/>
      <c r="M216" s="149" t="s">
        <v>1</v>
      </c>
      <c r="N216" s="150" t="s">
        <v>39</v>
      </c>
      <c r="O216" s="151">
        <v>0.14</v>
      </c>
      <c r="P216" s="151">
        <f>O216*H216</f>
        <v>123.15030000000002</v>
      </c>
      <c r="Q216" s="151">
        <v>0</v>
      </c>
      <c r="R216" s="151">
        <f>Q216*H216</f>
        <v>0</v>
      </c>
      <c r="S216" s="151">
        <v>0</v>
      </c>
      <c r="T216" s="152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3" t="s">
        <v>146</v>
      </c>
      <c r="AT216" s="153" t="s">
        <v>142</v>
      </c>
      <c r="AU216" s="153" t="s">
        <v>84</v>
      </c>
      <c r="AY216" s="14" t="s">
        <v>140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4" t="s">
        <v>82</v>
      </c>
      <c r="BK216" s="154">
        <f>ROUND(I216*H216,2)</f>
        <v>0</v>
      </c>
      <c r="BL216" s="14" t="s">
        <v>146</v>
      </c>
      <c r="BM216" s="153" t="s">
        <v>402</v>
      </c>
    </row>
    <row r="217" spans="1:65" s="2" customFormat="1" ht="21.75" customHeight="1">
      <c r="A217" s="28"/>
      <c r="B217" s="141"/>
      <c r="C217" s="142" t="s">
        <v>403</v>
      </c>
      <c r="D217" s="142" t="s">
        <v>142</v>
      </c>
      <c r="E217" s="143" t="s">
        <v>404</v>
      </c>
      <c r="F217" s="144" t="s">
        <v>405</v>
      </c>
      <c r="G217" s="145" t="s">
        <v>199</v>
      </c>
      <c r="H217" s="146">
        <v>79168.05</v>
      </c>
      <c r="I217" s="147"/>
      <c r="J217" s="147">
        <f>ROUND(I217*H217,2)</f>
        <v>0</v>
      </c>
      <c r="K217" s="148"/>
      <c r="L217" s="29"/>
      <c r="M217" s="149" t="s">
        <v>1</v>
      </c>
      <c r="N217" s="150" t="s">
        <v>39</v>
      </c>
      <c r="O217" s="151">
        <v>0</v>
      </c>
      <c r="P217" s="151">
        <f>O217*H217</f>
        <v>0</v>
      </c>
      <c r="Q217" s="151">
        <v>0</v>
      </c>
      <c r="R217" s="151">
        <f>Q217*H217</f>
        <v>0</v>
      </c>
      <c r="S217" s="151">
        <v>0</v>
      </c>
      <c r="T217" s="152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53" t="s">
        <v>146</v>
      </c>
      <c r="AT217" s="153" t="s">
        <v>142</v>
      </c>
      <c r="AU217" s="153" t="s">
        <v>84</v>
      </c>
      <c r="AY217" s="14" t="s">
        <v>140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4" t="s">
        <v>82</v>
      </c>
      <c r="BK217" s="154">
        <f>ROUND(I217*H217,2)</f>
        <v>0</v>
      </c>
      <c r="BL217" s="14" t="s">
        <v>146</v>
      </c>
      <c r="BM217" s="153" t="s">
        <v>406</v>
      </c>
    </row>
    <row r="218" spans="1:47" s="2" customFormat="1" ht="19.5">
      <c r="A218" s="28"/>
      <c r="B218" s="29"/>
      <c r="C218" s="28"/>
      <c r="D218" s="155" t="s">
        <v>162</v>
      </c>
      <c r="E218" s="28"/>
      <c r="F218" s="156" t="s">
        <v>407</v>
      </c>
      <c r="G218" s="28"/>
      <c r="H218" s="28"/>
      <c r="I218" s="28"/>
      <c r="J218" s="28"/>
      <c r="K218" s="28"/>
      <c r="L218" s="29"/>
      <c r="M218" s="157"/>
      <c r="N218" s="158"/>
      <c r="O218" s="54"/>
      <c r="P218" s="54"/>
      <c r="Q218" s="54"/>
      <c r="R218" s="54"/>
      <c r="S218" s="54"/>
      <c r="T218" s="55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T218" s="14" t="s">
        <v>162</v>
      </c>
      <c r="AU218" s="14" t="s">
        <v>84</v>
      </c>
    </row>
    <row r="219" spans="1:65" s="2" customFormat="1" ht="21.75" customHeight="1">
      <c r="A219" s="28"/>
      <c r="B219" s="141"/>
      <c r="C219" s="142" t="s">
        <v>408</v>
      </c>
      <c r="D219" s="142" t="s">
        <v>142</v>
      </c>
      <c r="E219" s="143" t="s">
        <v>409</v>
      </c>
      <c r="F219" s="144" t="s">
        <v>410</v>
      </c>
      <c r="G219" s="145" t="s">
        <v>199</v>
      </c>
      <c r="H219" s="146">
        <v>879.645</v>
      </c>
      <c r="I219" s="147"/>
      <c r="J219" s="147">
        <f>ROUND(I219*H219,2)</f>
        <v>0</v>
      </c>
      <c r="K219" s="148"/>
      <c r="L219" s="29"/>
      <c r="M219" s="149" t="s">
        <v>1</v>
      </c>
      <c r="N219" s="150" t="s">
        <v>39</v>
      </c>
      <c r="O219" s="151">
        <v>0.087</v>
      </c>
      <c r="P219" s="151">
        <f>O219*H219</f>
        <v>76.52911499999999</v>
      </c>
      <c r="Q219" s="151">
        <v>0</v>
      </c>
      <c r="R219" s="151">
        <f>Q219*H219</f>
        <v>0</v>
      </c>
      <c r="S219" s="151">
        <v>0</v>
      </c>
      <c r="T219" s="152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53" t="s">
        <v>146</v>
      </c>
      <c r="AT219" s="153" t="s">
        <v>142</v>
      </c>
      <c r="AU219" s="153" t="s">
        <v>84</v>
      </c>
      <c r="AY219" s="14" t="s">
        <v>140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4" t="s">
        <v>82</v>
      </c>
      <c r="BK219" s="154">
        <f>ROUND(I219*H219,2)</f>
        <v>0</v>
      </c>
      <c r="BL219" s="14" t="s">
        <v>146</v>
      </c>
      <c r="BM219" s="153" t="s">
        <v>411</v>
      </c>
    </row>
    <row r="220" spans="1:65" s="2" customFormat="1" ht="16.5" customHeight="1">
      <c r="A220" s="28"/>
      <c r="B220" s="141"/>
      <c r="C220" s="142" t="s">
        <v>412</v>
      </c>
      <c r="D220" s="142" t="s">
        <v>142</v>
      </c>
      <c r="E220" s="143" t="s">
        <v>413</v>
      </c>
      <c r="F220" s="144" t="s">
        <v>414</v>
      </c>
      <c r="G220" s="145" t="s">
        <v>199</v>
      </c>
      <c r="H220" s="146">
        <v>879.645</v>
      </c>
      <c r="I220" s="147"/>
      <c r="J220" s="147">
        <f>ROUND(I220*H220,2)</f>
        <v>0</v>
      </c>
      <c r="K220" s="148"/>
      <c r="L220" s="29"/>
      <c r="M220" s="149" t="s">
        <v>1</v>
      </c>
      <c r="N220" s="150" t="s">
        <v>39</v>
      </c>
      <c r="O220" s="151">
        <v>0.049</v>
      </c>
      <c r="P220" s="151">
        <f>O220*H220</f>
        <v>43.102605000000004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3" t="s">
        <v>146</v>
      </c>
      <c r="AT220" s="153" t="s">
        <v>142</v>
      </c>
      <c r="AU220" s="153" t="s">
        <v>84</v>
      </c>
      <c r="AY220" s="14" t="s">
        <v>140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4" t="s">
        <v>82</v>
      </c>
      <c r="BK220" s="154">
        <f>ROUND(I220*H220,2)</f>
        <v>0</v>
      </c>
      <c r="BL220" s="14" t="s">
        <v>146</v>
      </c>
      <c r="BM220" s="153" t="s">
        <v>415</v>
      </c>
    </row>
    <row r="221" spans="1:65" s="2" customFormat="1" ht="16.5" customHeight="1">
      <c r="A221" s="28"/>
      <c r="B221" s="141"/>
      <c r="C221" s="142" t="s">
        <v>416</v>
      </c>
      <c r="D221" s="142" t="s">
        <v>142</v>
      </c>
      <c r="E221" s="143" t="s">
        <v>417</v>
      </c>
      <c r="F221" s="144" t="s">
        <v>418</v>
      </c>
      <c r="G221" s="145" t="s">
        <v>199</v>
      </c>
      <c r="H221" s="146">
        <v>79168.05</v>
      </c>
      <c r="I221" s="147"/>
      <c r="J221" s="147">
        <f>ROUND(I221*H221,2)</f>
        <v>0</v>
      </c>
      <c r="K221" s="148"/>
      <c r="L221" s="29"/>
      <c r="M221" s="149" t="s">
        <v>1</v>
      </c>
      <c r="N221" s="150" t="s">
        <v>39</v>
      </c>
      <c r="O221" s="151">
        <v>0</v>
      </c>
      <c r="P221" s="151">
        <f>O221*H221</f>
        <v>0</v>
      </c>
      <c r="Q221" s="151">
        <v>0</v>
      </c>
      <c r="R221" s="151">
        <f>Q221*H221</f>
        <v>0</v>
      </c>
      <c r="S221" s="151">
        <v>0</v>
      </c>
      <c r="T221" s="152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3" t="s">
        <v>146</v>
      </c>
      <c r="AT221" s="153" t="s">
        <v>142</v>
      </c>
      <c r="AU221" s="153" t="s">
        <v>84</v>
      </c>
      <c r="AY221" s="14" t="s">
        <v>140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4" t="s">
        <v>82</v>
      </c>
      <c r="BK221" s="154">
        <f>ROUND(I221*H221,2)</f>
        <v>0</v>
      </c>
      <c r="BL221" s="14" t="s">
        <v>146</v>
      </c>
      <c r="BM221" s="153" t="s">
        <v>419</v>
      </c>
    </row>
    <row r="222" spans="1:47" s="2" customFormat="1" ht="19.5">
      <c r="A222" s="28"/>
      <c r="B222" s="29"/>
      <c r="C222" s="28"/>
      <c r="D222" s="155" t="s">
        <v>162</v>
      </c>
      <c r="E222" s="28"/>
      <c r="F222" s="156" t="s">
        <v>420</v>
      </c>
      <c r="G222" s="28"/>
      <c r="H222" s="28"/>
      <c r="I222" s="28"/>
      <c r="J222" s="28"/>
      <c r="K222" s="28"/>
      <c r="L222" s="29"/>
      <c r="M222" s="157"/>
      <c r="N222" s="158"/>
      <c r="O222" s="54"/>
      <c r="P222" s="54"/>
      <c r="Q222" s="54"/>
      <c r="R222" s="54"/>
      <c r="S222" s="54"/>
      <c r="T222" s="55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T222" s="14" t="s">
        <v>162</v>
      </c>
      <c r="AU222" s="14" t="s">
        <v>84</v>
      </c>
    </row>
    <row r="223" spans="1:65" s="2" customFormat="1" ht="16.5" customHeight="1">
      <c r="A223" s="28"/>
      <c r="B223" s="141"/>
      <c r="C223" s="142" t="s">
        <v>421</v>
      </c>
      <c r="D223" s="142" t="s">
        <v>142</v>
      </c>
      <c r="E223" s="143" t="s">
        <v>422</v>
      </c>
      <c r="F223" s="144" t="s">
        <v>423</v>
      </c>
      <c r="G223" s="145" t="s">
        <v>199</v>
      </c>
      <c r="H223" s="146">
        <v>879.645</v>
      </c>
      <c r="I223" s="147"/>
      <c r="J223" s="147">
        <f>ROUND(I223*H223,2)</f>
        <v>0</v>
      </c>
      <c r="K223" s="148"/>
      <c r="L223" s="29"/>
      <c r="M223" s="149" t="s">
        <v>1</v>
      </c>
      <c r="N223" s="150" t="s">
        <v>39</v>
      </c>
      <c r="O223" s="151">
        <v>0.033</v>
      </c>
      <c r="P223" s="151">
        <f>O223*H223</f>
        <v>29.028285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3" t="s">
        <v>146</v>
      </c>
      <c r="AT223" s="153" t="s">
        <v>142</v>
      </c>
      <c r="AU223" s="153" t="s">
        <v>84</v>
      </c>
      <c r="AY223" s="14" t="s">
        <v>140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4" t="s">
        <v>82</v>
      </c>
      <c r="BK223" s="154">
        <f>ROUND(I223*H223,2)</f>
        <v>0</v>
      </c>
      <c r="BL223" s="14" t="s">
        <v>146</v>
      </c>
      <c r="BM223" s="153" t="s">
        <v>424</v>
      </c>
    </row>
    <row r="224" spans="1:65" s="2" customFormat="1" ht="21.75" customHeight="1">
      <c r="A224" s="28"/>
      <c r="B224" s="141"/>
      <c r="C224" s="142" t="s">
        <v>425</v>
      </c>
      <c r="D224" s="142" t="s">
        <v>142</v>
      </c>
      <c r="E224" s="143" t="s">
        <v>426</v>
      </c>
      <c r="F224" s="144" t="s">
        <v>427</v>
      </c>
      <c r="G224" s="145" t="s">
        <v>199</v>
      </c>
      <c r="H224" s="146">
        <v>660.52</v>
      </c>
      <c r="I224" s="147"/>
      <c r="J224" s="147">
        <f>ROUND(I224*H224,2)</f>
        <v>0</v>
      </c>
      <c r="K224" s="148"/>
      <c r="L224" s="29"/>
      <c r="M224" s="149" t="s">
        <v>1</v>
      </c>
      <c r="N224" s="150" t="s">
        <v>39</v>
      </c>
      <c r="O224" s="151">
        <v>0.105</v>
      </c>
      <c r="P224" s="151">
        <f>O224*H224</f>
        <v>69.35459999999999</v>
      </c>
      <c r="Q224" s="151">
        <v>0.00013</v>
      </c>
      <c r="R224" s="151">
        <f>Q224*H224</f>
        <v>0.08586759999999999</v>
      </c>
      <c r="S224" s="151">
        <v>0</v>
      </c>
      <c r="T224" s="152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53" t="s">
        <v>146</v>
      </c>
      <c r="AT224" s="153" t="s">
        <v>142</v>
      </c>
      <c r="AU224" s="153" t="s">
        <v>84</v>
      </c>
      <c r="AY224" s="14" t="s">
        <v>140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4" t="s">
        <v>82</v>
      </c>
      <c r="BK224" s="154">
        <f>ROUND(I224*H224,2)</f>
        <v>0</v>
      </c>
      <c r="BL224" s="14" t="s">
        <v>146</v>
      </c>
      <c r="BM224" s="153" t="s">
        <v>428</v>
      </c>
    </row>
    <row r="225" spans="1:65" s="2" customFormat="1" ht="21.75" customHeight="1">
      <c r="A225" s="28"/>
      <c r="B225" s="141"/>
      <c r="C225" s="142" t="s">
        <v>429</v>
      </c>
      <c r="D225" s="142" t="s">
        <v>142</v>
      </c>
      <c r="E225" s="143" t="s">
        <v>430</v>
      </c>
      <c r="F225" s="144" t="s">
        <v>431</v>
      </c>
      <c r="G225" s="145" t="s">
        <v>199</v>
      </c>
      <c r="H225" s="146">
        <v>671.375</v>
      </c>
      <c r="I225" s="147"/>
      <c r="J225" s="147">
        <f>ROUND(I225*H225,2)</f>
        <v>0</v>
      </c>
      <c r="K225" s="148"/>
      <c r="L225" s="29"/>
      <c r="M225" s="149" t="s">
        <v>1</v>
      </c>
      <c r="N225" s="150" t="s">
        <v>39</v>
      </c>
      <c r="O225" s="151">
        <v>0.126</v>
      </c>
      <c r="P225" s="151">
        <f>O225*H225</f>
        <v>84.59325</v>
      </c>
      <c r="Q225" s="151">
        <v>0.00021</v>
      </c>
      <c r="R225" s="151">
        <f>Q225*H225</f>
        <v>0.14098875</v>
      </c>
      <c r="S225" s="151">
        <v>0</v>
      </c>
      <c r="T225" s="15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53" t="s">
        <v>146</v>
      </c>
      <c r="AT225" s="153" t="s">
        <v>142</v>
      </c>
      <c r="AU225" s="153" t="s">
        <v>84</v>
      </c>
      <c r="AY225" s="14" t="s">
        <v>140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4" t="s">
        <v>82</v>
      </c>
      <c r="BK225" s="154">
        <f>ROUND(I225*H225,2)</f>
        <v>0</v>
      </c>
      <c r="BL225" s="14" t="s">
        <v>146</v>
      </c>
      <c r="BM225" s="153" t="s">
        <v>432</v>
      </c>
    </row>
    <row r="226" spans="1:65" s="2" customFormat="1" ht="21.75" customHeight="1">
      <c r="A226" s="28"/>
      <c r="B226" s="141"/>
      <c r="C226" s="142" t="s">
        <v>433</v>
      </c>
      <c r="D226" s="142" t="s">
        <v>142</v>
      </c>
      <c r="E226" s="143" t="s">
        <v>434</v>
      </c>
      <c r="F226" s="144" t="s">
        <v>435</v>
      </c>
      <c r="G226" s="145" t="s">
        <v>207</v>
      </c>
      <c r="H226" s="146">
        <v>28</v>
      </c>
      <c r="I226" s="147"/>
      <c r="J226" s="147">
        <f>ROUND(I226*H226,2)</f>
        <v>0</v>
      </c>
      <c r="K226" s="148"/>
      <c r="L226" s="29"/>
      <c r="M226" s="149" t="s">
        <v>1</v>
      </c>
      <c r="N226" s="150" t="s">
        <v>39</v>
      </c>
      <c r="O226" s="151">
        <v>0.104</v>
      </c>
      <c r="P226" s="151">
        <f>O226*H226</f>
        <v>2.912</v>
      </c>
      <c r="Q226" s="151">
        <v>1E-05</v>
      </c>
      <c r="R226" s="151">
        <f>Q226*H226</f>
        <v>0.00028000000000000003</v>
      </c>
      <c r="S226" s="151">
        <v>0</v>
      </c>
      <c r="T226" s="152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3" t="s">
        <v>146</v>
      </c>
      <c r="AT226" s="153" t="s">
        <v>142</v>
      </c>
      <c r="AU226" s="153" t="s">
        <v>84</v>
      </c>
      <c r="AY226" s="14" t="s">
        <v>140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4" t="s">
        <v>82</v>
      </c>
      <c r="BK226" s="154">
        <f>ROUND(I226*H226,2)</f>
        <v>0</v>
      </c>
      <c r="BL226" s="14" t="s">
        <v>146</v>
      </c>
      <c r="BM226" s="153" t="s">
        <v>436</v>
      </c>
    </row>
    <row r="227" spans="1:47" s="2" customFormat="1" ht="19.5">
      <c r="A227" s="28"/>
      <c r="B227" s="29"/>
      <c r="C227" s="28"/>
      <c r="D227" s="155" t="s">
        <v>162</v>
      </c>
      <c r="E227" s="28"/>
      <c r="F227" s="156" t="s">
        <v>437</v>
      </c>
      <c r="G227" s="28"/>
      <c r="H227" s="28"/>
      <c r="I227" s="28"/>
      <c r="J227" s="28"/>
      <c r="K227" s="28"/>
      <c r="L227" s="29"/>
      <c r="M227" s="157"/>
      <c r="N227" s="158"/>
      <c r="O227" s="54"/>
      <c r="P227" s="54"/>
      <c r="Q227" s="54"/>
      <c r="R227" s="54"/>
      <c r="S227" s="54"/>
      <c r="T227" s="55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T227" s="14" t="s">
        <v>162</v>
      </c>
      <c r="AU227" s="14" t="s">
        <v>84</v>
      </c>
    </row>
    <row r="228" spans="1:65" s="2" customFormat="1" ht="16.5" customHeight="1">
      <c r="A228" s="28"/>
      <c r="B228" s="141"/>
      <c r="C228" s="142" t="s">
        <v>438</v>
      </c>
      <c r="D228" s="142" t="s">
        <v>142</v>
      </c>
      <c r="E228" s="143" t="s">
        <v>439</v>
      </c>
      <c r="F228" s="144" t="s">
        <v>440</v>
      </c>
      <c r="G228" s="145" t="s">
        <v>199</v>
      </c>
      <c r="H228" s="146">
        <v>61.37</v>
      </c>
      <c r="I228" s="147"/>
      <c r="J228" s="147">
        <f aca="true" t="shared" si="40" ref="J228:J238">ROUND(I228*H228,2)</f>
        <v>0</v>
      </c>
      <c r="K228" s="148"/>
      <c r="L228" s="29"/>
      <c r="M228" s="149" t="s">
        <v>1</v>
      </c>
      <c r="N228" s="150" t="s">
        <v>39</v>
      </c>
      <c r="O228" s="151">
        <v>0.245</v>
      </c>
      <c r="P228" s="151">
        <f aca="true" t="shared" si="41" ref="P228:P238">O228*H228</f>
        <v>15.035649999999999</v>
      </c>
      <c r="Q228" s="151">
        <v>0</v>
      </c>
      <c r="R228" s="151">
        <f aca="true" t="shared" si="42" ref="R228:R238">Q228*H228</f>
        <v>0</v>
      </c>
      <c r="S228" s="151">
        <v>0.131</v>
      </c>
      <c r="T228" s="152">
        <f aca="true" t="shared" si="43" ref="T228:T238">S228*H228</f>
        <v>8.03947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53" t="s">
        <v>146</v>
      </c>
      <c r="AT228" s="153" t="s">
        <v>142</v>
      </c>
      <c r="AU228" s="153" t="s">
        <v>84</v>
      </c>
      <c r="AY228" s="14" t="s">
        <v>140</v>
      </c>
      <c r="BE228" s="154">
        <f aca="true" t="shared" si="44" ref="BE228:BE238">IF(N228="základní",J228,0)</f>
        <v>0</v>
      </c>
      <c r="BF228" s="154">
        <f aca="true" t="shared" si="45" ref="BF228:BF238">IF(N228="snížená",J228,0)</f>
        <v>0</v>
      </c>
      <c r="BG228" s="154">
        <f aca="true" t="shared" si="46" ref="BG228:BG238">IF(N228="zákl. přenesená",J228,0)</f>
        <v>0</v>
      </c>
      <c r="BH228" s="154">
        <f aca="true" t="shared" si="47" ref="BH228:BH238">IF(N228="sníž. přenesená",J228,0)</f>
        <v>0</v>
      </c>
      <c r="BI228" s="154">
        <f aca="true" t="shared" si="48" ref="BI228:BI238">IF(N228="nulová",J228,0)</f>
        <v>0</v>
      </c>
      <c r="BJ228" s="14" t="s">
        <v>82</v>
      </c>
      <c r="BK228" s="154">
        <f aca="true" t="shared" si="49" ref="BK228:BK238">ROUND(I228*H228,2)</f>
        <v>0</v>
      </c>
      <c r="BL228" s="14" t="s">
        <v>146</v>
      </c>
      <c r="BM228" s="153" t="s">
        <v>441</v>
      </c>
    </row>
    <row r="229" spans="1:65" s="2" customFormat="1" ht="16.5" customHeight="1">
      <c r="A229" s="28"/>
      <c r="B229" s="141"/>
      <c r="C229" s="142" t="s">
        <v>442</v>
      </c>
      <c r="D229" s="142" t="s">
        <v>142</v>
      </c>
      <c r="E229" s="143" t="s">
        <v>443</v>
      </c>
      <c r="F229" s="144" t="s">
        <v>444</v>
      </c>
      <c r="G229" s="145" t="s">
        <v>199</v>
      </c>
      <c r="H229" s="146">
        <v>486.76</v>
      </c>
      <c r="I229" s="147"/>
      <c r="J229" s="147">
        <f t="shared" si="40"/>
        <v>0</v>
      </c>
      <c r="K229" s="148"/>
      <c r="L229" s="29"/>
      <c r="M229" s="149" t="s">
        <v>1</v>
      </c>
      <c r="N229" s="150" t="s">
        <v>39</v>
      </c>
      <c r="O229" s="151">
        <v>0.284</v>
      </c>
      <c r="P229" s="151">
        <f t="shared" si="41"/>
        <v>138.23984</v>
      </c>
      <c r="Q229" s="151">
        <v>0</v>
      </c>
      <c r="R229" s="151">
        <f t="shared" si="42"/>
        <v>0</v>
      </c>
      <c r="S229" s="151">
        <v>0.261</v>
      </c>
      <c r="T229" s="152">
        <f t="shared" si="43"/>
        <v>127.04436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3" t="s">
        <v>146</v>
      </c>
      <c r="AT229" s="153" t="s">
        <v>142</v>
      </c>
      <c r="AU229" s="153" t="s">
        <v>84</v>
      </c>
      <c r="AY229" s="14" t="s">
        <v>140</v>
      </c>
      <c r="BE229" s="154">
        <f t="shared" si="44"/>
        <v>0</v>
      </c>
      <c r="BF229" s="154">
        <f t="shared" si="45"/>
        <v>0</v>
      </c>
      <c r="BG229" s="154">
        <f t="shared" si="46"/>
        <v>0</v>
      </c>
      <c r="BH229" s="154">
        <f t="shared" si="47"/>
        <v>0</v>
      </c>
      <c r="BI229" s="154">
        <f t="shared" si="48"/>
        <v>0</v>
      </c>
      <c r="BJ229" s="14" t="s">
        <v>82</v>
      </c>
      <c r="BK229" s="154">
        <f t="shared" si="49"/>
        <v>0</v>
      </c>
      <c r="BL229" s="14" t="s">
        <v>146</v>
      </c>
      <c r="BM229" s="153" t="s">
        <v>445</v>
      </c>
    </row>
    <row r="230" spans="1:65" s="2" customFormat="1" ht="21.75" customHeight="1">
      <c r="A230" s="28"/>
      <c r="B230" s="141"/>
      <c r="C230" s="142" t="s">
        <v>446</v>
      </c>
      <c r="D230" s="142" t="s">
        <v>142</v>
      </c>
      <c r="E230" s="143" t="s">
        <v>447</v>
      </c>
      <c r="F230" s="144" t="s">
        <v>448</v>
      </c>
      <c r="G230" s="145" t="s">
        <v>145</v>
      </c>
      <c r="H230" s="146">
        <v>53.144</v>
      </c>
      <c r="I230" s="147"/>
      <c r="J230" s="147">
        <f t="shared" si="40"/>
        <v>0</v>
      </c>
      <c r="K230" s="148"/>
      <c r="L230" s="29"/>
      <c r="M230" s="149" t="s">
        <v>1</v>
      </c>
      <c r="N230" s="150" t="s">
        <v>39</v>
      </c>
      <c r="O230" s="151">
        <v>1.52</v>
      </c>
      <c r="P230" s="151">
        <f t="shared" si="41"/>
        <v>80.77888</v>
      </c>
      <c r="Q230" s="151">
        <v>0</v>
      </c>
      <c r="R230" s="151">
        <f t="shared" si="42"/>
        <v>0</v>
      </c>
      <c r="S230" s="151">
        <v>1.8</v>
      </c>
      <c r="T230" s="152">
        <f t="shared" si="43"/>
        <v>95.6592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3" t="s">
        <v>146</v>
      </c>
      <c r="AT230" s="153" t="s">
        <v>142</v>
      </c>
      <c r="AU230" s="153" t="s">
        <v>84</v>
      </c>
      <c r="AY230" s="14" t="s">
        <v>140</v>
      </c>
      <c r="BE230" s="154">
        <f t="shared" si="44"/>
        <v>0</v>
      </c>
      <c r="BF230" s="154">
        <f t="shared" si="45"/>
        <v>0</v>
      </c>
      <c r="BG230" s="154">
        <f t="shared" si="46"/>
        <v>0</v>
      </c>
      <c r="BH230" s="154">
        <f t="shared" si="47"/>
        <v>0</v>
      </c>
      <c r="BI230" s="154">
        <f t="shared" si="48"/>
        <v>0</v>
      </c>
      <c r="BJ230" s="14" t="s">
        <v>82</v>
      </c>
      <c r="BK230" s="154">
        <f t="shared" si="49"/>
        <v>0</v>
      </c>
      <c r="BL230" s="14" t="s">
        <v>146</v>
      </c>
      <c r="BM230" s="153" t="s">
        <v>449</v>
      </c>
    </row>
    <row r="231" spans="1:65" s="2" customFormat="1" ht="33" customHeight="1">
      <c r="A231" s="28"/>
      <c r="B231" s="141"/>
      <c r="C231" s="142" t="s">
        <v>450</v>
      </c>
      <c r="D231" s="142" t="s">
        <v>142</v>
      </c>
      <c r="E231" s="143" t="s">
        <v>451</v>
      </c>
      <c r="F231" s="144" t="s">
        <v>452</v>
      </c>
      <c r="G231" s="145" t="s">
        <v>145</v>
      </c>
      <c r="H231" s="146">
        <v>182.601</v>
      </c>
      <c r="I231" s="147"/>
      <c r="J231" s="147">
        <f t="shared" si="40"/>
        <v>0</v>
      </c>
      <c r="K231" s="148"/>
      <c r="L231" s="29"/>
      <c r="M231" s="149" t="s">
        <v>1</v>
      </c>
      <c r="N231" s="150" t="s">
        <v>39</v>
      </c>
      <c r="O231" s="151">
        <v>5.867</v>
      </c>
      <c r="P231" s="151">
        <f t="shared" si="41"/>
        <v>1071.3200669999999</v>
      </c>
      <c r="Q231" s="151">
        <v>0</v>
      </c>
      <c r="R231" s="151">
        <f t="shared" si="42"/>
        <v>0</v>
      </c>
      <c r="S231" s="151">
        <v>2.2</v>
      </c>
      <c r="T231" s="152">
        <f t="shared" si="43"/>
        <v>401.72220000000004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3" t="s">
        <v>146</v>
      </c>
      <c r="AT231" s="153" t="s">
        <v>142</v>
      </c>
      <c r="AU231" s="153" t="s">
        <v>84</v>
      </c>
      <c r="AY231" s="14" t="s">
        <v>140</v>
      </c>
      <c r="BE231" s="154">
        <f t="shared" si="44"/>
        <v>0</v>
      </c>
      <c r="BF231" s="154">
        <f t="shared" si="45"/>
        <v>0</v>
      </c>
      <c r="BG231" s="154">
        <f t="shared" si="46"/>
        <v>0</v>
      </c>
      <c r="BH231" s="154">
        <f t="shared" si="47"/>
        <v>0</v>
      </c>
      <c r="BI231" s="154">
        <f t="shared" si="48"/>
        <v>0</v>
      </c>
      <c r="BJ231" s="14" t="s">
        <v>82</v>
      </c>
      <c r="BK231" s="154">
        <f t="shared" si="49"/>
        <v>0</v>
      </c>
      <c r="BL231" s="14" t="s">
        <v>146</v>
      </c>
      <c r="BM231" s="153" t="s">
        <v>453</v>
      </c>
    </row>
    <row r="232" spans="1:65" s="2" customFormat="1" ht="21.75" customHeight="1">
      <c r="A232" s="28"/>
      <c r="B232" s="141"/>
      <c r="C232" s="142" t="s">
        <v>454</v>
      </c>
      <c r="D232" s="142" t="s">
        <v>142</v>
      </c>
      <c r="E232" s="143" t="s">
        <v>455</v>
      </c>
      <c r="F232" s="144" t="s">
        <v>456</v>
      </c>
      <c r="G232" s="145" t="s">
        <v>145</v>
      </c>
      <c r="H232" s="146">
        <v>182.601</v>
      </c>
      <c r="I232" s="147"/>
      <c r="J232" s="147">
        <f t="shared" si="40"/>
        <v>0</v>
      </c>
      <c r="K232" s="148"/>
      <c r="L232" s="29"/>
      <c r="M232" s="149" t="s">
        <v>1</v>
      </c>
      <c r="N232" s="150" t="s">
        <v>39</v>
      </c>
      <c r="O232" s="151">
        <v>4.029</v>
      </c>
      <c r="P232" s="151">
        <f t="shared" si="41"/>
        <v>735.699429</v>
      </c>
      <c r="Q232" s="151">
        <v>0</v>
      </c>
      <c r="R232" s="151">
        <f t="shared" si="42"/>
        <v>0</v>
      </c>
      <c r="S232" s="151">
        <v>0.029</v>
      </c>
      <c r="T232" s="152">
        <f t="shared" si="43"/>
        <v>5.295429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53" t="s">
        <v>146</v>
      </c>
      <c r="AT232" s="153" t="s">
        <v>142</v>
      </c>
      <c r="AU232" s="153" t="s">
        <v>84</v>
      </c>
      <c r="AY232" s="14" t="s">
        <v>140</v>
      </c>
      <c r="BE232" s="154">
        <f t="shared" si="44"/>
        <v>0</v>
      </c>
      <c r="BF232" s="154">
        <f t="shared" si="45"/>
        <v>0</v>
      </c>
      <c r="BG232" s="154">
        <f t="shared" si="46"/>
        <v>0</v>
      </c>
      <c r="BH232" s="154">
        <f t="shared" si="47"/>
        <v>0</v>
      </c>
      <c r="BI232" s="154">
        <f t="shared" si="48"/>
        <v>0</v>
      </c>
      <c r="BJ232" s="14" t="s">
        <v>82</v>
      </c>
      <c r="BK232" s="154">
        <f t="shared" si="49"/>
        <v>0</v>
      </c>
      <c r="BL232" s="14" t="s">
        <v>146</v>
      </c>
      <c r="BM232" s="153" t="s">
        <v>457</v>
      </c>
    </row>
    <row r="233" spans="1:65" s="2" customFormat="1" ht="21.75" customHeight="1">
      <c r="A233" s="28"/>
      <c r="B233" s="141"/>
      <c r="C233" s="142" t="s">
        <v>458</v>
      </c>
      <c r="D233" s="142" t="s">
        <v>142</v>
      </c>
      <c r="E233" s="143" t="s">
        <v>459</v>
      </c>
      <c r="F233" s="144" t="s">
        <v>460</v>
      </c>
      <c r="G233" s="145" t="s">
        <v>199</v>
      </c>
      <c r="H233" s="146">
        <v>94.5</v>
      </c>
      <c r="I233" s="147"/>
      <c r="J233" s="147">
        <f t="shared" si="40"/>
        <v>0</v>
      </c>
      <c r="K233" s="148"/>
      <c r="L233" s="29"/>
      <c r="M233" s="149" t="s">
        <v>1</v>
      </c>
      <c r="N233" s="150" t="s">
        <v>39</v>
      </c>
      <c r="O233" s="151">
        <v>0.67</v>
      </c>
      <c r="P233" s="151">
        <f t="shared" si="41"/>
        <v>63.315000000000005</v>
      </c>
      <c r="Q233" s="151">
        <v>0</v>
      </c>
      <c r="R233" s="151">
        <f t="shared" si="42"/>
        <v>0</v>
      </c>
      <c r="S233" s="151">
        <v>0.041</v>
      </c>
      <c r="T233" s="152">
        <f t="shared" si="43"/>
        <v>3.8745000000000003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3" t="s">
        <v>146</v>
      </c>
      <c r="AT233" s="153" t="s">
        <v>142</v>
      </c>
      <c r="AU233" s="153" t="s">
        <v>84</v>
      </c>
      <c r="AY233" s="14" t="s">
        <v>140</v>
      </c>
      <c r="BE233" s="154">
        <f t="shared" si="44"/>
        <v>0</v>
      </c>
      <c r="BF233" s="154">
        <f t="shared" si="45"/>
        <v>0</v>
      </c>
      <c r="BG233" s="154">
        <f t="shared" si="46"/>
        <v>0</v>
      </c>
      <c r="BH233" s="154">
        <f t="shared" si="47"/>
        <v>0</v>
      </c>
      <c r="BI233" s="154">
        <f t="shared" si="48"/>
        <v>0</v>
      </c>
      <c r="BJ233" s="14" t="s">
        <v>82</v>
      </c>
      <c r="BK233" s="154">
        <f t="shared" si="49"/>
        <v>0</v>
      </c>
      <c r="BL233" s="14" t="s">
        <v>146</v>
      </c>
      <c r="BM233" s="153" t="s">
        <v>461</v>
      </c>
    </row>
    <row r="234" spans="1:65" s="2" customFormat="1" ht="16.5" customHeight="1">
      <c r="A234" s="28"/>
      <c r="B234" s="141"/>
      <c r="C234" s="142" t="s">
        <v>462</v>
      </c>
      <c r="D234" s="142" t="s">
        <v>142</v>
      </c>
      <c r="E234" s="143" t="s">
        <v>463</v>
      </c>
      <c r="F234" s="144" t="s">
        <v>464</v>
      </c>
      <c r="G234" s="145" t="s">
        <v>199</v>
      </c>
      <c r="H234" s="146">
        <v>1.8</v>
      </c>
      <c r="I234" s="147"/>
      <c r="J234" s="147">
        <f t="shared" si="40"/>
        <v>0</v>
      </c>
      <c r="K234" s="148"/>
      <c r="L234" s="29"/>
      <c r="M234" s="149" t="s">
        <v>1</v>
      </c>
      <c r="N234" s="150" t="s">
        <v>39</v>
      </c>
      <c r="O234" s="151">
        <v>0.616</v>
      </c>
      <c r="P234" s="151">
        <f t="shared" si="41"/>
        <v>1.1088</v>
      </c>
      <c r="Q234" s="151">
        <v>0</v>
      </c>
      <c r="R234" s="151">
        <f t="shared" si="42"/>
        <v>0</v>
      </c>
      <c r="S234" s="151">
        <v>0.088</v>
      </c>
      <c r="T234" s="152">
        <f t="shared" si="43"/>
        <v>0.15839999999999999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3" t="s">
        <v>146</v>
      </c>
      <c r="AT234" s="153" t="s">
        <v>142</v>
      </c>
      <c r="AU234" s="153" t="s">
        <v>84</v>
      </c>
      <c r="AY234" s="14" t="s">
        <v>140</v>
      </c>
      <c r="BE234" s="154">
        <f t="shared" si="44"/>
        <v>0</v>
      </c>
      <c r="BF234" s="154">
        <f t="shared" si="45"/>
        <v>0</v>
      </c>
      <c r="BG234" s="154">
        <f t="shared" si="46"/>
        <v>0</v>
      </c>
      <c r="BH234" s="154">
        <f t="shared" si="47"/>
        <v>0</v>
      </c>
      <c r="BI234" s="154">
        <f t="shared" si="48"/>
        <v>0</v>
      </c>
      <c r="BJ234" s="14" t="s">
        <v>82</v>
      </c>
      <c r="BK234" s="154">
        <f t="shared" si="49"/>
        <v>0</v>
      </c>
      <c r="BL234" s="14" t="s">
        <v>146</v>
      </c>
      <c r="BM234" s="153" t="s">
        <v>465</v>
      </c>
    </row>
    <row r="235" spans="1:65" s="2" customFormat="1" ht="16.5" customHeight="1">
      <c r="A235" s="28"/>
      <c r="B235" s="141"/>
      <c r="C235" s="142" t="s">
        <v>466</v>
      </c>
      <c r="D235" s="142" t="s">
        <v>142</v>
      </c>
      <c r="E235" s="143" t="s">
        <v>467</v>
      </c>
      <c r="F235" s="144" t="s">
        <v>468</v>
      </c>
      <c r="G235" s="145" t="s">
        <v>199</v>
      </c>
      <c r="H235" s="146">
        <v>57.6</v>
      </c>
      <c r="I235" s="147"/>
      <c r="J235" s="147">
        <f t="shared" si="40"/>
        <v>0</v>
      </c>
      <c r="K235" s="148"/>
      <c r="L235" s="29"/>
      <c r="M235" s="149" t="s">
        <v>1</v>
      </c>
      <c r="N235" s="150" t="s">
        <v>39</v>
      </c>
      <c r="O235" s="151">
        <v>0.576</v>
      </c>
      <c r="P235" s="151">
        <f t="shared" si="41"/>
        <v>33.1776</v>
      </c>
      <c r="Q235" s="151">
        <v>0</v>
      </c>
      <c r="R235" s="151">
        <f t="shared" si="42"/>
        <v>0</v>
      </c>
      <c r="S235" s="151">
        <v>0.067</v>
      </c>
      <c r="T235" s="152">
        <f t="shared" si="43"/>
        <v>3.8592000000000004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53" t="s">
        <v>146</v>
      </c>
      <c r="AT235" s="153" t="s">
        <v>142</v>
      </c>
      <c r="AU235" s="153" t="s">
        <v>84</v>
      </c>
      <c r="AY235" s="14" t="s">
        <v>140</v>
      </c>
      <c r="BE235" s="154">
        <f t="shared" si="44"/>
        <v>0</v>
      </c>
      <c r="BF235" s="154">
        <f t="shared" si="45"/>
        <v>0</v>
      </c>
      <c r="BG235" s="154">
        <f t="shared" si="46"/>
        <v>0</v>
      </c>
      <c r="BH235" s="154">
        <f t="shared" si="47"/>
        <v>0</v>
      </c>
      <c r="BI235" s="154">
        <f t="shared" si="48"/>
        <v>0</v>
      </c>
      <c r="BJ235" s="14" t="s">
        <v>82</v>
      </c>
      <c r="BK235" s="154">
        <f t="shared" si="49"/>
        <v>0</v>
      </c>
      <c r="BL235" s="14" t="s">
        <v>146</v>
      </c>
      <c r="BM235" s="153" t="s">
        <v>469</v>
      </c>
    </row>
    <row r="236" spans="1:65" s="2" customFormat="1" ht="16.5" customHeight="1">
      <c r="A236" s="28"/>
      <c r="B236" s="141"/>
      <c r="C236" s="142" t="s">
        <v>470</v>
      </c>
      <c r="D236" s="142" t="s">
        <v>142</v>
      </c>
      <c r="E236" s="143" t="s">
        <v>471</v>
      </c>
      <c r="F236" s="144" t="s">
        <v>472</v>
      </c>
      <c r="G236" s="145" t="s">
        <v>199</v>
      </c>
      <c r="H236" s="146">
        <v>12.88</v>
      </c>
      <c r="I236" s="147"/>
      <c r="J236" s="147">
        <f t="shared" si="40"/>
        <v>0</v>
      </c>
      <c r="K236" s="148"/>
      <c r="L236" s="29"/>
      <c r="M236" s="149" t="s">
        <v>1</v>
      </c>
      <c r="N236" s="150" t="s">
        <v>39</v>
      </c>
      <c r="O236" s="151">
        <v>0.311</v>
      </c>
      <c r="P236" s="151">
        <f t="shared" si="41"/>
        <v>4.00568</v>
      </c>
      <c r="Q236" s="151">
        <v>0</v>
      </c>
      <c r="R236" s="151">
        <f t="shared" si="42"/>
        <v>0</v>
      </c>
      <c r="S236" s="151">
        <v>0.052</v>
      </c>
      <c r="T236" s="152">
        <f t="shared" si="43"/>
        <v>0.66976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3" t="s">
        <v>146</v>
      </c>
      <c r="AT236" s="153" t="s">
        <v>142</v>
      </c>
      <c r="AU236" s="153" t="s">
        <v>84</v>
      </c>
      <c r="AY236" s="14" t="s">
        <v>140</v>
      </c>
      <c r="BE236" s="154">
        <f t="shared" si="44"/>
        <v>0</v>
      </c>
      <c r="BF236" s="154">
        <f t="shared" si="45"/>
        <v>0</v>
      </c>
      <c r="BG236" s="154">
        <f t="shared" si="46"/>
        <v>0</v>
      </c>
      <c r="BH236" s="154">
        <f t="shared" si="47"/>
        <v>0</v>
      </c>
      <c r="BI236" s="154">
        <f t="shared" si="48"/>
        <v>0</v>
      </c>
      <c r="BJ236" s="14" t="s">
        <v>82</v>
      </c>
      <c r="BK236" s="154">
        <f t="shared" si="49"/>
        <v>0</v>
      </c>
      <c r="BL236" s="14" t="s">
        <v>146</v>
      </c>
      <c r="BM236" s="153" t="s">
        <v>473</v>
      </c>
    </row>
    <row r="237" spans="1:65" s="2" customFormat="1" ht="21.75" customHeight="1">
      <c r="A237" s="28"/>
      <c r="B237" s="141"/>
      <c r="C237" s="142" t="s">
        <v>474</v>
      </c>
      <c r="D237" s="142" t="s">
        <v>142</v>
      </c>
      <c r="E237" s="143" t="s">
        <v>475</v>
      </c>
      <c r="F237" s="144" t="s">
        <v>476</v>
      </c>
      <c r="G237" s="145" t="s">
        <v>199</v>
      </c>
      <c r="H237" s="146">
        <v>4.32</v>
      </c>
      <c r="I237" s="147"/>
      <c r="J237" s="147">
        <f t="shared" si="40"/>
        <v>0</v>
      </c>
      <c r="K237" s="148"/>
      <c r="L237" s="29"/>
      <c r="M237" s="149" t="s">
        <v>1</v>
      </c>
      <c r="N237" s="150" t="s">
        <v>39</v>
      </c>
      <c r="O237" s="151">
        <v>1.105</v>
      </c>
      <c r="P237" s="151">
        <f t="shared" si="41"/>
        <v>4.7736</v>
      </c>
      <c r="Q237" s="151">
        <v>0</v>
      </c>
      <c r="R237" s="151">
        <f t="shared" si="42"/>
        <v>0</v>
      </c>
      <c r="S237" s="151">
        <v>0.065</v>
      </c>
      <c r="T237" s="152">
        <f t="shared" si="43"/>
        <v>0.28080000000000005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3" t="s">
        <v>146</v>
      </c>
      <c r="AT237" s="153" t="s">
        <v>142</v>
      </c>
      <c r="AU237" s="153" t="s">
        <v>84</v>
      </c>
      <c r="AY237" s="14" t="s">
        <v>140</v>
      </c>
      <c r="BE237" s="154">
        <f t="shared" si="44"/>
        <v>0</v>
      </c>
      <c r="BF237" s="154">
        <f t="shared" si="45"/>
        <v>0</v>
      </c>
      <c r="BG237" s="154">
        <f t="shared" si="46"/>
        <v>0</v>
      </c>
      <c r="BH237" s="154">
        <f t="shared" si="47"/>
        <v>0</v>
      </c>
      <c r="BI237" s="154">
        <f t="shared" si="48"/>
        <v>0</v>
      </c>
      <c r="BJ237" s="14" t="s">
        <v>82</v>
      </c>
      <c r="BK237" s="154">
        <f t="shared" si="49"/>
        <v>0</v>
      </c>
      <c r="BL237" s="14" t="s">
        <v>146</v>
      </c>
      <c r="BM237" s="153" t="s">
        <v>477</v>
      </c>
    </row>
    <row r="238" spans="1:65" s="2" customFormat="1" ht="16.5" customHeight="1">
      <c r="A238" s="28"/>
      <c r="B238" s="141"/>
      <c r="C238" s="142" t="s">
        <v>478</v>
      </c>
      <c r="D238" s="142" t="s">
        <v>142</v>
      </c>
      <c r="E238" s="143" t="s">
        <v>479</v>
      </c>
      <c r="F238" s="144" t="s">
        <v>480</v>
      </c>
      <c r="G238" s="145" t="s">
        <v>199</v>
      </c>
      <c r="H238" s="146">
        <v>8.5</v>
      </c>
      <c r="I238" s="147"/>
      <c r="J238" s="147">
        <f t="shared" si="40"/>
        <v>0</v>
      </c>
      <c r="K238" s="148"/>
      <c r="L238" s="29"/>
      <c r="M238" s="149" t="s">
        <v>1</v>
      </c>
      <c r="N238" s="150" t="s">
        <v>39</v>
      </c>
      <c r="O238" s="151">
        <v>0.939</v>
      </c>
      <c r="P238" s="151">
        <f t="shared" si="41"/>
        <v>7.9815</v>
      </c>
      <c r="Q238" s="151">
        <v>0</v>
      </c>
      <c r="R238" s="151">
        <f t="shared" si="42"/>
        <v>0</v>
      </c>
      <c r="S238" s="151">
        <v>0.076</v>
      </c>
      <c r="T238" s="152">
        <f t="shared" si="43"/>
        <v>0.646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3" t="s">
        <v>146</v>
      </c>
      <c r="AT238" s="153" t="s">
        <v>142</v>
      </c>
      <c r="AU238" s="153" t="s">
        <v>84</v>
      </c>
      <c r="AY238" s="14" t="s">
        <v>140</v>
      </c>
      <c r="BE238" s="154">
        <f t="shared" si="44"/>
        <v>0</v>
      </c>
      <c r="BF238" s="154">
        <f t="shared" si="45"/>
        <v>0</v>
      </c>
      <c r="BG238" s="154">
        <f t="shared" si="46"/>
        <v>0</v>
      </c>
      <c r="BH238" s="154">
        <f t="shared" si="47"/>
        <v>0</v>
      </c>
      <c r="BI238" s="154">
        <f t="shared" si="48"/>
        <v>0</v>
      </c>
      <c r="BJ238" s="14" t="s">
        <v>82</v>
      </c>
      <c r="BK238" s="154">
        <f t="shared" si="49"/>
        <v>0</v>
      </c>
      <c r="BL238" s="14" t="s">
        <v>146</v>
      </c>
      <c r="BM238" s="153" t="s">
        <v>481</v>
      </c>
    </row>
    <row r="239" spans="2:63" s="12" customFormat="1" ht="22.9" customHeight="1">
      <c r="B239" s="129"/>
      <c r="D239" s="130" t="s">
        <v>73</v>
      </c>
      <c r="E239" s="139" t="s">
        <v>482</v>
      </c>
      <c r="F239" s="139" t="s">
        <v>483</v>
      </c>
      <c r="J239" s="140">
        <f>BK239</f>
        <v>0</v>
      </c>
      <c r="L239" s="129"/>
      <c r="M239" s="133"/>
      <c r="N239" s="134"/>
      <c r="O239" s="134"/>
      <c r="P239" s="135">
        <f>SUM(P240:P250)</f>
        <v>1351.8503409999998</v>
      </c>
      <c r="Q239" s="134"/>
      <c r="R239" s="135">
        <f>SUM(R240:R250)</f>
        <v>0</v>
      </c>
      <c r="S239" s="134"/>
      <c r="T239" s="136">
        <f>SUM(T240:T250)</f>
        <v>0</v>
      </c>
      <c r="AR239" s="130" t="s">
        <v>82</v>
      </c>
      <c r="AT239" s="137" t="s">
        <v>73</v>
      </c>
      <c r="AU239" s="137" t="s">
        <v>82</v>
      </c>
      <c r="AY239" s="130" t="s">
        <v>140</v>
      </c>
      <c r="BK239" s="138">
        <f>SUM(BK240:BK250)</f>
        <v>0</v>
      </c>
    </row>
    <row r="240" spans="1:65" s="2" customFormat="1" ht="21.75" customHeight="1">
      <c r="A240" s="28"/>
      <c r="B240" s="141"/>
      <c r="C240" s="142" t="s">
        <v>484</v>
      </c>
      <c r="D240" s="142" t="s">
        <v>142</v>
      </c>
      <c r="E240" s="143" t="s">
        <v>485</v>
      </c>
      <c r="F240" s="144" t="s">
        <v>486</v>
      </c>
      <c r="G240" s="145" t="s">
        <v>175</v>
      </c>
      <c r="H240" s="146">
        <v>764.189</v>
      </c>
      <c r="I240" s="147"/>
      <c r="J240" s="147">
        <f>ROUND(I240*H240,2)</f>
        <v>0</v>
      </c>
      <c r="K240" s="148"/>
      <c r="L240" s="29"/>
      <c r="M240" s="149" t="s">
        <v>1</v>
      </c>
      <c r="N240" s="150" t="s">
        <v>39</v>
      </c>
      <c r="O240" s="151">
        <v>1.47</v>
      </c>
      <c r="P240" s="151">
        <f>O240*H240</f>
        <v>1123.35783</v>
      </c>
      <c r="Q240" s="151">
        <v>0</v>
      </c>
      <c r="R240" s="151">
        <f>Q240*H240</f>
        <v>0</v>
      </c>
      <c r="S240" s="151">
        <v>0</v>
      </c>
      <c r="T240" s="152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3" t="s">
        <v>146</v>
      </c>
      <c r="AT240" s="153" t="s">
        <v>142</v>
      </c>
      <c r="AU240" s="153" t="s">
        <v>84</v>
      </c>
      <c r="AY240" s="14" t="s">
        <v>140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4" t="s">
        <v>82</v>
      </c>
      <c r="BK240" s="154">
        <f>ROUND(I240*H240,2)</f>
        <v>0</v>
      </c>
      <c r="BL240" s="14" t="s">
        <v>146</v>
      </c>
      <c r="BM240" s="153" t="s">
        <v>487</v>
      </c>
    </row>
    <row r="241" spans="1:65" s="2" customFormat="1" ht="21.75" customHeight="1">
      <c r="A241" s="28"/>
      <c r="B241" s="141"/>
      <c r="C241" s="142" t="s">
        <v>488</v>
      </c>
      <c r="D241" s="142" t="s">
        <v>142</v>
      </c>
      <c r="E241" s="143" t="s">
        <v>489</v>
      </c>
      <c r="F241" s="144" t="s">
        <v>490</v>
      </c>
      <c r="G241" s="145" t="s">
        <v>175</v>
      </c>
      <c r="H241" s="146">
        <v>764.189</v>
      </c>
      <c r="I241" s="147"/>
      <c r="J241" s="147">
        <f>ROUND(I241*H241,2)</f>
        <v>0</v>
      </c>
      <c r="K241" s="148"/>
      <c r="L241" s="29"/>
      <c r="M241" s="149" t="s">
        <v>1</v>
      </c>
      <c r="N241" s="150" t="s">
        <v>39</v>
      </c>
      <c r="O241" s="151">
        <v>0.125</v>
      </c>
      <c r="P241" s="151">
        <f>O241*H241</f>
        <v>95.523625</v>
      </c>
      <c r="Q241" s="151">
        <v>0</v>
      </c>
      <c r="R241" s="151">
        <f>Q241*H241</f>
        <v>0</v>
      </c>
      <c r="S241" s="151">
        <v>0</v>
      </c>
      <c r="T241" s="152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3" t="s">
        <v>146</v>
      </c>
      <c r="AT241" s="153" t="s">
        <v>142</v>
      </c>
      <c r="AU241" s="153" t="s">
        <v>84</v>
      </c>
      <c r="AY241" s="14" t="s">
        <v>140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4" t="s">
        <v>82</v>
      </c>
      <c r="BK241" s="154">
        <f>ROUND(I241*H241,2)</f>
        <v>0</v>
      </c>
      <c r="BL241" s="14" t="s">
        <v>146</v>
      </c>
      <c r="BM241" s="153" t="s">
        <v>491</v>
      </c>
    </row>
    <row r="242" spans="1:65" s="2" customFormat="1" ht="21.75" customHeight="1">
      <c r="A242" s="28"/>
      <c r="B242" s="141"/>
      <c r="C242" s="142" t="s">
        <v>492</v>
      </c>
      <c r="D242" s="142" t="s">
        <v>142</v>
      </c>
      <c r="E242" s="143" t="s">
        <v>493</v>
      </c>
      <c r="F242" s="144" t="s">
        <v>494</v>
      </c>
      <c r="G242" s="145" t="s">
        <v>175</v>
      </c>
      <c r="H242" s="146">
        <v>22161.481</v>
      </c>
      <c r="I242" s="147"/>
      <c r="J242" s="147">
        <f>ROUND(I242*H242,2)</f>
        <v>0</v>
      </c>
      <c r="K242" s="148"/>
      <c r="L242" s="29"/>
      <c r="M242" s="149" t="s">
        <v>1</v>
      </c>
      <c r="N242" s="150" t="s">
        <v>39</v>
      </c>
      <c r="O242" s="151">
        <v>0.006</v>
      </c>
      <c r="P242" s="151">
        <f>O242*H242</f>
        <v>132.968886</v>
      </c>
      <c r="Q242" s="151">
        <v>0</v>
      </c>
      <c r="R242" s="151">
        <f>Q242*H242</f>
        <v>0</v>
      </c>
      <c r="S242" s="151">
        <v>0</v>
      </c>
      <c r="T242" s="152">
        <f>S242*H242</f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3" t="s">
        <v>146</v>
      </c>
      <c r="AT242" s="153" t="s">
        <v>142</v>
      </c>
      <c r="AU242" s="153" t="s">
        <v>84</v>
      </c>
      <c r="AY242" s="14" t="s">
        <v>140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4" t="s">
        <v>82</v>
      </c>
      <c r="BK242" s="154">
        <f>ROUND(I242*H242,2)</f>
        <v>0</v>
      </c>
      <c r="BL242" s="14" t="s">
        <v>146</v>
      </c>
      <c r="BM242" s="153" t="s">
        <v>495</v>
      </c>
    </row>
    <row r="243" spans="1:47" s="2" customFormat="1" ht="19.5">
      <c r="A243" s="28"/>
      <c r="B243" s="29"/>
      <c r="C243" s="28"/>
      <c r="D243" s="155" t="s">
        <v>162</v>
      </c>
      <c r="E243" s="28"/>
      <c r="F243" s="156" t="s">
        <v>496</v>
      </c>
      <c r="G243" s="28"/>
      <c r="H243" s="28"/>
      <c r="I243" s="28"/>
      <c r="J243" s="28"/>
      <c r="K243" s="28"/>
      <c r="L243" s="29"/>
      <c r="M243" s="157"/>
      <c r="N243" s="158"/>
      <c r="O243" s="54"/>
      <c r="P243" s="54"/>
      <c r="Q243" s="54"/>
      <c r="R243" s="54"/>
      <c r="S243" s="54"/>
      <c r="T243" s="55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T243" s="14" t="s">
        <v>162</v>
      </c>
      <c r="AU243" s="14" t="s">
        <v>84</v>
      </c>
    </row>
    <row r="244" spans="1:65" s="2" customFormat="1" ht="44.25" customHeight="1">
      <c r="A244" s="28"/>
      <c r="B244" s="141"/>
      <c r="C244" s="142" t="s">
        <v>497</v>
      </c>
      <c r="D244" s="142" t="s">
        <v>142</v>
      </c>
      <c r="E244" s="143" t="s">
        <v>498</v>
      </c>
      <c r="F244" s="144" t="s">
        <v>499</v>
      </c>
      <c r="G244" s="145" t="s">
        <v>175</v>
      </c>
      <c r="H244" s="146">
        <v>0.395</v>
      </c>
      <c r="I244" s="147"/>
      <c r="J244" s="147">
        <f aca="true" t="shared" si="50" ref="J244:J250">ROUND(I244*H244,2)</f>
        <v>0</v>
      </c>
      <c r="K244" s="148"/>
      <c r="L244" s="29"/>
      <c r="M244" s="149" t="s">
        <v>1</v>
      </c>
      <c r="N244" s="150" t="s">
        <v>39</v>
      </c>
      <c r="O244" s="151">
        <v>0</v>
      </c>
      <c r="P244" s="151">
        <f aca="true" t="shared" si="51" ref="P244:P250">O244*H244</f>
        <v>0</v>
      </c>
      <c r="Q244" s="151">
        <v>0</v>
      </c>
      <c r="R244" s="151">
        <f aca="true" t="shared" si="52" ref="R244:R250">Q244*H244</f>
        <v>0</v>
      </c>
      <c r="S244" s="151">
        <v>0</v>
      </c>
      <c r="T244" s="152">
        <f aca="true" t="shared" si="53" ref="T244:T250"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3" t="s">
        <v>146</v>
      </c>
      <c r="AT244" s="153" t="s">
        <v>142</v>
      </c>
      <c r="AU244" s="153" t="s">
        <v>84</v>
      </c>
      <c r="AY244" s="14" t="s">
        <v>140</v>
      </c>
      <c r="BE244" s="154">
        <f aca="true" t="shared" si="54" ref="BE244:BE250">IF(N244="základní",J244,0)</f>
        <v>0</v>
      </c>
      <c r="BF244" s="154">
        <f aca="true" t="shared" si="55" ref="BF244:BF250">IF(N244="snížená",J244,0)</f>
        <v>0</v>
      </c>
      <c r="BG244" s="154">
        <f aca="true" t="shared" si="56" ref="BG244:BG250">IF(N244="zákl. přenesená",J244,0)</f>
        <v>0</v>
      </c>
      <c r="BH244" s="154">
        <f aca="true" t="shared" si="57" ref="BH244:BH250">IF(N244="sníž. přenesená",J244,0)</f>
        <v>0</v>
      </c>
      <c r="BI244" s="154">
        <f aca="true" t="shared" si="58" ref="BI244:BI250">IF(N244="nulová",J244,0)</f>
        <v>0</v>
      </c>
      <c r="BJ244" s="14" t="s">
        <v>82</v>
      </c>
      <c r="BK244" s="154">
        <f aca="true" t="shared" si="59" ref="BK244:BK250">ROUND(I244*H244,2)</f>
        <v>0</v>
      </c>
      <c r="BL244" s="14" t="s">
        <v>146</v>
      </c>
      <c r="BM244" s="153" t="s">
        <v>500</v>
      </c>
    </row>
    <row r="245" spans="1:65" s="2" customFormat="1" ht="21.75" customHeight="1">
      <c r="A245" s="28"/>
      <c r="B245" s="141"/>
      <c r="C245" s="142" t="s">
        <v>501</v>
      </c>
      <c r="D245" s="142" t="s">
        <v>142</v>
      </c>
      <c r="E245" s="143" t="s">
        <v>502</v>
      </c>
      <c r="F245" s="144" t="s">
        <v>503</v>
      </c>
      <c r="G245" s="145" t="s">
        <v>175</v>
      </c>
      <c r="H245" s="146">
        <v>401.722</v>
      </c>
      <c r="I245" s="147"/>
      <c r="J245" s="147">
        <f t="shared" si="50"/>
        <v>0</v>
      </c>
      <c r="K245" s="148"/>
      <c r="L245" s="29"/>
      <c r="M245" s="149" t="s">
        <v>1</v>
      </c>
      <c r="N245" s="150" t="s">
        <v>39</v>
      </c>
      <c r="O245" s="151">
        <v>0</v>
      </c>
      <c r="P245" s="151">
        <f t="shared" si="51"/>
        <v>0</v>
      </c>
      <c r="Q245" s="151">
        <v>0</v>
      </c>
      <c r="R245" s="151">
        <f t="shared" si="52"/>
        <v>0</v>
      </c>
      <c r="S245" s="151">
        <v>0</v>
      </c>
      <c r="T245" s="152">
        <f t="shared" si="53"/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3" t="s">
        <v>146</v>
      </c>
      <c r="AT245" s="153" t="s">
        <v>142</v>
      </c>
      <c r="AU245" s="153" t="s">
        <v>84</v>
      </c>
      <c r="AY245" s="14" t="s">
        <v>140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4" t="s">
        <v>82</v>
      </c>
      <c r="BK245" s="154">
        <f t="shared" si="59"/>
        <v>0</v>
      </c>
      <c r="BL245" s="14" t="s">
        <v>146</v>
      </c>
      <c r="BM245" s="153" t="s">
        <v>504</v>
      </c>
    </row>
    <row r="246" spans="1:65" s="2" customFormat="1" ht="33" customHeight="1">
      <c r="A246" s="28"/>
      <c r="B246" s="141"/>
      <c r="C246" s="142" t="s">
        <v>505</v>
      </c>
      <c r="D246" s="142" t="s">
        <v>142</v>
      </c>
      <c r="E246" s="143" t="s">
        <v>506</v>
      </c>
      <c r="F246" s="144" t="s">
        <v>507</v>
      </c>
      <c r="G246" s="145" t="s">
        <v>175</v>
      </c>
      <c r="H246" s="146">
        <v>5.295</v>
      </c>
      <c r="I246" s="147"/>
      <c r="J246" s="147">
        <f t="shared" si="50"/>
        <v>0</v>
      </c>
      <c r="K246" s="148"/>
      <c r="L246" s="29"/>
      <c r="M246" s="149" t="s">
        <v>1</v>
      </c>
      <c r="N246" s="150" t="s">
        <v>39</v>
      </c>
      <c r="O246" s="151">
        <v>0</v>
      </c>
      <c r="P246" s="151">
        <f t="shared" si="51"/>
        <v>0</v>
      </c>
      <c r="Q246" s="151">
        <v>0</v>
      </c>
      <c r="R246" s="151">
        <f t="shared" si="52"/>
        <v>0</v>
      </c>
      <c r="S246" s="151">
        <v>0</v>
      </c>
      <c r="T246" s="152">
        <f t="shared" si="53"/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3" t="s">
        <v>146</v>
      </c>
      <c r="AT246" s="153" t="s">
        <v>142</v>
      </c>
      <c r="AU246" s="153" t="s">
        <v>84</v>
      </c>
      <c r="AY246" s="14" t="s">
        <v>140</v>
      </c>
      <c r="BE246" s="154">
        <f t="shared" si="54"/>
        <v>0</v>
      </c>
      <c r="BF246" s="154">
        <f t="shared" si="55"/>
        <v>0</v>
      </c>
      <c r="BG246" s="154">
        <f t="shared" si="56"/>
        <v>0</v>
      </c>
      <c r="BH246" s="154">
        <f t="shared" si="57"/>
        <v>0</v>
      </c>
      <c r="BI246" s="154">
        <f t="shared" si="58"/>
        <v>0</v>
      </c>
      <c r="BJ246" s="14" t="s">
        <v>82</v>
      </c>
      <c r="BK246" s="154">
        <f t="shared" si="59"/>
        <v>0</v>
      </c>
      <c r="BL246" s="14" t="s">
        <v>146</v>
      </c>
      <c r="BM246" s="153" t="s">
        <v>508</v>
      </c>
    </row>
    <row r="247" spans="1:65" s="2" customFormat="1" ht="21.75" customHeight="1">
      <c r="A247" s="28"/>
      <c r="B247" s="141"/>
      <c r="C247" s="142" t="s">
        <v>509</v>
      </c>
      <c r="D247" s="142" t="s">
        <v>142</v>
      </c>
      <c r="E247" s="143" t="s">
        <v>510</v>
      </c>
      <c r="F247" s="144" t="s">
        <v>511</v>
      </c>
      <c r="G247" s="145" t="s">
        <v>175</v>
      </c>
      <c r="H247" s="146">
        <v>230.742</v>
      </c>
      <c r="I247" s="147"/>
      <c r="J247" s="147">
        <f t="shared" si="50"/>
        <v>0</v>
      </c>
      <c r="K247" s="148"/>
      <c r="L247" s="29"/>
      <c r="M247" s="149" t="s">
        <v>1</v>
      </c>
      <c r="N247" s="150" t="s">
        <v>39</v>
      </c>
      <c r="O247" s="151">
        <v>0</v>
      </c>
      <c r="P247" s="151">
        <f t="shared" si="51"/>
        <v>0</v>
      </c>
      <c r="Q247" s="151">
        <v>0</v>
      </c>
      <c r="R247" s="151">
        <f t="shared" si="52"/>
        <v>0</v>
      </c>
      <c r="S247" s="151">
        <v>0</v>
      </c>
      <c r="T247" s="152">
        <f t="shared" si="53"/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3" t="s">
        <v>146</v>
      </c>
      <c r="AT247" s="153" t="s">
        <v>142</v>
      </c>
      <c r="AU247" s="153" t="s">
        <v>84</v>
      </c>
      <c r="AY247" s="14" t="s">
        <v>140</v>
      </c>
      <c r="BE247" s="154">
        <f t="shared" si="54"/>
        <v>0</v>
      </c>
      <c r="BF247" s="154">
        <f t="shared" si="55"/>
        <v>0</v>
      </c>
      <c r="BG247" s="154">
        <f t="shared" si="56"/>
        <v>0</v>
      </c>
      <c r="BH247" s="154">
        <f t="shared" si="57"/>
        <v>0</v>
      </c>
      <c r="BI247" s="154">
        <f t="shared" si="58"/>
        <v>0</v>
      </c>
      <c r="BJ247" s="14" t="s">
        <v>82</v>
      </c>
      <c r="BK247" s="154">
        <f t="shared" si="59"/>
        <v>0</v>
      </c>
      <c r="BL247" s="14" t="s">
        <v>146</v>
      </c>
      <c r="BM247" s="153" t="s">
        <v>512</v>
      </c>
    </row>
    <row r="248" spans="1:65" s="2" customFormat="1" ht="21.75" customHeight="1">
      <c r="A248" s="28"/>
      <c r="B248" s="141"/>
      <c r="C248" s="142" t="s">
        <v>513</v>
      </c>
      <c r="D248" s="142" t="s">
        <v>142</v>
      </c>
      <c r="E248" s="143" t="s">
        <v>514</v>
      </c>
      <c r="F248" s="144" t="s">
        <v>515</v>
      </c>
      <c r="G248" s="145" t="s">
        <v>175</v>
      </c>
      <c r="H248" s="146">
        <v>3.875</v>
      </c>
      <c r="I248" s="147"/>
      <c r="J248" s="147">
        <f t="shared" si="50"/>
        <v>0</v>
      </c>
      <c r="K248" s="148"/>
      <c r="L248" s="29"/>
      <c r="M248" s="149" t="s">
        <v>1</v>
      </c>
      <c r="N248" s="150" t="s">
        <v>39</v>
      </c>
      <c r="O248" s="151">
        <v>0</v>
      </c>
      <c r="P248" s="151">
        <f t="shared" si="51"/>
        <v>0</v>
      </c>
      <c r="Q248" s="151">
        <v>0</v>
      </c>
      <c r="R248" s="151">
        <f t="shared" si="52"/>
        <v>0</v>
      </c>
      <c r="S248" s="151">
        <v>0</v>
      </c>
      <c r="T248" s="152">
        <f t="shared" si="53"/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3" t="s">
        <v>146</v>
      </c>
      <c r="AT248" s="153" t="s">
        <v>142</v>
      </c>
      <c r="AU248" s="153" t="s">
        <v>84</v>
      </c>
      <c r="AY248" s="14" t="s">
        <v>140</v>
      </c>
      <c r="BE248" s="154">
        <f t="shared" si="54"/>
        <v>0</v>
      </c>
      <c r="BF248" s="154">
        <f t="shared" si="55"/>
        <v>0</v>
      </c>
      <c r="BG248" s="154">
        <f t="shared" si="56"/>
        <v>0</v>
      </c>
      <c r="BH248" s="154">
        <f t="shared" si="57"/>
        <v>0</v>
      </c>
      <c r="BI248" s="154">
        <f t="shared" si="58"/>
        <v>0</v>
      </c>
      <c r="BJ248" s="14" t="s">
        <v>82</v>
      </c>
      <c r="BK248" s="154">
        <f t="shared" si="59"/>
        <v>0</v>
      </c>
      <c r="BL248" s="14" t="s">
        <v>146</v>
      </c>
      <c r="BM248" s="153" t="s">
        <v>516</v>
      </c>
    </row>
    <row r="249" spans="1:65" s="2" customFormat="1" ht="21.75" customHeight="1">
      <c r="A249" s="28"/>
      <c r="B249" s="141"/>
      <c r="C249" s="142" t="s">
        <v>517</v>
      </c>
      <c r="D249" s="142" t="s">
        <v>142</v>
      </c>
      <c r="E249" s="143" t="s">
        <v>518</v>
      </c>
      <c r="F249" s="144" t="s">
        <v>519</v>
      </c>
      <c r="G249" s="145" t="s">
        <v>175</v>
      </c>
      <c r="H249" s="146">
        <v>115.398</v>
      </c>
      <c r="I249" s="147"/>
      <c r="J249" s="147">
        <f t="shared" si="50"/>
        <v>0</v>
      </c>
      <c r="K249" s="148"/>
      <c r="L249" s="29"/>
      <c r="M249" s="149" t="s">
        <v>1</v>
      </c>
      <c r="N249" s="150" t="s">
        <v>39</v>
      </c>
      <c r="O249" s="151">
        <v>0</v>
      </c>
      <c r="P249" s="151">
        <f t="shared" si="51"/>
        <v>0</v>
      </c>
      <c r="Q249" s="151">
        <v>0</v>
      </c>
      <c r="R249" s="151">
        <f t="shared" si="52"/>
        <v>0</v>
      </c>
      <c r="S249" s="151">
        <v>0</v>
      </c>
      <c r="T249" s="152">
        <f t="shared" si="53"/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3" t="s">
        <v>146</v>
      </c>
      <c r="AT249" s="153" t="s">
        <v>142</v>
      </c>
      <c r="AU249" s="153" t="s">
        <v>84</v>
      </c>
      <c r="AY249" s="14" t="s">
        <v>140</v>
      </c>
      <c r="BE249" s="154">
        <f t="shared" si="54"/>
        <v>0</v>
      </c>
      <c r="BF249" s="154">
        <f t="shared" si="55"/>
        <v>0</v>
      </c>
      <c r="BG249" s="154">
        <f t="shared" si="56"/>
        <v>0</v>
      </c>
      <c r="BH249" s="154">
        <f t="shared" si="57"/>
        <v>0</v>
      </c>
      <c r="BI249" s="154">
        <f t="shared" si="58"/>
        <v>0</v>
      </c>
      <c r="BJ249" s="14" t="s">
        <v>82</v>
      </c>
      <c r="BK249" s="154">
        <f t="shared" si="59"/>
        <v>0</v>
      </c>
      <c r="BL249" s="14" t="s">
        <v>146</v>
      </c>
      <c r="BM249" s="153" t="s">
        <v>520</v>
      </c>
    </row>
    <row r="250" spans="1:65" s="2" customFormat="1" ht="21.75" customHeight="1">
      <c r="A250" s="28"/>
      <c r="B250" s="141"/>
      <c r="C250" s="142" t="s">
        <v>521</v>
      </c>
      <c r="D250" s="142" t="s">
        <v>142</v>
      </c>
      <c r="E250" s="143" t="s">
        <v>522</v>
      </c>
      <c r="F250" s="144" t="s">
        <v>523</v>
      </c>
      <c r="G250" s="145" t="s">
        <v>175</v>
      </c>
      <c r="H250" s="146">
        <v>6.76</v>
      </c>
      <c r="I250" s="147"/>
      <c r="J250" s="147">
        <f t="shared" si="50"/>
        <v>0</v>
      </c>
      <c r="K250" s="148"/>
      <c r="L250" s="29"/>
      <c r="M250" s="149" t="s">
        <v>1</v>
      </c>
      <c r="N250" s="150" t="s">
        <v>39</v>
      </c>
      <c r="O250" s="151">
        <v>0</v>
      </c>
      <c r="P250" s="151">
        <f t="shared" si="51"/>
        <v>0</v>
      </c>
      <c r="Q250" s="151">
        <v>0</v>
      </c>
      <c r="R250" s="151">
        <f t="shared" si="52"/>
        <v>0</v>
      </c>
      <c r="S250" s="151">
        <v>0</v>
      </c>
      <c r="T250" s="152">
        <f t="shared" si="53"/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3" t="s">
        <v>146</v>
      </c>
      <c r="AT250" s="153" t="s">
        <v>142</v>
      </c>
      <c r="AU250" s="153" t="s">
        <v>84</v>
      </c>
      <c r="AY250" s="14" t="s">
        <v>140</v>
      </c>
      <c r="BE250" s="154">
        <f t="shared" si="54"/>
        <v>0</v>
      </c>
      <c r="BF250" s="154">
        <f t="shared" si="55"/>
        <v>0</v>
      </c>
      <c r="BG250" s="154">
        <f t="shared" si="56"/>
        <v>0</v>
      </c>
      <c r="BH250" s="154">
        <f t="shared" si="57"/>
        <v>0</v>
      </c>
      <c r="BI250" s="154">
        <f t="shared" si="58"/>
        <v>0</v>
      </c>
      <c r="BJ250" s="14" t="s">
        <v>82</v>
      </c>
      <c r="BK250" s="154">
        <f t="shared" si="59"/>
        <v>0</v>
      </c>
      <c r="BL250" s="14" t="s">
        <v>146</v>
      </c>
      <c r="BM250" s="153" t="s">
        <v>524</v>
      </c>
    </row>
    <row r="251" spans="2:63" s="12" customFormat="1" ht="22.9" customHeight="1">
      <c r="B251" s="129"/>
      <c r="D251" s="130" t="s">
        <v>73</v>
      </c>
      <c r="E251" s="139" t="s">
        <v>525</v>
      </c>
      <c r="F251" s="139" t="s">
        <v>526</v>
      </c>
      <c r="J251" s="140">
        <f>BK251</f>
        <v>0</v>
      </c>
      <c r="L251" s="129"/>
      <c r="M251" s="133"/>
      <c r="N251" s="134"/>
      <c r="O251" s="134"/>
      <c r="P251" s="135">
        <f>P252</f>
        <v>851.7372419999999</v>
      </c>
      <c r="Q251" s="134"/>
      <c r="R251" s="135">
        <f>R252</f>
        <v>0</v>
      </c>
      <c r="S251" s="134"/>
      <c r="T251" s="136">
        <f>T252</f>
        <v>0</v>
      </c>
      <c r="AR251" s="130" t="s">
        <v>82</v>
      </c>
      <c r="AT251" s="137" t="s">
        <v>73</v>
      </c>
      <c r="AU251" s="137" t="s">
        <v>82</v>
      </c>
      <c r="AY251" s="130" t="s">
        <v>140</v>
      </c>
      <c r="BK251" s="138">
        <f>BK252</f>
        <v>0</v>
      </c>
    </row>
    <row r="252" spans="1:65" s="2" customFormat="1" ht="16.5" customHeight="1">
      <c r="A252" s="28"/>
      <c r="B252" s="141"/>
      <c r="C252" s="142" t="s">
        <v>527</v>
      </c>
      <c r="D252" s="142" t="s">
        <v>142</v>
      </c>
      <c r="E252" s="143" t="s">
        <v>528</v>
      </c>
      <c r="F252" s="144" t="s">
        <v>529</v>
      </c>
      <c r="G252" s="145" t="s">
        <v>175</v>
      </c>
      <c r="H252" s="146">
        <v>2678.419</v>
      </c>
      <c r="I252" s="147"/>
      <c r="J252" s="147">
        <f>ROUND(I252*H252,2)</f>
        <v>0</v>
      </c>
      <c r="K252" s="148"/>
      <c r="L252" s="29"/>
      <c r="M252" s="149" t="s">
        <v>1</v>
      </c>
      <c r="N252" s="150" t="s">
        <v>39</v>
      </c>
      <c r="O252" s="151">
        <v>0.318</v>
      </c>
      <c r="P252" s="151">
        <f>O252*H252</f>
        <v>851.7372419999999</v>
      </c>
      <c r="Q252" s="151">
        <v>0</v>
      </c>
      <c r="R252" s="151">
        <f>Q252*H252</f>
        <v>0</v>
      </c>
      <c r="S252" s="151">
        <v>0</v>
      </c>
      <c r="T252" s="152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3" t="s">
        <v>146</v>
      </c>
      <c r="AT252" s="153" t="s">
        <v>142</v>
      </c>
      <c r="AU252" s="153" t="s">
        <v>84</v>
      </c>
      <c r="AY252" s="14" t="s">
        <v>140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4" t="s">
        <v>82</v>
      </c>
      <c r="BK252" s="154">
        <f>ROUND(I252*H252,2)</f>
        <v>0</v>
      </c>
      <c r="BL252" s="14" t="s">
        <v>146</v>
      </c>
      <c r="BM252" s="153" t="s">
        <v>530</v>
      </c>
    </row>
    <row r="253" spans="2:63" s="12" customFormat="1" ht="25.9" customHeight="1">
      <c r="B253" s="129"/>
      <c r="D253" s="130" t="s">
        <v>73</v>
      </c>
      <c r="E253" s="131" t="s">
        <v>531</v>
      </c>
      <c r="F253" s="131" t="s">
        <v>532</v>
      </c>
      <c r="J253" s="132">
        <f>BK253</f>
        <v>0</v>
      </c>
      <c r="L253" s="129"/>
      <c r="M253" s="133"/>
      <c r="N253" s="134"/>
      <c r="O253" s="134"/>
      <c r="P253" s="135">
        <f>P254+P261+P271+P276+P290+P294+P303+P373+P382+P390</f>
        <v>4354.181607</v>
      </c>
      <c r="Q253" s="134"/>
      <c r="R253" s="135">
        <f>R254+R261+R271+R276+R290+R294+R303+R373+R382+R390</f>
        <v>49.706619329999995</v>
      </c>
      <c r="S253" s="134"/>
      <c r="T253" s="136">
        <f>T254+T261+T271+T276+T290+T294+T303+T373+T382+T390</f>
        <v>116.93952773999999</v>
      </c>
      <c r="AR253" s="130" t="s">
        <v>84</v>
      </c>
      <c r="AT253" s="137" t="s">
        <v>73</v>
      </c>
      <c r="AU253" s="137" t="s">
        <v>74</v>
      </c>
      <c r="AY253" s="130" t="s">
        <v>140</v>
      </c>
      <c r="BK253" s="138">
        <f>BK254+BK261+BK271+BK276+BK290+BK294+BK303+BK373+BK382+BK390</f>
        <v>0</v>
      </c>
    </row>
    <row r="254" spans="2:63" s="12" customFormat="1" ht="22.9" customHeight="1">
      <c r="B254" s="129"/>
      <c r="D254" s="130" t="s">
        <v>73</v>
      </c>
      <c r="E254" s="139" t="s">
        <v>533</v>
      </c>
      <c r="F254" s="139" t="s">
        <v>534</v>
      </c>
      <c r="J254" s="140">
        <f>BK254</f>
        <v>0</v>
      </c>
      <c r="L254" s="129"/>
      <c r="M254" s="133"/>
      <c r="N254" s="134"/>
      <c r="O254" s="134"/>
      <c r="P254" s="135">
        <f>SUM(P255:P260)</f>
        <v>559.709732</v>
      </c>
      <c r="Q254" s="134"/>
      <c r="R254" s="135">
        <f>SUM(R255:R260)</f>
        <v>5.49399958</v>
      </c>
      <c r="S254" s="134"/>
      <c r="T254" s="136">
        <f>SUM(T255:T260)</f>
        <v>0</v>
      </c>
      <c r="AR254" s="130" t="s">
        <v>84</v>
      </c>
      <c r="AT254" s="137" t="s">
        <v>73</v>
      </c>
      <c r="AU254" s="137" t="s">
        <v>82</v>
      </c>
      <c r="AY254" s="130" t="s">
        <v>140</v>
      </c>
      <c r="BK254" s="138">
        <f>SUM(BK255:BK260)</f>
        <v>0</v>
      </c>
    </row>
    <row r="255" spans="1:65" s="2" customFormat="1" ht="16.5" customHeight="1">
      <c r="A255" s="28"/>
      <c r="B255" s="141"/>
      <c r="C255" s="142" t="s">
        <v>535</v>
      </c>
      <c r="D255" s="142" t="s">
        <v>142</v>
      </c>
      <c r="E255" s="143" t="s">
        <v>536</v>
      </c>
      <c r="F255" s="144" t="s">
        <v>537</v>
      </c>
      <c r="G255" s="145" t="s">
        <v>199</v>
      </c>
      <c r="H255" s="146">
        <v>1530.362</v>
      </c>
      <c r="I255" s="147"/>
      <c r="J255" s="147">
        <f>ROUND(I255*H255,2)</f>
        <v>0</v>
      </c>
      <c r="K255" s="148"/>
      <c r="L255" s="29"/>
      <c r="M255" s="149" t="s">
        <v>1</v>
      </c>
      <c r="N255" s="150" t="s">
        <v>39</v>
      </c>
      <c r="O255" s="151">
        <v>0.14</v>
      </c>
      <c r="P255" s="151">
        <f>O255*H255</f>
        <v>214.25068000000005</v>
      </c>
      <c r="Q255" s="151">
        <v>0.00077</v>
      </c>
      <c r="R255" s="151">
        <f>Q255*H255</f>
        <v>1.17837874</v>
      </c>
      <c r="S255" s="151">
        <v>0</v>
      </c>
      <c r="T255" s="152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3" t="s">
        <v>209</v>
      </c>
      <c r="AT255" s="153" t="s">
        <v>142</v>
      </c>
      <c r="AU255" s="153" t="s">
        <v>84</v>
      </c>
      <c r="AY255" s="14" t="s">
        <v>140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4" t="s">
        <v>82</v>
      </c>
      <c r="BK255" s="154">
        <f>ROUND(I255*H255,2)</f>
        <v>0</v>
      </c>
      <c r="BL255" s="14" t="s">
        <v>209</v>
      </c>
      <c r="BM255" s="153" t="s">
        <v>538</v>
      </c>
    </row>
    <row r="256" spans="1:65" s="2" customFormat="1" ht="21.75" customHeight="1">
      <c r="A256" s="28"/>
      <c r="B256" s="141"/>
      <c r="C256" s="159" t="s">
        <v>539</v>
      </c>
      <c r="D256" s="159" t="s">
        <v>263</v>
      </c>
      <c r="E256" s="160" t="s">
        <v>540</v>
      </c>
      <c r="F256" s="161" t="s">
        <v>541</v>
      </c>
      <c r="G256" s="162" t="s">
        <v>199</v>
      </c>
      <c r="H256" s="163">
        <v>1530.362</v>
      </c>
      <c r="I256" s="164"/>
      <c r="J256" s="164">
        <f>ROUND(I256*H256,2)</f>
        <v>0</v>
      </c>
      <c r="K256" s="165"/>
      <c r="L256" s="166"/>
      <c r="M256" s="167" t="s">
        <v>1</v>
      </c>
      <c r="N256" s="168" t="s">
        <v>39</v>
      </c>
      <c r="O256" s="151">
        <v>0</v>
      </c>
      <c r="P256" s="151">
        <f>O256*H256</f>
        <v>0</v>
      </c>
      <c r="Q256" s="151">
        <v>0.0026</v>
      </c>
      <c r="R256" s="151">
        <f>Q256*H256</f>
        <v>3.9789412</v>
      </c>
      <c r="S256" s="151">
        <v>0</v>
      </c>
      <c r="T256" s="152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3" t="s">
        <v>275</v>
      </c>
      <c r="AT256" s="153" t="s">
        <v>263</v>
      </c>
      <c r="AU256" s="153" t="s">
        <v>84</v>
      </c>
      <c r="AY256" s="14" t="s">
        <v>140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4" t="s">
        <v>82</v>
      </c>
      <c r="BK256" s="154">
        <f>ROUND(I256*H256,2)</f>
        <v>0</v>
      </c>
      <c r="BL256" s="14" t="s">
        <v>209</v>
      </c>
      <c r="BM256" s="153" t="s">
        <v>542</v>
      </c>
    </row>
    <row r="257" spans="1:47" s="2" customFormat="1" ht="19.5">
      <c r="A257" s="28"/>
      <c r="B257" s="29"/>
      <c r="C257" s="28"/>
      <c r="D257" s="155" t="s">
        <v>162</v>
      </c>
      <c r="E257" s="28"/>
      <c r="F257" s="156" t="s">
        <v>543</v>
      </c>
      <c r="G257" s="28"/>
      <c r="H257" s="28"/>
      <c r="I257" s="28"/>
      <c r="J257" s="28"/>
      <c r="K257" s="28"/>
      <c r="L257" s="29"/>
      <c r="M257" s="157"/>
      <c r="N257" s="158"/>
      <c r="O257" s="54"/>
      <c r="P257" s="54"/>
      <c r="Q257" s="54"/>
      <c r="R257" s="54"/>
      <c r="S257" s="54"/>
      <c r="T257" s="55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T257" s="14" t="s">
        <v>162</v>
      </c>
      <c r="AU257" s="14" t="s">
        <v>84</v>
      </c>
    </row>
    <row r="258" spans="1:65" s="2" customFormat="1" ht="21.75" customHeight="1">
      <c r="A258" s="28"/>
      <c r="B258" s="141"/>
      <c r="C258" s="142" t="s">
        <v>544</v>
      </c>
      <c r="D258" s="142" t="s">
        <v>142</v>
      </c>
      <c r="E258" s="143" t="s">
        <v>545</v>
      </c>
      <c r="F258" s="144" t="s">
        <v>546</v>
      </c>
      <c r="G258" s="145" t="s">
        <v>199</v>
      </c>
      <c r="H258" s="146">
        <v>3060.724</v>
      </c>
      <c r="I258" s="147"/>
      <c r="J258" s="147">
        <f>ROUND(I258*H258,2)</f>
        <v>0</v>
      </c>
      <c r="K258" s="148"/>
      <c r="L258" s="29"/>
      <c r="M258" s="149" t="s">
        <v>1</v>
      </c>
      <c r="N258" s="150" t="s">
        <v>39</v>
      </c>
      <c r="O258" s="151">
        <v>0.11</v>
      </c>
      <c r="P258" s="151">
        <f>O258*H258</f>
        <v>336.67964</v>
      </c>
      <c r="Q258" s="151">
        <v>0</v>
      </c>
      <c r="R258" s="151">
        <f>Q258*H258</f>
        <v>0</v>
      </c>
      <c r="S258" s="151">
        <v>0</v>
      </c>
      <c r="T258" s="152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3" t="s">
        <v>209</v>
      </c>
      <c r="AT258" s="153" t="s">
        <v>142</v>
      </c>
      <c r="AU258" s="153" t="s">
        <v>84</v>
      </c>
      <c r="AY258" s="14" t="s">
        <v>140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4" t="s">
        <v>82</v>
      </c>
      <c r="BK258" s="154">
        <f>ROUND(I258*H258,2)</f>
        <v>0</v>
      </c>
      <c r="BL258" s="14" t="s">
        <v>209</v>
      </c>
      <c r="BM258" s="153" t="s">
        <v>547</v>
      </c>
    </row>
    <row r="259" spans="1:65" s="2" customFormat="1" ht="16.5" customHeight="1">
      <c r="A259" s="28"/>
      <c r="B259" s="141"/>
      <c r="C259" s="159" t="s">
        <v>548</v>
      </c>
      <c r="D259" s="159" t="s">
        <v>263</v>
      </c>
      <c r="E259" s="160" t="s">
        <v>549</v>
      </c>
      <c r="F259" s="161" t="s">
        <v>550</v>
      </c>
      <c r="G259" s="162" t="s">
        <v>199</v>
      </c>
      <c r="H259" s="163">
        <v>3060.724</v>
      </c>
      <c r="I259" s="164"/>
      <c r="J259" s="164">
        <f>ROUND(I259*H259,2)</f>
        <v>0</v>
      </c>
      <c r="K259" s="165"/>
      <c r="L259" s="166"/>
      <c r="M259" s="167" t="s">
        <v>1</v>
      </c>
      <c r="N259" s="168" t="s">
        <v>39</v>
      </c>
      <c r="O259" s="151">
        <v>0</v>
      </c>
      <c r="P259" s="151">
        <f>O259*H259</f>
        <v>0</v>
      </c>
      <c r="Q259" s="151">
        <v>0.00011</v>
      </c>
      <c r="R259" s="151">
        <f>Q259*H259</f>
        <v>0.33667964</v>
      </c>
      <c r="S259" s="151">
        <v>0</v>
      </c>
      <c r="T259" s="152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53" t="s">
        <v>275</v>
      </c>
      <c r="AT259" s="153" t="s">
        <v>263</v>
      </c>
      <c r="AU259" s="153" t="s">
        <v>84</v>
      </c>
      <c r="AY259" s="14" t="s">
        <v>140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4" t="s">
        <v>82</v>
      </c>
      <c r="BK259" s="154">
        <f>ROUND(I259*H259,2)</f>
        <v>0</v>
      </c>
      <c r="BL259" s="14" t="s">
        <v>209</v>
      </c>
      <c r="BM259" s="153" t="s">
        <v>551</v>
      </c>
    </row>
    <row r="260" spans="1:65" s="2" customFormat="1" ht="21.75" customHeight="1">
      <c r="A260" s="28"/>
      <c r="B260" s="141"/>
      <c r="C260" s="142" t="s">
        <v>552</v>
      </c>
      <c r="D260" s="142" t="s">
        <v>142</v>
      </c>
      <c r="E260" s="143" t="s">
        <v>553</v>
      </c>
      <c r="F260" s="144" t="s">
        <v>554</v>
      </c>
      <c r="G260" s="145" t="s">
        <v>175</v>
      </c>
      <c r="H260" s="146">
        <v>5.494</v>
      </c>
      <c r="I260" s="147"/>
      <c r="J260" s="147">
        <f>ROUND(I260*H260,2)</f>
        <v>0</v>
      </c>
      <c r="K260" s="148"/>
      <c r="L260" s="29"/>
      <c r="M260" s="149" t="s">
        <v>1</v>
      </c>
      <c r="N260" s="150" t="s">
        <v>39</v>
      </c>
      <c r="O260" s="151">
        <v>1.598</v>
      </c>
      <c r="P260" s="151">
        <f>O260*H260</f>
        <v>8.779412</v>
      </c>
      <c r="Q260" s="151">
        <v>0</v>
      </c>
      <c r="R260" s="151">
        <f>Q260*H260</f>
        <v>0</v>
      </c>
      <c r="S260" s="151">
        <v>0</v>
      </c>
      <c r="T260" s="152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3" t="s">
        <v>209</v>
      </c>
      <c r="AT260" s="153" t="s">
        <v>142</v>
      </c>
      <c r="AU260" s="153" t="s">
        <v>84</v>
      </c>
      <c r="AY260" s="14" t="s">
        <v>140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4" t="s">
        <v>82</v>
      </c>
      <c r="BK260" s="154">
        <f>ROUND(I260*H260,2)</f>
        <v>0</v>
      </c>
      <c r="BL260" s="14" t="s">
        <v>209</v>
      </c>
      <c r="BM260" s="153" t="s">
        <v>555</v>
      </c>
    </row>
    <row r="261" spans="2:63" s="12" customFormat="1" ht="22.9" customHeight="1">
      <c r="B261" s="129"/>
      <c r="D261" s="130" t="s">
        <v>73</v>
      </c>
      <c r="E261" s="139" t="s">
        <v>556</v>
      </c>
      <c r="F261" s="139" t="s">
        <v>557</v>
      </c>
      <c r="J261" s="140">
        <f>BK261</f>
        <v>0</v>
      </c>
      <c r="L261" s="129"/>
      <c r="M261" s="133"/>
      <c r="N261" s="134"/>
      <c r="O261" s="134"/>
      <c r="P261" s="135">
        <f>SUM(P262:P270)</f>
        <v>569.4694210000001</v>
      </c>
      <c r="Q261" s="134"/>
      <c r="R261" s="135">
        <f>SUM(R262:R270)</f>
        <v>12.57124018</v>
      </c>
      <c r="S261" s="134"/>
      <c r="T261" s="136">
        <f>SUM(T262:T270)</f>
        <v>0</v>
      </c>
      <c r="AR261" s="130" t="s">
        <v>84</v>
      </c>
      <c r="AT261" s="137" t="s">
        <v>73</v>
      </c>
      <c r="AU261" s="137" t="s">
        <v>82</v>
      </c>
      <c r="AY261" s="130" t="s">
        <v>140</v>
      </c>
      <c r="BK261" s="138">
        <f>SUM(BK262:BK270)</f>
        <v>0</v>
      </c>
    </row>
    <row r="262" spans="1:65" s="2" customFormat="1" ht="21.75" customHeight="1">
      <c r="A262" s="28"/>
      <c r="B262" s="141"/>
      <c r="C262" s="142" t="s">
        <v>558</v>
      </c>
      <c r="D262" s="142" t="s">
        <v>142</v>
      </c>
      <c r="E262" s="143" t="s">
        <v>559</v>
      </c>
      <c r="F262" s="144" t="s">
        <v>560</v>
      </c>
      <c r="G262" s="145" t="s">
        <v>199</v>
      </c>
      <c r="H262" s="146">
        <v>1421.88</v>
      </c>
      <c r="I262" s="147"/>
      <c r="J262" s="147">
        <f aca="true" t="shared" si="60" ref="J262:J270">ROUND(I262*H262,2)</f>
        <v>0</v>
      </c>
      <c r="K262" s="148"/>
      <c r="L262" s="29"/>
      <c r="M262" s="149" t="s">
        <v>1</v>
      </c>
      <c r="N262" s="150" t="s">
        <v>39</v>
      </c>
      <c r="O262" s="151">
        <v>0.231</v>
      </c>
      <c r="P262" s="151">
        <f aca="true" t="shared" si="61" ref="P262:P270">O262*H262</f>
        <v>328.45428000000004</v>
      </c>
      <c r="Q262" s="151">
        <v>0.0003</v>
      </c>
      <c r="R262" s="151">
        <f aca="true" t="shared" si="62" ref="R262:R270">Q262*H262</f>
        <v>0.426564</v>
      </c>
      <c r="S262" s="151">
        <v>0</v>
      </c>
      <c r="T262" s="152">
        <f aca="true" t="shared" si="63" ref="T262:T270"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3" t="s">
        <v>209</v>
      </c>
      <c r="AT262" s="153" t="s">
        <v>142</v>
      </c>
      <c r="AU262" s="153" t="s">
        <v>84</v>
      </c>
      <c r="AY262" s="14" t="s">
        <v>140</v>
      </c>
      <c r="BE262" s="154">
        <f aca="true" t="shared" si="64" ref="BE262:BE270">IF(N262="základní",J262,0)</f>
        <v>0</v>
      </c>
      <c r="BF262" s="154">
        <f aca="true" t="shared" si="65" ref="BF262:BF270">IF(N262="snížená",J262,0)</f>
        <v>0</v>
      </c>
      <c r="BG262" s="154">
        <f aca="true" t="shared" si="66" ref="BG262:BG270">IF(N262="zákl. přenesená",J262,0)</f>
        <v>0</v>
      </c>
      <c r="BH262" s="154">
        <f aca="true" t="shared" si="67" ref="BH262:BH270">IF(N262="sníž. přenesená",J262,0)</f>
        <v>0</v>
      </c>
      <c r="BI262" s="154">
        <f aca="true" t="shared" si="68" ref="BI262:BI270">IF(N262="nulová",J262,0)</f>
        <v>0</v>
      </c>
      <c r="BJ262" s="14" t="s">
        <v>82</v>
      </c>
      <c r="BK262" s="154">
        <f aca="true" t="shared" si="69" ref="BK262:BK270">ROUND(I262*H262,2)</f>
        <v>0</v>
      </c>
      <c r="BL262" s="14" t="s">
        <v>209</v>
      </c>
      <c r="BM262" s="153" t="s">
        <v>561</v>
      </c>
    </row>
    <row r="263" spans="1:65" s="2" customFormat="1" ht="21.75" customHeight="1">
      <c r="A263" s="28"/>
      <c r="B263" s="141"/>
      <c r="C263" s="159" t="s">
        <v>562</v>
      </c>
      <c r="D263" s="159" t="s">
        <v>263</v>
      </c>
      <c r="E263" s="160" t="s">
        <v>563</v>
      </c>
      <c r="F263" s="161" t="s">
        <v>564</v>
      </c>
      <c r="G263" s="162" t="s">
        <v>199</v>
      </c>
      <c r="H263" s="163">
        <v>1450.318</v>
      </c>
      <c r="I263" s="164"/>
      <c r="J263" s="164">
        <f t="shared" si="60"/>
        <v>0</v>
      </c>
      <c r="K263" s="165"/>
      <c r="L263" s="166"/>
      <c r="M263" s="167" t="s">
        <v>1</v>
      </c>
      <c r="N263" s="168" t="s">
        <v>39</v>
      </c>
      <c r="O263" s="151">
        <v>0</v>
      </c>
      <c r="P263" s="151">
        <f t="shared" si="61"/>
        <v>0</v>
      </c>
      <c r="Q263" s="151">
        <v>0.00491</v>
      </c>
      <c r="R263" s="151">
        <f t="shared" si="62"/>
        <v>7.12106138</v>
      </c>
      <c r="S263" s="151">
        <v>0</v>
      </c>
      <c r="T263" s="152">
        <f t="shared" si="63"/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53" t="s">
        <v>275</v>
      </c>
      <c r="AT263" s="153" t="s">
        <v>263</v>
      </c>
      <c r="AU263" s="153" t="s">
        <v>84</v>
      </c>
      <c r="AY263" s="14" t="s">
        <v>140</v>
      </c>
      <c r="BE263" s="154">
        <f t="shared" si="64"/>
        <v>0</v>
      </c>
      <c r="BF263" s="154">
        <f t="shared" si="65"/>
        <v>0</v>
      </c>
      <c r="BG263" s="154">
        <f t="shared" si="66"/>
        <v>0</v>
      </c>
      <c r="BH263" s="154">
        <f t="shared" si="67"/>
        <v>0</v>
      </c>
      <c r="BI263" s="154">
        <f t="shared" si="68"/>
        <v>0</v>
      </c>
      <c r="BJ263" s="14" t="s">
        <v>82</v>
      </c>
      <c r="BK263" s="154">
        <f t="shared" si="69"/>
        <v>0</v>
      </c>
      <c r="BL263" s="14" t="s">
        <v>209</v>
      </c>
      <c r="BM263" s="153" t="s">
        <v>565</v>
      </c>
    </row>
    <row r="264" spans="1:65" s="2" customFormat="1" ht="21.75" customHeight="1">
      <c r="A264" s="28"/>
      <c r="B264" s="141"/>
      <c r="C264" s="142" t="s">
        <v>566</v>
      </c>
      <c r="D264" s="142" t="s">
        <v>142</v>
      </c>
      <c r="E264" s="143" t="s">
        <v>567</v>
      </c>
      <c r="F264" s="144" t="s">
        <v>568</v>
      </c>
      <c r="G264" s="145" t="s">
        <v>199</v>
      </c>
      <c r="H264" s="146">
        <v>1335.398</v>
      </c>
      <c r="I264" s="147"/>
      <c r="J264" s="147">
        <f t="shared" si="60"/>
        <v>0</v>
      </c>
      <c r="K264" s="148"/>
      <c r="L264" s="29"/>
      <c r="M264" s="149" t="s">
        <v>1</v>
      </c>
      <c r="N264" s="150" t="s">
        <v>39</v>
      </c>
      <c r="O264" s="151">
        <v>0.06</v>
      </c>
      <c r="P264" s="151">
        <f t="shared" si="61"/>
        <v>80.12387999999999</v>
      </c>
      <c r="Q264" s="151">
        <v>0</v>
      </c>
      <c r="R264" s="151">
        <f t="shared" si="62"/>
        <v>0</v>
      </c>
      <c r="S264" s="151">
        <v>0</v>
      </c>
      <c r="T264" s="152">
        <f t="shared" si="63"/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3" t="s">
        <v>209</v>
      </c>
      <c r="AT264" s="153" t="s">
        <v>142</v>
      </c>
      <c r="AU264" s="153" t="s">
        <v>84</v>
      </c>
      <c r="AY264" s="14" t="s">
        <v>140</v>
      </c>
      <c r="BE264" s="154">
        <f t="shared" si="64"/>
        <v>0</v>
      </c>
      <c r="BF264" s="154">
        <f t="shared" si="65"/>
        <v>0</v>
      </c>
      <c r="BG264" s="154">
        <f t="shared" si="66"/>
        <v>0</v>
      </c>
      <c r="BH264" s="154">
        <f t="shared" si="67"/>
        <v>0</v>
      </c>
      <c r="BI264" s="154">
        <f t="shared" si="68"/>
        <v>0</v>
      </c>
      <c r="BJ264" s="14" t="s">
        <v>82</v>
      </c>
      <c r="BK264" s="154">
        <f t="shared" si="69"/>
        <v>0</v>
      </c>
      <c r="BL264" s="14" t="s">
        <v>209</v>
      </c>
      <c r="BM264" s="153" t="s">
        <v>569</v>
      </c>
    </row>
    <row r="265" spans="1:65" s="2" customFormat="1" ht="21.75" customHeight="1">
      <c r="A265" s="28"/>
      <c r="B265" s="141"/>
      <c r="C265" s="159" t="s">
        <v>570</v>
      </c>
      <c r="D265" s="159" t="s">
        <v>263</v>
      </c>
      <c r="E265" s="160" t="s">
        <v>571</v>
      </c>
      <c r="F265" s="161" t="s">
        <v>572</v>
      </c>
      <c r="G265" s="162" t="s">
        <v>199</v>
      </c>
      <c r="H265" s="163">
        <v>1362.106</v>
      </c>
      <c r="I265" s="164"/>
      <c r="J265" s="164">
        <f t="shared" si="60"/>
        <v>0</v>
      </c>
      <c r="K265" s="165"/>
      <c r="L265" s="166"/>
      <c r="M265" s="167" t="s">
        <v>1</v>
      </c>
      <c r="N265" s="168" t="s">
        <v>39</v>
      </c>
      <c r="O265" s="151">
        <v>0</v>
      </c>
      <c r="P265" s="151">
        <f t="shared" si="61"/>
        <v>0</v>
      </c>
      <c r="Q265" s="151">
        <v>0.003</v>
      </c>
      <c r="R265" s="151">
        <f t="shared" si="62"/>
        <v>4.086318</v>
      </c>
      <c r="S265" s="151">
        <v>0</v>
      </c>
      <c r="T265" s="152">
        <f t="shared" si="63"/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53" t="s">
        <v>275</v>
      </c>
      <c r="AT265" s="153" t="s">
        <v>263</v>
      </c>
      <c r="AU265" s="153" t="s">
        <v>84</v>
      </c>
      <c r="AY265" s="14" t="s">
        <v>140</v>
      </c>
      <c r="BE265" s="154">
        <f t="shared" si="64"/>
        <v>0</v>
      </c>
      <c r="BF265" s="154">
        <f t="shared" si="65"/>
        <v>0</v>
      </c>
      <c r="BG265" s="154">
        <f t="shared" si="66"/>
        <v>0</v>
      </c>
      <c r="BH265" s="154">
        <f t="shared" si="67"/>
        <v>0</v>
      </c>
      <c r="BI265" s="154">
        <f t="shared" si="68"/>
        <v>0</v>
      </c>
      <c r="BJ265" s="14" t="s">
        <v>82</v>
      </c>
      <c r="BK265" s="154">
        <f t="shared" si="69"/>
        <v>0</v>
      </c>
      <c r="BL265" s="14" t="s">
        <v>209</v>
      </c>
      <c r="BM265" s="153" t="s">
        <v>573</v>
      </c>
    </row>
    <row r="266" spans="1:65" s="2" customFormat="1" ht="21.75" customHeight="1">
      <c r="A266" s="28"/>
      <c r="B266" s="141"/>
      <c r="C266" s="142" t="s">
        <v>574</v>
      </c>
      <c r="D266" s="142" t="s">
        <v>142</v>
      </c>
      <c r="E266" s="143" t="s">
        <v>575</v>
      </c>
      <c r="F266" s="144" t="s">
        <v>576</v>
      </c>
      <c r="G266" s="145" t="s">
        <v>199</v>
      </c>
      <c r="H266" s="146">
        <v>83.28</v>
      </c>
      <c r="I266" s="147"/>
      <c r="J266" s="147">
        <f t="shared" si="60"/>
        <v>0</v>
      </c>
      <c r="K266" s="148"/>
      <c r="L266" s="29"/>
      <c r="M266" s="149" t="s">
        <v>1</v>
      </c>
      <c r="N266" s="150" t="s">
        <v>39</v>
      </c>
      <c r="O266" s="151">
        <v>0.211</v>
      </c>
      <c r="P266" s="151">
        <f t="shared" si="61"/>
        <v>17.57208</v>
      </c>
      <c r="Q266" s="151">
        <v>0.006</v>
      </c>
      <c r="R266" s="151">
        <f t="shared" si="62"/>
        <v>0.49968</v>
      </c>
      <c r="S266" s="151">
        <v>0</v>
      </c>
      <c r="T266" s="152">
        <f t="shared" si="63"/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3" t="s">
        <v>209</v>
      </c>
      <c r="AT266" s="153" t="s">
        <v>142</v>
      </c>
      <c r="AU266" s="153" t="s">
        <v>84</v>
      </c>
      <c r="AY266" s="14" t="s">
        <v>140</v>
      </c>
      <c r="BE266" s="154">
        <f t="shared" si="64"/>
        <v>0</v>
      </c>
      <c r="BF266" s="154">
        <f t="shared" si="65"/>
        <v>0</v>
      </c>
      <c r="BG266" s="154">
        <f t="shared" si="66"/>
        <v>0</v>
      </c>
      <c r="BH266" s="154">
        <f t="shared" si="67"/>
        <v>0</v>
      </c>
      <c r="BI266" s="154">
        <f t="shared" si="68"/>
        <v>0</v>
      </c>
      <c r="BJ266" s="14" t="s">
        <v>82</v>
      </c>
      <c r="BK266" s="154">
        <f t="shared" si="69"/>
        <v>0</v>
      </c>
      <c r="BL266" s="14" t="s">
        <v>209</v>
      </c>
      <c r="BM266" s="153" t="s">
        <v>577</v>
      </c>
    </row>
    <row r="267" spans="1:65" s="2" customFormat="1" ht="21.75" customHeight="1">
      <c r="A267" s="28"/>
      <c r="B267" s="141"/>
      <c r="C267" s="159" t="s">
        <v>578</v>
      </c>
      <c r="D267" s="159" t="s">
        <v>263</v>
      </c>
      <c r="E267" s="160" t="s">
        <v>579</v>
      </c>
      <c r="F267" s="161" t="s">
        <v>580</v>
      </c>
      <c r="G267" s="162" t="s">
        <v>199</v>
      </c>
      <c r="H267" s="163">
        <v>84.946</v>
      </c>
      <c r="I267" s="164"/>
      <c r="J267" s="164">
        <f t="shared" si="60"/>
        <v>0</v>
      </c>
      <c r="K267" s="165"/>
      <c r="L267" s="166"/>
      <c r="M267" s="167" t="s">
        <v>1</v>
      </c>
      <c r="N267" s="168" t="s">
        <v>39</v>
      </c>
      <c r="O267" s="151">
        <v>0</v>
      </c>
      <c r="P267" s="151">
        <f t="shared" si="61"/>
        <v>0</v>
      </c>
      <c r="Q267" s="151">
        <v>0.0018</v>
      </c>
      <c r="R267" s="151">
        <f t="shared" si="62"/>
        <v>0.1529028</v>
      </c>
      <c r="S267" s="151">
        <v>0</v>
      </c>
      <c r="T267" s="152">
        <f t="shared" si="63"/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3" t="s">
        <v>275</v>
      </c>
      <c r="AT267" s="153" t="s">
        <v>263</v>
      </c>
      <c r="AU267" s="153" t="s">
        <v>84</v>
      </c>
      <c r="AY267" s="14" t="s">
        <v>140</v>
      </c>
      <c r="BE267" s="154">
        <f t="shared" si="64"/>
        <v>0</v>
      </c>
      <c r="BF267" s="154">
        <f t="shared" si="65"/>
        <v>0</v>
      </c>
      <c r="BG267" s="154">
        <f t="shared" si="66"/>
        <v>0</v>
      </c>
      <c r="BH267" s="154">
        <f t="shared" si="67"/>
        <v>0</v>
      </c>
      <c r="BI267" s="154">
        <f t="shared" si="68"/>
        <v>0</v>
      </c>
      <c r="BJ267" s="14" t="s">
        <v>82</v>
      </c>
      <c r="BK267" s="154">
        <f t="shared" si="69"/>
        <v>0</v>
      </c>
      <c r="BL267" s="14" t="s">
        <v>209</v>
      </c>
      <c r="BM267" s="153" t="s">
        <v>581</v>
      </c>
    </row>
    <row r="268" spans="1:65" s="2" customFormat="1" ht="21.75" customHeight="1">
      <c r="A268" s="28"/>
      <c r="B268" s="141"/>
      <c r="C268" s="142" t="s">
        <v>582</v>
      </c>
      <c r="D268" s="142" t="s">
        <v>142</v>
      </c>
      <c r="E268" s="143" t="s">
        <v>583</v>
      </c>
      <c r="F268" s="144" t="s">
        <v>584</v>
      </c>
      <c r="G268" s="145" t="s">
        <v>199</v>
      </c>
      <c r="H268" s="146">
        <v>2005.028</v>
      </c>
      <c r="I268" s="147"/>
      <c r="J268" s="147">
        <f t="shared" si="60"/>
        <v>0</v>
      </c>
      <c r="K268" s="148"/>
      <c r="L268" s="29"/>
      <c r="M268" s="149" t="s">
        <v>1</v>
      </c>
      <c r="N268" s="150" t="s">
        <v>39</v>
      </c>
      <c r="O268" s="151">
        <v>0.06</v>
      </c>
      <c r="P268" s="151">
        <f t="shared" si="61"/>
        <v>120.30167999999999</v>
      </c>
      <c r="Q268" s="151">
        <v>1E-05</v>
      </c>
      <c r="R268" s="151">
        <f t="shared" si="62"/>
        <v>0.02005028</v>
      </c>
      <c r="S268" s="151">
        <v>0</v>
      </c>
      <c r="T268" s="152">
        <f t="shared" si="63"/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3" t="s">
        <v>209</v>
      </c>
      <c r="AT268" s="153" t="s">
        <v>142</v>
      </c>
      <c r="AU268" s="153" t="s">
        <v>84</v>
      </c>
      <c r="AY268" s="14" t="s">
        <v>140</v>
      </c>
      <c r="BE268" s="154">
        <f t="shared" si="64"/>
        <v>0</v>
      </c>
      <c r="BF268" s="154">
        <f t="shared" si="65"/>
        <v>0</v>
      </c>
      <c r="BG268" s="154">
        <f t="shared" si="66"/>
        <v>0</v>
      </c>
      <c r="BH268" s="154">
        <f t="shared" si="67"/>
        <v>0</v>
      </c>
      <c r="BI268" s="154">
        <f t="shared" si="68"/>
        <v>0</v>
      </c>
      <c r="BJ268" s="14" t="s">
        <v>82</v>
      </c>
      <c r="BK268" s="154">
        <f t="shared" si="69"/>
        <v>0</v>
      </c>
      <c r="BL268" s="14" t="s">
        <v>209</v>
      </c>
      <c r="BM268" s="153" t="s">
        <v>585</v>
      </c>
    </row>
    <row r="269" spans="1:65" s="2" customFormat="1" ht="16.5" customHeight="1">
      <c r="A269" s="28"/>
      <c r="B269" s="141"/>
      <c r="C269" s="159" t="s">
        <v>586</v>
      </c>
      <c r="D269" s="159" t="s">
        <v>263</v>
      </c>
      <c r="E269" s="160" t="s">
        <v>587</v>
      </c>
      <c r="F269" s="161" t="s">
        <v>588</v>
      </c>
      <c r="G269" s="162" t="s">
        <v>199</v>
      </c>
      <c r="H269" s="163">
        <v>2205.531</v>
      </c>
      <c r="I269" s="164"/>
      <c r="J269" s="164">
        <f t="shared" si="60"/>
        <v>0</v>
      </c>
      <c r="K269" s="165"/>
      <c r="L269" s="166"/>
      <c r="M269" s="167" t="s">
        <v>1</v>
      </c>
      <c r="N269" s="168" t="s">
        <v>39</v>
      </c>
      <c r="O269" s="151">
        <v>0</v>
      </c>
      <c r="P269" s="151">
        <f t="shared" si="61"/>
        <v>0</v>
      </c>
      <c r="Q269" s="151">
        <v>0.00012</v>
      </c>
      <c r="R269" s="151">
        <f t="shared" si="62"/>
        <v>0.26466372</v>
      </c>
      <c r="S269" s="151">
        <v>0</v>
      </c>
      <c r="T269" s="152">
        <f t="shared" si="63"/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3" t="s">
        <v>275</v>
      </c>
      <c r="AT269" s="153" t="s">
        <v>263</v>
      </c>
      <c r="AU269" s="153" t="s">
        <v>84</v>
      </c>
      <c r="AY269" s="14" t="s">
        <v>140</v>
      </c>
      <c r="BE269" s="154">
        <f t="shared" si="64"/>
        <v>0</v>
      </c>
      <c r="BF269" s="154">
        <f t="shared" si="65"/>
        <v>0</v>
      </c>
      <c r="BG269" s="154">
        <f t="shared" si="66"/>
        <v>0</v>
      </c>
      <c r="BH269" s="154">
        <f t="shared" si="67"/>
        <v>0</v>
      </c>
      <c r="BI269" s="154">
        <f t="shared" si="68"/>
        <v>0</v>
      </c>
      <c r="BJ269" s="14" t="s">
        <v>82</v>
      </c>
      <c r="BK269" s="154">
        <f t="shared" si="69"/>
        <v>0</v>
      </c>
      <c r="BL269" s="14" t="s">
        <v>209</v>
      </c>
      <c r="BM269" s="153" t="s">
        <v>589</v>
      </c>
    </row>
    <row r="270" spans="1:65" s="2" customFormat="1" ht="21.75" customHeight="1">
      <c r="A270" s="28"/>
      <c r="B270" s="141"/>
      <c r="C270" s="142" t="s">
        <v>590</v>
      </c>
      <c r="D270" s="142" t="s">
        <v>142</v>
      </c>
      <c r="E270" s="143" t="s">
        <v>591</v>
      </c>
      <c r="F270" s="144" t="s">
        <v>592</v>
      </c>
      <c r="G270" s="145" t="s">
        <v>175</v>
      </c>
      <c r="H270" s="146">
        <v>12.571</v>
      </c>
      <c r="I270" s="147"/>
      <c r="J270" s="147">
        <f t="shared" si="60"/>
        <v>0</v>
      </c>
      <c r="K270" s="148"/>
      <c r="L270" s="29"/>
      <c r="M270" s="149" t="s">
        <v>1</v>
      </c>
      <c r="N270" s="150" t="s">
        <v>39</v>
      </c>
      <c r="O270" s="151">
        <v>1.831</v>
      </c>
      <c r="P270" s="151">
        <f t="shared" si="61"/>
        <v>23.017501</v>
      </c>
      <c r="Q270" s="151">
        <v>0</v>
      </c>
      <c r="R270" s="151">
        <f t="shared" si="62"/>
        <v>0</v>
      </c>
      <c r="S270" s="151">
        <v>0</v>
      </c>
      <c r="T270" s="152">
        <f t="shared" si="63"/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3" t="s">
        <v>209</v>
      </c>
      <c r="AT270" s="153" t="s">
        <v>142</v>
      </c>
      <c r="AU270" s="153" t="s">
        <v>84</v>
      </c>
      <c r="AY270" s="14" t="s">
        <v>140</v>
      </c>
      <c r="BE270" s="154">
        <f t="shared" si="64"/>
        <v>0</v>
      </c>
      <c r="BF270" s="154">
        <f t="shared" si="65"/>
        <v>0</v>
      </c>
      <c r="BG270" s="154">
        <f t="shared" si="66"/>
        <v>0</v>
      </c>
      <c r="BH270" s="154">
        <f t="shared" si="67"/>
        <v>0</v>
      </c>
      <c r="BI270" s="154">
        <f t="shared" si="68"/>
        <v>0</v>
      </c>
      <c r="BJ270" s="14" t="s">
        <v>82</v>
      </c>
      <c r="BK270" s="154">
        <f t="shared" si="69"/>
        <v>0</v>
      </c>
      <c r="BL270" s="14" t="s">
        <v>209</v>
      </c>
      <c r="BM270" s="153" t="s">
        <v>593</v>
      </c>
    </row>
    <row r="271" spans="2:63" s="12" customFormat="1" ht="22.9" customHeight="1">
      <c r="B271" s="129"/>
      <c r="D271" s="130" t="s">
        <v>73</v>
      </c>
      <c r="E271" s="139" t="s">
        <v>594</v>
      </c>
      <c r="F271" s="139" t="s">
        <v>595</v>
      </c>
      <c r="J271" s="140">
        <f>BK271</f>
        <v>0</v>
      </c>
      <c r="L271" s="129"/>
      <c r="M271" s="133"/>
      <c r="N271" s="134"/>
      <c r="O271" s="134"/>
      <c r="P271" s="135">
        <f>SUM(P272:P275)</f>
        <v>10.568983000000001</v>
      </c>
      <c r="Q271" s="134"/>
      <c r="R271" s="135">
        <f>SUM(R272:R275)</f>
        <v>0.17092000000000002</v>
      </c>
      <c r="S271" s="134"/>
      <c r="T271" s="136">
        <f>SUM(T272:T275)</f>
        <v>0</v>
      </c>
      <c r="AR271" s="130" t="s">
        <v>84</v>
      </c>
      <c r="AT271" s="137" t="s">
        <v>73</v>
      </c>
      <c r="AU271" s="137" t="s">
        <v>82</v>
      </c>
      <c r="AY271" s="130" t="s">
        <v>140</v>
      </c>
      <c r="BK271" s="138">
        <f>SUM(BK272:BK275)</f>
        <v>0</v>
      </c>
    </row>
    <row r="272" spans="1:65" s="2" customFormat="1" ht="16.5" customHeight="1">
      <c r="A272" s="28"/>
      <c r="B272" s="141"/>
      <c r="C272" s="142" t="s">
        <v>596</v>
      </c>
      <c r="D272" s="142" t="s">
        <v>142</v>
      </c>
      <c r="E272" s="143" t="s">
        <v>597</v>
      </c>
      <c r="F272" s="144" t="s">
        <v>598</v>
      </c>
      <c r="G272" s="145" t="s">
        <v>599</v>
      </c>
      <c r="H272" s="146">
        <v>4</v>
      </c>
      <c r="I272" s="147"/>
      <c r="J272" s="147">
        <f>ROUND(I272*H272,2)</f>
        <v>0</v>
      </c>
      <c r="K272" s="148"/>
      <c r="L272" s="29"/>
      <c r="M272" s="149" t="s">
        <v>1</v>
      </c>
      <c r="N272" s="150" t="s">
        <v>39</v>
      </c>
      <c r="O272" s="151">
        <v>1.1</v>
      </c>
      <c r="P272" s="151">
        <f>O272*H272</f>
        <v>4.4</v>
      </c>
      <c r="Q272" s="151">
        <v>0.01692</v>
      </c>
      <c r="R272" s="151">
        <f>Q272*H272</f>
        <v>0.06768</v>
      </c>
      <c r="S272" s="151">
        <v>0</v>
      </c>
      <c r="T272" s="152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3" t="s">
        <v>209</v>
      </c>
      <c r="AT272" s="153" t="s">
        <v>142</v>
      </c>
      <c r="AU272" s="153" t="s">
        <v>84</v>
      </c>
      <c r="AY272" s="14" t="s">
        <v>140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4" t="s">
        <v>82</v>
      </c>
      <c r="BK272" s="154">
        <f>ROUND(I272*H272,2)</f>
        <v>0</v>
      </c>
      <c r="BL272" s="14" t="s">
        <v>209</v>
      </c>
      <c r="BM272" s="153" t="s">
        <v>600</v>
      </c>
    </row>
    <row r="273" spans="1:65" s="2" customFormat="1" ht="21.75" customHeight="1">
      <c r="A273" s="28"/>
      <c r="B273" s="141"/>
      <c r="C273" s="142" t="s">
        <v>601</v>
      </c>
      <c r="D273" s="142" t="s">
        <v>142</v>
      </c>
      <c r="E273" s="143" t="s">
        <v>602</v>
      </c>
      <c r="F273" s="144" t="s">
        <v>603</v>
      </c>
      <c r="G273" s="145" t="s">
        <v>599</v>
      </c>
      <c r="H273" s="146">
        <v>3</v>
      </c>
      <c r="I273" s="147"/>
      <c r="J273" s="147">
        <f>ROUND(I273*H273,2)</f>
        <v>0</v>
      </c>
      <c r="K273" s="148"/>
      <c r="L273" s="29"/>
      <c r="M273" s="149" t="s">
        <v>1</v>
      </c>
      <c r="N273" s="150" t="s">
        <v>39</v>
      </c>
      <c r="O273" s="151">
        <v>0.5</v>
      </c>
      <c r="P273" s="151">
        <f>O273*H273</f>
        <v>1.5</v>
      </c>
      <c r="Q273" s="151">
        <v>0.01608</v>
      </c>
      <c r="R273" s="151">
        <f>Q273*H273</f>
        <v>0.048240000000000005</v>
      </c>
      <c r="S273" s="151">
        <v>0</v>
      </c>
      <c r="T273" s="152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3" t="s">
        <v>209</v>
      </c>
      <c r="AT273" s="153" t="s">
        <v>142</v>
      </c>
      <c r="AU273" s="153" t="s">
        <v>84</v>
      </c>
      <c r="AY273" s="14" t="s">
        <v>140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4" t="s">
        <v>82</v>
      </c>
      <c r="BK273" s="154">
        <f>ROUND(I273*H273,2)</f>
        <v>0</v>
      </c>
      <c r="BL273" s="14" t="s">
        <v>209</v>
      </c>
      <c r="BM273" s="153" t="s">
        <v>604</v>
      </c>
    </row>
    <row r="274" spans="1:65" s="2" customFormat="1" ht="21.75" customHeight="1">
      <c r="A274" s="28"/>
      <c r="B274" s="141"/>
      <c r="C274" s="142" t="s">
        <v>605</v>
      </c>
      <c r="D274" s="142" t="s">
        <v>142</v>
      </c>
      <c r="E274" s="143" t="s">
        <v>606</v>
      </c>
      <c r="F274" s="144" t="s">
        <v>607</v>
      </c>
      <c r="G274" s="145" t="s">
        <v>599</v>
      </c>
      <c r="H274" s="146">
        <v>4</v>
      </c>
      <c r="I274" s="147"/>
      <c r="J274" s="147">
        <f>ROUND(I274*H274,2)</f>
        <v>0</v>
      </c>
      <c r="K274" s="148"/>
      <c r="L274" s="29"/>
      <c r="M274" s="149" t="s">
        <v>1</v>
      </c>
      <c r="N274" s="150" t="s">
        <v>39</v>
      </c>
      <c r="O274" s="151">
        <v>1.1</v>
      </c>
      <c r="P274" s="151">
        <f>O274*H274</f>
        <v>4.4</v>
      </c>
      <c r="Q274" s="151">
        <v>0.01375</v>
      </c>
      <c r="R274" s="151">
        <f>Q274*H274</f>
        <v>0.055</v>
      </c>
      <c r="S274" s="151">
        <v>0</v>
      </c>
      <c r="T274" s="152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3" t="s">
        <v>209</v>
      </c>
      <c r="AT274" s="153" t="s">
        <v>142</v>
      </c>
      <c r="AU274" s="153" t="s">
        <v>84</v>
      </c>
      <c r="AY274" s="14" t="s">
        <v>140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4" t="s">
        <v>82</v>
      </c>
      <c r="BK274" s="154">
        <f>ROUND(I274*H274,2)</f>
        <v>0</v>
      </c>
      <c r="BL274" s="14" t="s">
        <v>209</v>
      </c>
      <c r="BM274" s="153" t="s">
        <v>608</v>
      </c>
    </row>
    <row r="275" spans="1:65" s="2" customFormat="1" ht="21.75" customHeight="1">
      <c r="A275" s="28"/>
      <c r="B275" s="141"/>
      <c r="C275" s="142" t="s">
        <v>609</v>
      </c>
      <c r="D275" s="142" t="s">
        <v>142</v>
      </c>
      <c r="E275" s="143" t="s">
        <v>610</v>
      </c>
      <c r="F275" s="144" t="s">
        <v>611</v>
      </c>
      <c r="G275" s="145" t="s">
        <v>175</v>
      </c>
      <c r="H275" s="146">
        <v>0.171</v>
      </c>
      <c r="I275" s="147"/>
      <c r="J275" s="147">
        <f>ROUND(I275*H275,2)</f>
        <v>0</v>
      </c>
      <c r="K275" s="148"/>
      <c r="L275" s="29"/>
      <c r="M275" s="149" t="s">
        <v>1</v>
      </c>
      <c r="N275" s="150" t="s">
        <v>39</v>
      </c>
      <c r="O275" s="151">
        <v>1.573</v>
      </c>
      <c r="P275" s="151">
        <f>O275*H275</f>
        <v>0.268983</v>
      </c>
      <c r="Q275" s="151">
        <v>0</v>
      </c>
      <c r="R275" s="151">
        <f>Q275*H275</f>
        <v>0</v>
      </c>
      <c r="S275" s="151">
        <v>0</v>
      </c>
      <c r="T275" s="152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3" t="s">
        <v>209</v>
      </c>
      <c r="AT275" s="153" t="s">
        <v>142</v>
      </c>
      <c r="AU275" s="153" t="s">
        <v>84</v>
      </c>
      <c r="AY275" s="14" t="s">
        <v>140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4" t="s">
        <v>82</v>
      </c>
      <c r="BK275" s="154">
        <f>ROUND(I275*H275,2)</f>
        <v>0</v>
      </c>
      <c r="BL275" s="14" t="s">
        <v>209</v>
      </c>
      <c r="BM275" s="153" t="s">
        <v>612</v>
      </c>
    </row>
    <row r="276" spans="2:63" s="12" customFormat="1" ht="22.9" customHeight="1">
      <c r="B276" s="129"/>
      <c r="D276" s="130" t="s">
        <v>73</v>
      </c>
      <c r="E276" s="139" t="s">
        <v>613</v>
      </c>
      <c r="F276" s="139" t="s">
        <v>614</v>
      </c>
      <c r="J276" s="140">
        <f>BK276</f>
        <v>0</v>
      </c>
      <c r="L276" s="129"/>
      <c r="M276" s="133"/>
      <c r="N276" s="134"/>
      <c r="O276" s="134"/>
      <c r="P276" s="135">
        <f>SUM(P277:P289)</f>
        <v>1146.36372</v>
      </c>
      <c r="Q276" s="134"/>
      <c r="R276" s="135">
        <f>SUM(R277:R289)</f>
        <v>0</v>
      </c>
      <c r="S276" s="134"/>
      <c r="T276" s="136">
        <f>SUM(T277:T289)</f>
        <v>110.711328</v>
      </c>
      <c r="AR276" s="130" t="s">
        <v>84</v>
      </c>
      <c r="AT276" s="137" t="s">
        <v>73</v>
      </c>
      <c r="AU276" s="137" t="s">
        <v>82</v>
      </c>
      <c r="AY276" s="130" t="s">
        <v>140</v>
      </c>
      <c r="BK276" s="138">
        <f>SUM(BK277:BK289)</f>
        <v>0</v>
      </c>
    </row>
    <row r="277" spans="1:65" s="2" customFormat="1" ht="16.5" customHeight="1">
      <c r="A277" s="28"/>
      <c r="B277" s="141"/>
      <c r="C277" s="142" t="s">
        <v>615</v>
      </c>
      <c r="D277" s="142" t="s">
        <v>142</v>
      </c>
      <c r="E277" s="143" t="s">
        <v>616</v>
      </c>
      <c r="F277" s="144" t="s">
        <v>617</v>
      </c>
      <c r="G277" s="145" t="s">
        <v>199</v>
      </c>
      <c r="H277" s="146">
        <v>342.78</v>
      </c>
      <c r="I277" s="147"/>
      <c r="J277" s="147">
        <f>ROUND(I277*H277,2)</f>
        <v>0</v>
      </c>
      <c r="K277" s="148"/>
      <c r="L277" s="29"/>
      <c r="M277" s="149" t="s">
        <v>1</v>
      </c>
      <c r="N277" s="150" t="s">
        <v>39</v>
      </c>
      <c r="O277" s="151">
        <v>0.114</v>
      </c>
      <c r="P277" s="151">
        <f>O277*H277</f>
        <v>39.07692</v>
      </c>
      <c r="Q277" s="151">
        <v>0</v>
      </c>
      <c r="R277" s="151">
        <f>Q277*H277</f>
        <v>0</v>
      </c>
      <c r="S277" s="151">
        <v>0.022</v>
      </c>
      <c r="T277" s="152">
        <f>S277*H277</f>
        <v>7.541159999999999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3" t="s">
        <v>209</v>
      </c>
      <c r="AT277" s="153" t="s">
        <v>142</v>
      </c>
      <c r="AU277" s="153" t="s">
        <v>84</v>
      </c>
      <c r="AY277" s="14" t="s">
        <v>140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4" t="s">
        <v>82</v>
      </c>
      <c r="BK277" s="154">
        <f>ROUND(I277*H277,2)</f>
        <v>0</v>
      </c>
      <c r="BL277" s="14" t="s">
        <v>209</v>
      </c>
      <c r="BM277" s="153" t="s">
        <v>618</v>
      </c>
    </row>
    <row r="278" spans="1:65" s="2" customFormat="1" ht="21.75" customHeight="1">
      <c r="A278" s="28"/>
      <c r="B278" s="141"/>
      <c r="C278" s="142" t="s">
        <v>619</v>
      </c>
      <c r="D278" s="142" t="s">
        <v>142</v>
      </c>
      <c r="E278" s="143" t="s">
        <v>620</v>
      </c>
      <c r="F278" s="144" t="s">
        <v>621</v>
      </c>
      <c r="G278" s="145" t="s">
        <v>239</v>
      </c>
      <c r="H278" s="146">
        <v>2792.104</v>
      </c>
      <c r="I278" s="147"/>
      <c r="J278" s="147">
        <f>ROUND(I278*H278,2)</f>
        <v>0</v>
      </c>
      <c r="K278" s="148"/>
      <c r="L278" s="29"/>
      <c r="M278" s="149" t="s">
        <v>1</v>
      </c>
      <c r="N278" s="150" t="s">
        <v>39</v>
      </c>
      <c r="O278" s="151">
        <v>0.11</v>
      </c>
      <c r="P278" s="151">
        <f>O278*H278</f>
        <v>307.13144</v>
      </c>
      <c r="Q278" s="151">
        <v>0</v>
      </c>
      <c r="R278" s="151">
        <f>Q278*H278</f>
        <v>0</v>
      </c>
      <c r="S278" s="151">
        <v>0.008</v>
      </c>
      <c r="T278" s="152">
        <f>S278*H278</f>
        <v>22.336831999999998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3" t="s">
        <v>209</v>
      </c>
      <c r="AT278" s="153" t="s">
        <v>142</v>
      </c>
      <c r="AU278" s="153" t="s">
        <v>84</v>
      </c>
      <c r="AY278" s="14" t="s">
        <v>140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4" t="s">
        <v>82</v>
      </c>
      <c r="BK278" s="154">
        <f>ROUND(I278*H278,2)</f>
        <v>0</v>
      </c>
      <c r="BL278" s="14" t="s">
        <v>209</v>
      </c>
      <c r="BM278" s="153" t="s">
        <v>622</v>
      </c>
    </row>
    <row r="279" spans="1:47" s="2" customFormat="1" ht="19.5">
      <c r="A279" s="28"/>
      <c r="B279" s="29"/>
      <c r="C279" s="28"/>
      <c r="D279" s="155" t="s">
        <v>162</v>
      </c>
      <c r="E279" s="28"/>
      <c r="F279" s="156" t="s">
        <v>623</v>
      </c>
      <c r="G279" s="28"/>
      <c r="H279" s="28"/>
      <c r="I279" s="28"/>
      <c r="J279" s="28"/>
      <c r="K279" s="28"/>
      <c r="L279" s="29"/>
      <c r="M279" s="157"/>
      <c r="N279" s="158"/>
      <c r="O279" s="54"/>
      <c r="P279" s="54"/>
      <c r="Q279" s="54"/>
      <c r="R279" s="54"/>
      <c r="S279" s="54"/>
      <c r="T279" s="55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T279" s="14" t="s">
        <v>162</v>
      </c>
      <c r="AU279" s="14" t="s">
        <v>84</v>
      </c>
    </row>
    <row r="280" spans="1:65" s="2" customFormat="1" ht="21.75" customHeight="1">
      <c r="A280" s="28"/>
      <c r="B280" s="141"/>
      <c r="C280" s="142" t="s">
        <v>624</v>
      </c>
      <c r="D280" s="142" t="s">
        <v>142</v>
      </c>
      <c r="E280" s="143" t="s">
        <v>625</v>
      </c>
      <c r="F280" s="144" t="s">
        <v>626</v>
      </c>
      <c r="G280" s="145" t="s">
        <v>239</v>
      </c>
      <c r="H280" s="146">
        <v>4158.08</v>
      </c>
      <c r="I280" s="147"/>
      <c r="J280" s="147">
        <f>ROUND(I280*H280,2)</f>
        <v>0</v>
      </c>
      <c r="K280" s="148"/>
      <c r="L280" s="29"/>
      <c r="M280" s="149" t="s">
        <v>1</v>
      </c>
      <c r="N280" s="150" t="s">
        <v>39</v>
      </c>
      <c r="O280" s="151">
        <v>0.14</v>
      </c>
      <c r="P280" s="151">
        <f>O280*H280</f>
        <v>582.1312</v>
      </c>
      <c r="Q280" s="151">
        <v>0</v>
      </c>
      <c r="R280" s="151">
        <f>Q280*H280</f>
        <v>0</v>
      </c>
      <c r="S280" s="151">
        <v>0.014</v>
      </c>
      <c r="T280" s="152">
        <f>S280*H280</f>
        <v>58.21312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3" t="s">
        <v>209</v>
      </c>
      <c r="AT280" s="153" t="s">
        <v>142</v>
      </c>
      <c r="AU280" s="153" t="s">
        <v>84</v>
      </c>
      <c r="AY280" s="14" t="s">
        <v>140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4" t="s">
        <v>82</v>
      </c>
      <c r="BK280" s="154">
        <f>ROUND(I280*H280,2)</f>
        <v>0</v>
      </c>
      <c r="BL280" s="14" t="s">
        <v>209</v>
      </c>
      <c r="BM280" s="153" t="s">
        <v>627</v>
      </c>
    </row>
    <row r="281" spans="1:47" s="2" customFormat="1" ht="19.5">
      <c r="A281" s="28"/>
      <c r="B281" s="29"/>
      <c r="C281" s="28"/>
      <c r="D281" s="155" t="s">
        <v>162</v>
      </c>
      <c r="E281" s="28"/>
      <c r="F281" s="156" t="s">
        <v>623</v>
      </c>
      <c r="G281" s="28"/>
      <c r="H281" s="28"/>
      <c r="I281" s="28"/>
      <c r="J281" s="28"/>
      <c r="K281" s="28"/>
      <c r="L281" s="29"/>
      <c r="M281" s="157"/>
      <c r="N281" s="158"/>
      <c r="O281" s="54"/>
      <c r="P281" s="54"/>
      <c r="Q281" s="54"/>
      <c r="R281" s="54"/>
      <c r="S281" s="54"/>
      <c r="T281" s="55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T281" s="14" t="s">
        <v>162</v>
      </c>
      <c r="AU281" s="14" t="s">
        <v>84</v>
      </c>
    </row>
    <row r="282" spans="1:65" s="2" customFormat="1" ht="16.5" customHeight="1">
      <c r="A282" s="28"/>
      <c r="B282" s="141"/>
      <c r="C282" s="142" t="s">
        <v>628</v>
      </c>
      <c r="D282" s="142" t="s">
        <v>142</v>
      </c>
      <c r="E282" s="143" t="s">
        <v>629</v>
      </c>
      <c r="F282" s="144" t="s">
        <v>630</v>
      </c>
      <c r="G282" s="145" t="s">
        <v>199</v>
      </c>
      <c r="H282" s="146">
        <v>142.496</v>
      </c>
      <c r="I282" s="147"/>
      <c r="J282" s="147">
        <f>ROUND(I282*H282,2)</f>
        <v>0</v>
      </c>
      <c r="K282" s="148"/>
      <c r="L282" s="29"/>
      <c r="M282" s="149" t="s">
        <v>1</v>
      </c>
      <c r="N282" s="150" t="s">
        <v>39</v>
      </c>
      <c r="O282" s="151">
        <v>0.09</v>
      </c>
      <c r="P282" s="151">
        <f>O282*H282</f>
        <v>12.82464</v>
      </c>
      <c r="Q282" s="151">
        <v>0</v>
      </c>
      <c r="R282" s="151">
        <f>Q282*H282</f>
        <v>0</v>
      </c>
      <c r="S282" s="151">
        <v>0.015</v>
      </c>
      <c r="T282" s="152">
        <f>S282*H282</f>
        <v>2.1374400000000002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3" t="s">
        <v>209</v>
      </c>
      <c r="AT282" s="153" t="s">
        <v>142</v>
      </c>
      <c r="AU282" s="153" t="s">
        <v>84</v>
      </c>
      <c r="AY282" s="14" t="s">
        <v>140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4" t="s">
        <v>82</v>
      </c>
      <c r="BK282" s="154">
        <f>ROUND(I282*H282,2)</f>
        <v>0</v>
      </c>
      <c r="BL282" s="14" t="s">
        <v>209</v>
      </c>
      <c r="BM282" s="153" t="s">
        <v>631</v>
      </c>
    </row>
    <row r="283" spans="1:47" s="2" customFormat="1" ht="19.5">
      <c r="A283" s="28"/>
      <c r="B283" s="29"/>
      <c r="C283" s="28"/>
      <c r="D283" s="155" t="s">
        <v>162</v>
      </c>
      <c r="E283" s="28"/>
      <c r="F283" s="156" t="s">
        <v>623</v>
      </c>
      <c r="G283" s="28"/>
      <c r="H283" s="28"/>
      <c r="I283" s="28"/>
      <c r="J283" s="28"/>
      <c r="K283" s="28"/>
      <c r="L283" s="29"/>
      <c r="M283" s="157"/>
      <c r="N283" s="158"/>
      <c r="O283" s="54"/>
      <c r="P283" s="54"/>
      <c r="Q283" s="54"/>
      <c r="R283" s="54"/>
      <c r="S283" s="54"/>
      <c r="T283" s="55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T283" s="14" t="s">
        <v>162</v>
      </c>
      <c r="AU283" s="14" t="s">
        <v>84</v>
      </c>
    </row>
    <row r="284" spans="1:65" s="2" customFormat="1" ht="21.75" customHeight="1">
      <c r="A284" s="28"/>
      <c r="B284" s="141"/>
      <c r="C284" s="142" t="s">
        <v>632</v>
      </c>
      <c r="D284" s="142" t="s">
        <v>142</v>
      </c>
      <c r="E284" s="143" t="s">
        <v>633</v>
      </c>
      <c r="F284" s="144" t="s">
        <v>634</v>
      </c>
      <c r="G284" s="145" t="s">
        <v>199</v>
      </c>
      <c r="H284" s="146">
        <v>1596.072</v>
      </c>
      <c r="I284" s="147"/>
      <c r="J284" s="147">
        <f>ROUND(I284*H284,2)</f>
        <v>0</v>
      </c>
      <c r="K284" s="148"/>
      <c r="L284" s="29"/>
      <c r="M284" s="149" t="s">
        <v>1</v>
      </c>
      <c r="N284" s="150" t="s">
        <v>39</v>
      </c>
      <c r="O284" s="151">
        <v>0.04</v>
      </c>
      <c r="P284" s="151">
        <f>O284*H284</f>
        <v>63.842879999999994</v>
      </c>
      <c r="Q284" s="151">
        <v>0</v>
      </c>
      <c r="R284" s="151">
        <f>Q284*H284</f>
        <v>0</v>
      </c>
      <c r="S284" s="151">
        <v>0.003</v>
      </c>
      <c r="T284" s="152">
        <f>S284*H284</f>
        <v>4.788215999999999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53" t="s">
        <v>209</v>
      </c>
      <c r="AT284" s="153" t="s">
        <v>142</v>
      </c>
      <c r="AU284" s="153" t="s">
        <v>84</v>
      </c>
      <c r="AY284" s="14" t="s">
        <v>140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4" t="s">
        <v>82</v>
      </c>
      <c r="BK284" s="154">
        <f>ROUND(I284*H284,2)</f>
        <v>0</v>
      </c>
      <c r="BL284" s="14" t="s">
        <v>209</v>
      </c>
      <c r="BM284" s="153" t="s">
        <v>635</v>
      </c>
    </row>
    <row r="285" spans="1:65" s="2" customFormat="1" ht="16.5" customHeight="1">
      <c r="A285" s="28"/>
      <c r="B285" s="141"/>
      <c r="C285" s="142" t="s">
        <v>636</v>
      </c>
      <c r="D285" s="142" t="s">
        <v>142</v>
      </c>
      <c r="E285" s="143" t="s">
        <v>637</v>
      </c>
      <c r="F285" s="144" t="s">
        <v>638</v>
      </c>
      <c r="G285" s="145" t="s">
        <v>199</v>
      </c>
      <c r="H285" s="146">
        <v>161.184</v>
      </c>
      <c r="I285" s="147"/>
      <c r="J285" s="147">
        <f>ROUND(I285*H285,2)</f>
        <v>0</v>
      </c>
      <c r="K285" s="148"/>
      <c r="L285" s="29"/>
      <c r="M285" s="149" t="s">
        <v>1</v>
      </c>
      <c r="N285" s="150" t="s">
        <v>39</v>
      </c>
      <c r="O285" s="151">
        <v>0.16</v>
      </c>
      <c r="P285" s="151">
        <f>O285*H285</f>
        <v>25.78944</v>
      </c>
      <c r="Q285" s="151">
        <v>0</v>
      </c>
      <c r="R285" s="151">
        <f>Q285*H285</f>
        <v>0</v>
      </c>
      <c r="S285" s="151">
        <v>0.015</v>
      </c>
      <c r="T285" s="152">
        <f>S285*H285</f>
        <v>2.41776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3" t="s">
        <v>209</v>
      </c>
      <c r="AT285" s="153" t="s">
        <v>142</v>
      </c>
      <c r="AU285" s="153" t="s">
        <v>84</v>
      </c>
      <c r="AY285" s="14" t="s">
        <v>140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4" t="s">
        <v>82</v>
      </c>
      <c r="BK285" s="154">
        <f>ROUND(I285*H285,2)</f>
        <v>0</v>
      </c>
      <c r="BL285" s="14" t="s">
        <v>209</v>
      </c>
      <c r="BM285" s="153" t="s">
        <v>639</v>
      </c>
    </row>
    <row r="286" spans="1:65" s="2" customFormat="1" ht="16.5" customHeight="1">
      <c r="A286" s="28"/>
      <c r="B286" s="141"/>
      <c r="C286" s="142" t="s">
        <v>640</v>
      </c>
      <c r="D286" s="142" t="s">
        <v>142</v>
      </c>
      <c r="E286" s="143" t="s">
        <v>641</v>
      </c>
      <c r="F286" s="144" t="s">
        <v>642</v>
      </c>
      <c r="G286" s="145" t="s">
        <v>207</v>
      </c>
      <c r="H286" s="146">
        <v>18</v>
      </c>
      <c r="I286" s="147"/>
      <c r="J286" s="147">
        <f>ROUND(I286*H286,2)</f>
        <v>0</v>
      </c>
      <c r="K286" s="148"/>
      <c r="L286" s="29"/>
      <c r="M286" s="149" t="s">
        <v>1</v>
      </c>
      <c r="N286" s="150" t="s">
        <v>39</v>
      </c>
      <c r="O286" s="151">
        <v>2.35</v>
      </c>
      <c r="P286" s="151">
        <f>O286*H286</f>
        <v>42.300000000000004</v>
      </c>
      <c r="Q286" s="151">
        <v>0</v>
      </c>
      <c r="R286" s="151">
        <f>Q286*H286</f>
        <v>0</v>
      </c>
      <c r="S286" s="151">
        <v>0.2</v>
      </c>
      <c r="T286" s="152">
        <f>S286*H286</f>
        <v>3.6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3" t="s">
        <v>209</v>
      </c>
      <c r="AT286" s="153" t="s">
        <v>142</v>
      </c>
      <c r="AU286" s="153" t="s">
        <v>84</v>
      </c>
      <c r="AY286" s="14" t="s">
        <v>140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4" t="s">
        <v>82</v>
      </c>
      <c r="BK286" s="154">
        <f>ROUND(I286*H286,2)</f>
        <v>0</v>
      </c>
      <c r="BL286" s="14" t="s">
        <v>209</v>
      </c>
      <c r="BM286" s="153" t="s">
        <v>643</v>
      </c>
    </row>
    <row r="287" spans="1:47" s="2" customFormat="1" ht="19.5">
      <c r="A287" s="28"/>
      <c r="B287" s="29"/>
      <c r="C287" s="28"/>
      <c r="D287" s="155" t="s">
        <v>162</v>
      </c>
      <c r="E287" s="28"/>
      <c r="F287" s="156" t="s">
        <v>644</v>
      </c>
      <c r="G287" s="28"/>
      <c r="H287" s="28"/>
      <c r="I287" s="28"/>
      <c r="J287" s="28"/>
      <c r="K287" s="28"/>
      <c r="L287" s="29"/>
      <c r="M287" s="157"/>
      <c r="N287" s="158"/>
      <c r="O287" s="54"/>
      <c r="P287" s="54"/>
      <c r="Q287" s="54"/>
      <c r="R287" s="54"/>
      <c r="S287" s="54"/>
      <c r="T287" s="55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T287" s="14" t="s">
        <v>162</v>
      </c>
      <c r="AU287" s="14" t="s">
        <v>84</v>
      </c>
    </row>
    <row r="288" spans="1:65" s="2" customFormat="1" ht="21.75" customHeight="1">
      <c r="A288" s="28"/>
      <c r="B288" s="141"/>
      <c r="C288" s="142" t="s">
        <v>645</v>
      </c>
      <c r="D288" s="142" t="s">
        <v>142</v>
      </c>
      <c r="E288" s="143" t="s">
        <v>646</v>
      </c>
      <c r="F288" s="144" t="s">
        <v>647</v>
      </c>
      <c r="G288" s="145" t="s">
        <v>199</v>
      </c>
      <c r="H288" s="146">
        <v>691.2</v>
      </c>
      <c r="I288" s="147"/>
      <c r="J288" s="147">
        <f>ROUND(I288*H288,2)</f>
        <v>0</v>
      </c>
      <c r="K288" s="148"/>
      <c r="L288" s="29"/>
      <c r="M288" s="149" t="s">
        <v>1</v>
      </c>
      <c r="N288" s="150" t="s">
        <v>39</v>
      </c>
      <c r="O288" s="151">
        <v>0.106</v>
      </c>
      <c r="P288" s="151">
        <f>O288*H288</f>
        <v>73.2672</v>
      </c>
      <c r="Q288" s="151">
        <v>0</v>
      </c>
      <c r="R288" s="151">
        <f>Q288*H288</f>
        <v>0</v>
      </c>
      <c r="S288" s="151">
        <v>0.014</v>
      </c>
      <c r="T288" s="152">
        <f>S288*H288</f>
        <v>9.6768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3" t="s">
        <v>209</v>
      </c>
      <c r="AT288" s="153" t="s">
        <v>142</v>
      </c>
      <c r="AU288" s="153" t="s">
        <v>84</v>
      </c>
      <c r="AY288" s="14" t="s">
        <v>140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4" t="s">
        <v>82</v>
      </c>
      <c r="BK288" s="154">
        <f>ROUND(I288*H288,2)</f>
        <v>0</v>
      </c>
      <c r="BL288" s="14" t="s">
        <v>209</v>
      </c>
      <c r="BM288" s="153" t="s">
        <v>648</v>
      </c>
    </row>
    <row r="289" spans="1:47" s="2" customFormat="1" ht="19.5">
      <c r="A289" s="28"/>
      <c r="B289" s="29"/>
      <c r="C289" s="28"/>
      <c r="D289" s="155" t="s">
        <v>162</v>
      </c>
      <c r="E289" s="28"/>
      <c r="F289" s="156" t="s">
        <v>649</v>
      </c>
      <c r="G289" s="28"/>
      <c r="H289" s="28"/>
      <c r="I289" s="28"/>
      <c r="J289" s="28"/>
      <c r="K289" s="28"/>
      <c r="L289" s="29"/>
      <c r="M289" s="157"/>
      <c r="N289" s="158"/>
      <c r="O289" s="54"/>
      <c r="P289" s="54"/>
      <c r="Q289" s="54"/>
      <c r="R289" s="54"/>
      <c r="S289" s="54"/>
      <c r="T289" s="55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T289" s="14" t="s">
        <v>162</v>
      </c>
      <c r="AU289" s="14" t="s">
        <v>84</v>
      </c>
    </row>
    <row r="290" spans="2:63" s="12" customFormat="1" ht="22.9" customHeight="1">
      <c r="B290" s="129"/>
      <c r="D290" s="130" t="s">
        <v>73</v>
      </c>
      <c r="E290" s="139" t="s">
        <v>650</v>
      </c>
      <c r="F290" s="139" t="s">
        <v>651</v>
      </c>
      <c r="J290" s="140">
        <f>BK290</f>
        <v>0</v>
      </c>
      <c r="L290" s="129"/>
      <c r="M290" s="133"/>
      <c r="N290" s="134"/>
      <c r="O290" s="134"/>
      <c r="P290" s="135">
        <f>SUM(P291:P293)</f>
        <v>43.32168</v>
      </c>
      <c r="Q290" s="134"/>
      <c r="R290" s="135">
        <f>SUM(R291:R293)</f>
        <v>0.5309496</v>
      </c>
      <c r="S290" s="134"/>
      <c r="T290" s="136">
        <f>SUM(T291:T293)</f>
        <v>0</v>
      </c>
      <c r="AR290" s="130" t="s">
        <v>84</v>
      </c>
      <c r="AT290" s="137" t="s">
        <v>73</v>
      </c>
      <c r="AU290" s="137" t="s">
        <v>82</v>
      </c>
      <c r="AY290" s="130" t="s">
        <v>140</v>
      </c>
      <c r="BK290" s="138">
        <f>SUM(BK291:BK293)</f>
        <v>0</v>
      </c>
    </row>
    <row r="291" spans="1:65" s="2" customFormat="1" ht="21.75" customHeight="1">
      <c r="A291" s="28"/>
      <c r="B291" s="141"/>
      <c r="C291" s="142" t="s">
        <v>652</v>
      </c>
      <c r="D291" s="142" t="s">
        <v>142</v>
      </c>
      <c r="E291" s="143" t="s">
        <v>653</v>
      </c>
      <c r="F291" s="144" t="s">
        <v>654</v>
      </c>
      <c r="G291" s="145" t="s">
        <v>199</v>
      </c>
      <c r="H291" s="146">
        <v>41.84</v>
      </c>
      <c r="I291" s="147"/>
      <c r="J291" s="147">
        <f>ROUND(I291*H291,2)</f>
        <v>0</v>
      </c>
      <c r="K291" s="148"/>
      <c r="L291" s="29"/>
      <c r="M291" s="149" t="s">
        <v>1</v>
      </c>
      <c r="N291" s="150" t="s">
        <v>39</v>
      </c>
      <c r="O291" s="151">
        <v>0.968</v>
      </c>
      <c r="P291" s="151">
        <f>O291*H291</f>
        <v>40.50112</v>
      </c>
      <c r="Q291" s="151">
        <v>0.01259</v>
      </c>
      <c r="R291" s="151">
        <f>Q291*H291</f>
        <v>0.5267656000000001</v>
      </c>
      <c r="S291" s="151">
        <v>0</v>
      </c>
      <c r="T291" s="152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53" t="s">
        <v>209</v>
      </c>
      <c r="AT291" s="153" t="s">
        <v>142</v>
      </c>
      <c r="AU291" s="153" t="s">
        <v>84</v>
      </c>
      <c r="AY291" s="14" t="s">
        <v>140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4" t="s">
        <v>82</v>
      </c>
      <c r="BK291" s="154">
        <f>ROUND(I291*H291,2)</f>
        <v>0</v>
      </c>
      <c r="BL291" s="14" t="s">
        <v>209</v>
      </c>
      <c r="BM291" s="153" t="s">
        <v>655</v>
      </c>
    </row>
    <row r="292" spans="1:65" s="2" customFormat="1" ht="16.5" customHeight="1">
      <c r="A292" s="28"/>
      <c r="B292" s="141"/>
      <c r="C292" s="142" t="s">
        <v>656</v>
      </c>
      <c r="D292" s="142" t="s">
        <v>142</v>
      </c>
      <c r="E292" s="143" t="s">
        <v>657</v>
      </c>
      <c r="F292" s="144" t="s">
        <v>658</v>
      </c>
      <c r="G292" s="145" t="s">
        <v>199</v>
      </c>
      <c r="H292" s="146">
        <v>41.84</v>
      </c>
      <c r="I292" s="147"/>
      <c r="J292" s="147">
        <f>ROUND(I292*H292,2)</f>
        <v>0</v>
      </c>
      <c r="K292" s="148"/>
      <c r="L292" s="29"/>
      <c r="M292" s="149" t="s">
        <v>1</v>
      </c>
      <c r="N292" s="150" t="s">
        <v>39</v>
      </c>
      <c r="O292" s="151">
        <v>0.04</v>
      </c>
      <c r="P292" s="151">
        <f>O292*H292</f>
        <v>1.6736000000000002</v>
      </c>
      <c r="Q292" s="151">
        <v>0.0001</v>
      </c>
      <c r="R292" s="151">
        <f>Q292*H292</f>
        <v>0.004184</v>
      </c>
      <c r="S292" s="151">
        <v>0</v>
      </c>
      <c r="T292" s="152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53" t="s">
        <v>209</v>
      </c>
      <c r="AT292" s="153" t="s">
        <v>142</v>
      </c>
      <c r="AU292" s="153" t="s">
        <v>84</v>
      </c>
      <c r="AY292" s="14" t="s">
        <v>140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4" t="s">
        <v>82</v>
      </c>
      <c r="BK292" s="154">
        <f>ROUND(I292*H292,2)</f>
        <v>0</v>
      </c>
      <c r="BL292" s="14" t="s">
        <v>209</v>
      </c>
      <c r="BM292" s="153" t="s">
        <v>659</v>
      </c>
    </row>
    <row r="293" spans="1:65" s="2" customFormat="1" ht="21.75" customHeight="1">
      <c r="A293" s="28"/>
      <c r="B293" s="141"/>
      <c r="C293" s="142" t="s">
        <v>660</v>
      </c>
      <c r="D293" s="142" t="s">
        <v>142</v>
      </c>
      <c r="E293" s="143" t="s">
        <v>661</v>
      </c>
      <c r="F293" s="144" t="s">
        <v>662</v>
      </c>
      <c r="G293" s="145" t="s">
        <v>175</v>
      </c>
      <c r="H293" s="146">
        <v>0.531</v>
      </c>
      <c r="I293" s="147"/>
      <c r="J293" s="147">
        <f>ROUND(I293*H293,2)</f>
        <v>0</v>
      </c>
      <c r="K293" s="148"/>
      <c r="L293" s="29"/>
      <c r="M293" s="149" t="s">
        <v>1</v>
      </c>
      <c r="N293" s="150" t="s">
        <v>39</v>
      </c>
      <c r="O293" s="151">
        <v>2.16</v>
      </c>
      <c r="P293" s="151">
        <f>O293*H293</f>
        <v>1.1469600000000002</v>
      </c>
      <c r="Q293" s="151">
        <v>0</v>
      </c>
      <c r="R293" s="151">
        <f>Q293*H293</f>
        <v>0</v>
      </c>
      <c r="S293" s="151">
        <v>0</v>
      </c>
      <c r="T293" s="152">
        <f>S293*H293</f>
        <v>0</v>
      </c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R293" s="153" t="s">
        <v>209</v>
      </c>
      <c r="AT293" s="153" t="s">
        <v>142</v>
      </c>
      <c r="AU293" s="153" t="s">
        <v>84</v>
      </c>
      <c r="AY293" s="14" t="s">
        <v>140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4" t="s">
        <v>82</v>
      </c>
      <c r="BK293" s="154">
        <f>ROUND(I293*H293,2)</f>
        <v>0</v>
      </c>
      <c r="BL293" s="14" t="s">
        <v>209</v>
      </c>
      <c r="BM293" s="153" t="s">
        <v>663</v>
      </c>
    </row>
    <row r="294" spans="2:63" s="12" customFormat="1" ht="22.9" customHeight="1">
      <c r="B294" s="129"/>
      <c r="D294" s="130" t="s">
        <v>73</v>
      </c>
      <c r="E294" s="139" t="s">
        <v>664</v>
      </c>
      <c r="F294" s="139" t="s">
        <v>665</v>
      </c>
      <c r="J294" s="140">
        <f>BK294</f>
        <v>0</v>
      </c>
      <c r="L294" s="129"/>
      <c r="M294" s="133"/>
      <c r="N294" s="134"/>
      <c r="O294" s="134"/>
      <c r="P294" s="135">
        <f>SUM(P295:P302)</f>
        <v>403.910708</v>
      </c>
      <c r="Q294" s="134"/>
      <c r="R294" s="135">
        <f>SUM(R295:R302)</f>
        <v>0.06981</v>
      </c>
      <c r="S294" s="134"/>
      <c r="T294" s="136">
        <f>SUM(T295:T302)</f>
        <v>5.8331126399999995</v>
      </c>
      <c r="AR294" s="130" t="s">
        <v>84</v>
      </c>
      <c r="AT294" s="137" t="s">
        <v>73</v>
      </c>
      <c r="AU294" s="137" t="s">
        <v>82</v>
      </c>
      <c r="AY294" s="130" t="s">
        <v>140</v>
      </c>
      <c r="BK294" s="138">
        <f>SUM(BK295:BK302)</f>
        <v>0</v>
      </c>
    </row>
    <row r="295" spans="1:65" s="2" customFormat="1" ht="16.5" customHeight="1">
      <c r="A295" s="28"/>
      <c r="B295" s="141"/>
      <c r="C295" s="142" t="s">
        <v>666</v>
      </c>
      <c r="D295" s="142" t="s">
        <v>142</v>
      </c>
      <c r="E295" s="143" t="s">
        <v>667</v>
      </c>
      <c r="F295" s="144" t="s">
        <v>668</v>
      </c>
      <c r="G295" s="145" t="s">
        <v>199</v>
      </c>
      <c r="H295" s="146">
        <v>1596.072</v>
      </c>
      <c r="I295" s="147"/>
      <c r="J295" s="147">
        <f>ROUND(I295*H295,2)</f>
        <v>0</v>
      </c>
      <c r="K295" s="148"/>
      <c r="L295" s="29"/>
      <c r="M295" s="149" t="s">
        <v>1</v>
      </c>
      <c r="N295" s="150" t="s">
        <v>39</v>
      </c>
      <c r="O295" s="151">
        <v>0.214</v>
      </c>
      <c r="P295" s="151">
        <f>O295*H295</f>
        <v>341.55940799999996</v>
      </c>
      <c r="Q295" s="151">
        <v>0</v>
      </c>
      <c r="R295" s="151">
        <f>Q295*H295</f>
        <v>0</v>
      </c>
      <c r="S295" s="151">
        <v>0.00312</v>
      </c>
      <c r="T295" s="152">
        <f>S295*H295</f>
        <v>4.97974464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3" t="s">
        <v>209</v>
      </c>
      <c r="AT295" s="153" t="s">
        <v>142</v>
      </c>
      <c r="AU295" s="153" t="s">
        <v>84</v>
      </c>
      <c r="AY295" s="14" t="s">
        <v>140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4" t="s">
        <v>82</v>
      </c>
      <c r="BK295" s="154">
        <f>ROUND(I295*H295,2)</f>
        <v>0</v>
      </c>
      <c r="BL295" s="14" t="s">
        <v>209</v>
      </c>
      <c r="BM295" s="153" t="s">
        <v>669</v>
      </c>
    </row>
    <row r="296" spans="1:47" s="2" customFormat="1" ht="19.5">
      <c r="A296" s="28"/>
      <c r="B296" s="29"/>
      <c r="C296" s="28"/>
      <c r="D296" s="155" t="s">
        <v>162</v>
      </c>
      <c r="E296" s="28"/>
      <c r="F296" s="156" t="s">
        <v>670</v>
      </c>
      <c r="G296" s="28"/>
      <c r="H296" s="28"/>
      <c r="I296" s="28"/>
      <c r="J296" s="28"/>
      <c r="K296" s="28"/>
      <c r="L296" s="29"/>
      <c r="M296" s="157"/>
      <c r="N296" s="158"/>
      <c r="O296" s="54"/>
      <c r="P296" s="54"/>
      <c r="Q296" s="54"/>
      <c r="R296" s="54"/>
      <c r="S296" s="54"/>
      <c r="T296" s="55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T296" s="14" t="s">
        <v>162</v>
      </c>
      <c r="AU296" s="14" t="s">
        <v>84</v>
      </c>
    </row>
    <row r="297" spans="1:65" s="2" customFormat="1" ht="16.5" customHeight="1">
      <c r="A297" s="28"/>
      <c r="B297" s="141"/>
      <c r="C297" s="142" t="s">
        <v>671</v>
      </c>
      <c r="D297" s="142" t="s">
        <v>142</v>
      </c>
      <c r="E297" s="143" t="s">
        <v>672</v>
      </c>
      <c r="F297" s="144" t="s">
        <v>673</v>
      </c>
      <c r="G297" s="145" t="s">
        <v>239</v>
      </c>
      <c r="H297" s="146">
        <v>87.6</v>
      </c>
      <c r="I297" s="147"/>
      <c r="J297" s="147">
        <f>ROUND(I297*H297,2)</f>
        <v>0</v>
      </c>
      <c r="K297" s="148"/>
      <c r="L297" s="29"/>
      <c r="M297" s="149" t="s">
        <v>1</v>
      </c>
      <c r="N297" s="150" t="s">
        <v>39</v>
      </c>
      <c r="O297" s="151">
        <v>0.153</v>
      </c>
      <c r="P297" s="151">
        <f>O297*H297</f>
        <v>13.4028</v>
      </c>
      <c r="Q297" s="151">
        <v>0</v>
      </c>
      <c r="R297" s="151">
        <f>Q297*H297</f>
        <v>0</v>
      </c>
      <c r="S297" s="151">
        <v>0.00187</v>
      </c>
      <c r="T297" s="152">
        <f>S297*H297</f>
        <v>0.16381199999999999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53" t="s">
        <v>209</v>
      </c>
      <c r="AT297" s="153" t="s">
        <v>142</v>
      </c>
      <c r="AU297" s="153" t="s">
        <v>84</v>
      </c>
      <c r="AY297" s="14" t="s">
        <v>140</v>
      </c>
      <c r="BE297" s="154">
        <f>IF(N297="základní",J297,0)</f>
        <v>0</v>
      </c>
      <c r="BF297" s="154">
        <f>IF(N297="snížená",J297,0)</f>
        <v>0</v>
      </c>
      <c r="BG297" s="154">
        <f>IF(N297="zákl. přenesená",J297,0)</f>
        <v>0</v>
      </c>
      <c r="BH297" s="154">
        <f>IF(N297="sníž. přenesená",J297,0)</f>
        <v>0</v>
      </c>
      <c r="BI297" s="154">
        <f>IF(N297="nulová",J297,0)</f>
        <v>0</v>
      </c>
      <c r="BJ297" s="14" t="s">
        <v>82</v>
      </c>
      <c r="BK297" s="154">
        <f>ROUND(I297*H297,2)</f>
        <v>0</v>
      </c>
      <c r="BL297" s="14" t="s">
        <v>209</v>
      </c>
      <c r="BM297" s="153" t="s">
        <v>674</v>
      </c>
    </row>
    <row r="298" spans="1:47" s="2" customFormat="1" ht="19.5">
      <c r="A298" s="28"/>
      <c r="B298" s="29"/>
      <c r="C298" s="28"/>
      <c r="D298" s="155" t="s">
        <v>162</v>
      </c>
      <c r="E298" s="28"/>
      <c r="F298" s="156" t="s">
        <v>670</v>
      </c>
      <c r="G298" s="28"/>
      <c r="H298" s="28"/>
      <c r="I298" s="28"/>
      <c r="J298" s="28"/>
      <c r="K298" s="28"/>
      <c r="L298" s="29"/>
      <c r="M298" s="157"/>
      <c r="N298" s="158"/>
      <c r="O298" s="54"/>
      <c r="P298" s="54"/>
      <c r="Q298" s="54"/>
      <c r="R298" s="54"/>
      <c r="S298" s="54"/>
      <c r="T298" s="55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T298" s="14" t="s">
        <v>162</v>
      </c>
      <c r="AU298" s="14" t="s">
        <v>84</v>
      </c>
    </row>
    <row r="299" spans="1:65" s="2" customFormat="1" ht="16.5" customHeight="1">
      <c r="A299" s="28"/>
      <c r="B299" s="141"/>
      <c r="C299" s="142" t="s">
        <v>675</v>
      </c>
      <c r="D299" s="142" t="s">
        <v>142</v>
      </c>
      <c r="E299" s="143" t="s">
        <v>676</v>
      </c>
      <c r="F299" s="144" t="s">
        <v>677</v>
      </c>
      <c r="G299" s="145" t="s">
        <v>239</v>
      </c>
      <c r="H299" s="146">
        <v>175.2</v>
      </c>
      <c r="I299" s="147"/>
      <c r="J299" s="147">
        <f>ROUND(I299*H299,2)</f>
        <v>0</v>
      </c>
      <c r="K299" s="148"/>
      <c r="L299" s="29"/>
      <c r="M299" s="149" t="s">
        <v>1</v>
      </c>
      <c r="N299" s="150" t="s">
        <v>39</v>
      </c>
      <c r="O299" s="151">
        <v>0.189</v>
      </c>
      <c r="P299" s="151">
        <f>O299*H299</f>
        <v>33.1128</v>
      </c>
      <c r="Q299" s="151">
        <v>0</v>
      </c>
      <c r="R299" s="151">
        <f>Q299*H299</f>
        <v>0</v>
      </c>
      <c r="S299" s="151">
        <v>0.0026</v>
      </c>
      <c r="T299" s="152">
        <f>S299*H299</f>
        <v>0.4555199999999999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53" t="s">
        <v>209</v>
      </c>
      <c r="AT299" s="153" t="s">
        <v>142</v>
      </c>
      <c r="AU299" s="153" t="s">
        <v>84</v>
      </c>
      <c r="AY299" s="14" t="s">
        <v>140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4" t="s">
        <v>82</v>
      </c>
      <c r="BK299" s="154">
        <f>ROUND(I299*H299,2)</f>
        <v>0</v>
      </c>
      <c r="BL299" s="14" t="s">
        <v>209</v>
      </c>
      <c r="BM299" s="153" t="s">
        <v>678</v>
      </c>
    </row>
    <row r="300" spans="1:65" s="2" customFormat="1" ht="16.5" customHeight="1">
      <c r="A300" s="28"/>
      <c r="B300" s="141"/>
      <c r="C300" s="142" t="s">
        <v>679</v>
      </c>
      <c r="D300" s="142" t="s">
        <v>142</v>
      </c>
      <c r="E300" s="143" t="s">
        <v>680</v>
      </c>
      <c r="F300" s="144" t="s">
        <v>681</v>
      </c>
      <c r="G300" s="145" t="s">
        <v>239</v>
      </c>
      <c r="H300" s="146">
        <v>59.4</v>
      </c>
      <c r="I300" s="147"/>
      <c r="J300" s="147">
        <f>ROUND(I300*H300,2)</f>
        <v>0</v>
      </c>
      <c r="K300" s="148"/>
      <c r="L300" s="29"/>
      <c r="M300" s="149" t="s">
        <v>1</v>
      </c>
      <c r="N300" s="150" t="s">
        <v>39</v>
      </c>
      <c r="O300" s="151">
        <v>0.147</v>
      </c>
      <c r="P300" s="151">
        <f>O300*H300</f>
        <v>8.7318</v>
      </c>
      <c r="Q300" s="151">
        <v>0</v>
      </c>
      <c r="R300" s="151">
        <f>Q300*H300</f>
        <v>0</v>
      </c>
      <c r="S300" s="151">
        <v>0.00394</v>
      </c>
      <c r="T300" s="152">
        <f>S300*H300</f>
        <v>0.234036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53" t="s">
        <v>209</v>
      </c>
      <c r="AT300" s="153" t="s">
        <v>142</v>
      </c>
      <c r="AU300" s="153" t="s">
        <v>84</v>
      </c>
      <c r="AY300" s="14" t="s">
        <v>140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4" t="s">
        <v>82</v>
      </c>
      <c r="BK300" s="154">
        <f>ROUND(I300*H300,2)</f>
        <v>0</v>
      </c>
      <c r="BL300" s="14" t="s">
        <v>209</v>
      </c>
      <c r="BM300" s="153" t="s">
        <v>682</v>
      </c>
    </row>
    <row r="301" spans="1:65" s="2" customFormat="1" ht="21.75" customHeight="1">
      <c r="A301" s="28"/>
      <c r="B301" s="141"/>
      <c r="C301" s="142" t="s">
        <v>683</v>
      </c>
      <c r="D301" s="142" t="s">
        <v>142</v>
      </c>
      <c r="E301" s="143" t="s">
        <v>684</v>
      </c>
      <c r="F301" s="144" t="s">
        <v>685</v>
      </c>
      <c r="G301" s="145" t="s">
        <v>239</v>
      </c>
      <c r="H301" s="146">
        <v>19.5</v>
      </c>
      <c r="I301" s="147"/>
      <c r="J301" s="147">
        <f>ROUND(I301*H301,2)</f>
        <v>0</v>
      </c>
      <c r="K301" s="148"/>
      <c r="L301" s="29"/>
      <c r="M301" s="149" t="s">
        <v>1</v>
      </c>
      <c r="N301" s="150" t="s">
        <v>39</v>
      </c>
      <c r="O301" s="151">
        <v>0.347</v>
      </c>
      <c r="P301" s="151">
        <f>O301*H301</f>
        <v>6.7665</v>
      </c>
      <c r="Q301" s="151">
        <v>0.00358</v>
      </c>
      <c r="R301" s="151">
        <f>Q301*H301</f>
        <v>0.06981</v>
      </c>
      <c r="S301" s="151">
        <v>0</v>
      </c>
      <c r="T301" s="152">
        <f>S301*H301</f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53" t="s">
        <v>209</v>
      </c>
      <c r="AT301" s="153" t="s">
        <v>142</v>
      </c>
      <c r="AU301" s="153" t="s">
        <v>84</v>
      </c>
      <c r="AY301" s="14" t="s">
        <v>140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4" t="s">
        <v>82</v>
      </c>
      <c r="BK301" s="154">
        <f>ROUND(I301*H301,2)</f>
        <v>0</v>
      </c>
      <c r="BL301" s="14" t="s">
        <v>209</v>
      </c>
      <c r="BM301" s="153" t="s">
        <v>686</v>
      </c>
    </row>
    <row r="302" spans="1:65" s="2" customFormat="1" ht="21.75" customHeight="1">
      <c r="A302" s="28"/>
      <c r="B302" s="141"/>
      <c r="C302" s="142" t="s">
        <v>687</v>
      </c>
      <c r="D302" s="142" t="s">
        <v>142</v>
      </c>
      <c r="E302" s="143" t="s">
        <v>688</v>
      </c>
      <c r="F302" s="144" t="s">
        <v>689</v>
      </c>
      <c r="G302" s="145" t="s">
        <v>175</v>
      </c>
      <c r="H302" s="146">
        <v>0.07</v>
      </c>
      <c r="I302" s="147"/>
      <c r="J302" s="147">
        <f>ROUND(I302*H302,2)</f>
        <v>0</v>
      </c>
      <c r="K302" s="148"/>
      <c r="L302" s="29"/>
      <c r="M302" s="149" t="s">
        <v>1</v>
      </c>
      <c r="N302" s="150" t="s">
        <v>39</v>
      </c>
      <c r="O302" s="151">
        <v>4.82</v>
      </c>
      <c r="P302" s="151">
        <f>O302*H302</f>
        <v>0.33740000000000003</v>
      </c>
      <c r="Q302" s="151">
        <v>0</v>
      </c>
      <c r="R302" s="151">
        <f>Q302*H302</f>
        <v>0</v>
      </c>
      <c r="S302" s="151">
        <v>0</v>
      </c>
      <c r="T302" s="152">
        <f>S302*H302</f>
        <v>0</v>
      </c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R302" s="153" t="s">
        <v>209</v>
      </c>
      <c r="AT302" s="153" t="s">
        <v>142</v>
      </c>
      <c r="AU302" s="153" t="s">
        <v>84</v>
      </c>
      <c r="AY302" s="14" t="s">
        <v>140</v>
      </c>
      <c r="BE302" s="154">
        <f>IF(N302="základní",J302,0)</f>
        <v>0</v>
      </c>
      <c r="BF302" s="154">
        <f>IF(N302="snížená",J302,0)</f>
        <v>0</v>
      </c>
      <c r="BG302" s="154">
        <f>IF(N302="zákl. přenesená",J302,0)</f>
        <v>0</v>
      </c>
      <c r="BH302" s="154">
        <f>IF(N302="sníž. přenesená",J302,0)</f>
        <v>0</v>
      </c>
      <c r="BI302" s="154">
        <f>IF(N302="nulová",J302,0)</f>
        <v>0</v>
      </c>
      <c r="BJ302" s="14" t="s">
        <v>82</v>
      </c>
      <c r="BK302" s="154">
        <f>ROUND(I302*H302,2)</f>
        <v>0</v>
      </c>
      <c r="BL302" s="14" t="s">
        <v>209</v>
      </c>
      <c r="BM302" s="153" t="s">
        <v>690</v>
      </c>
    </row>
    <row r="303" spans="2:63" s="12" customFormat="1" ht="22.9" customHeight="1">
      <c r="B303" s="129"/>
      <c r="D303" s="130" t="s">
        <v>73</v>
      </c>
      <c r="E303" s="139" t="s">
        <v>691</v>
      </c>
      <c r="F303" s="139" t="s">
        <v>692</v>
      </c>
      <c r="J303" s="140">
        <f>BK303</f>
        <v>0</v>
      </c>
      <c r="L303" s="129"/>
      <c r="M303" s="133"/>
      <c r="N303" s="134"/>
      <c r="O303" s="134"/>
      <c r="P303" s="135">
        <f>P304+SUM(P305:P346)</f>
        <v>826.5033229999999</v>
      </c>
      <c r="Q303" s="134"/>
      <c r="R303" s="135">
        <f>R304+SUM(R305:R346)</f>
        <v>14.11679429</v>
      </c>
      <c r="S303" s="134"/>
      <c r="T303" s="136">
        <f>T304+SUM(T305:T346)</f>
        <v>0</v>
      </c>
      <c r="AR303" s="130" t="s">
        <v>84</v>
      </c>
      <c r="AT303" s="137" t="s">
        <v>73</v>
      </c>
      <c r="AU303" s="137" t="s">
        <v>82</v>
      </c>
      <c r="AY303" s="130" t="s">
        <v>140</v>
      </c>
      <c r="BK303" s="138">
        <f>BK304+SUM(BK305:BK346)</f>
        <v>0</v>
      </c>
    </row>
    <row r="304" spans="1:65" s="2" customFormat="1" ht="33" customHeight="1">
      <c r="A304" s="28"/>
      <c r="B304" s="141"/>
      <c r="C304" s="142" t="s">
        <v>693</v>
      </c>
      <c r="D304" s="142" t="s">
        <v>142</v>
      </c>
      <c r="E304" s="143" t="s">
        <v>694</v>
      </c>
      <c r="F304" s="144" t="s">
        <v>695</v>
      </c>
      <c r="G304" s="145" t="s">
        <v>199</v>
      </c>
      <c r="H304" s="146">
        <v>2.215</v>
      </c>
      <c r="I304" s="147"/>
      <c r="J304" s="147">
        <f>ROUND(I304*H304,2)</f>
        <v>0</v>
      </c>
      <c r="K304" s="148"/>
      <c r="L304" s="29"/>
      <c r="M304" s="149" t="s">
        <v>1</v>
      </c>
      <c r="N304" s="150" t="s">
        <v>39</v>
      </c>
      <c r="O304" s="151">
        <v>1.585</v>
      </c>
      <c r="P304" s="151">
        <f>O304*H304</f>
        <v>3.5107749999999998</v>
      </c>
      <c r="Q304" s="151">
        <v>0.00026</v>
      </c>
      <c r="R304" s="151">
        <f>Q304*H304</f>
        <v>0.0005759</v>
      </c>
      <c r="S304" s="151">
        <v>0</v>
      </c>
      <c r="T304" s="152">
        <f>S304*H304</f>
        <v>0</v>
      </c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R304" s="153" t="s">
        <v>209</v>
      </c>
      <c r="AT304" s="153" t="s">
        <v>142</v>
      </c>
      <c r="AU304" s="153" t="s">
        <v>84</v>
      </c>
      <c r="AY304" s="14" t="s">
        <v>140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4" t="s">
        <v>82</v>
      </c>
      <c r="BK304" s="154">
        <f>ROUND(I304*H304,2)</f>
        <v>0</v>
      </c>
      <c r="BL304" s="14" t="s">
        <v>209</v>
      </c>
      <c r="BM304" s="153" t="s">
        <v>696</v>
      </c>
    </row>
    <row r="305" spans="1:47" s="2" customFormat="1" ht="29.25">
      <c r="A305" s="28"/>
      <c r="B305" s="29"/>
      <c r="C305" s="28"/>
      <c r="D305" s="155" t="s">
        <v>162</v>
      </c>
      <c r="E305" s="28"/>
      <c r="F305" s="156" t="s">
        <v>697</v>
      </c>
      <c r="G305" s="28"/>
      <c r="H305" s="28"/>
      <c r="I305" s="28"/>
      <c r="J305" s="28"/>
      <c r="K305" s="28"/>
      <c r="L305" s="29"/>
      <c r="M305" s="157"/>
      <c r="N305" s="158"/>
      <c r="O305" s="54"/>
      <c r="P305" s="54"/>
      <c r="Q305" s="54"/>
      <c r="R305" s="54"/>
      <c r="S305" s="54"/>
      <c r="T305" s="55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T305" s="14" t="s">
        <v>162</v>
      </c>
      <c r="AU305" s="14" t="s">
        <v>84</v>
      </c>
    </row>
    <row r="306" spans="1:65" s="2" customFormat="1" ht="33" customHeight="1">
      <c r="A306" s="28"/>
      <c r="B306" s="141"/>
      <c r="C306" s="142" t="s">
        <v>698</v>
      </c>
      <c r="D306" s="142" t="s">
        <v>142</v>
      </c>
      <c r="E306" s="143" t="s">
        <v>699</v>
      </c>
      <c r="F306" s="144" t="s">
        <v>700</v>
      </c>
      <c r="G306" s="145" t="s">
        <v>199</v>
      </c>
      <c r="H306" s="146">
        <v>8.438</v>
      </c>
      <c r="I306" s="147"/>
      <c r="J306" s="147">
        <f>ROUND(I306*H306,2)</f>
        <v>0</v>
      </c>
      <c r="K306" s="148"/>
      <c r="L306" s="29"/>
      <c r="M306" s="149" t="s">
        <v>1</v>
      </c>
      <c r="N306" s="150" t="s">
        <v>39</v>
      </c>
      <c r="O306" s="151">
        <v>1.585</v>
      </c>
      <c r="P306" s="151">
        <f>O306*H306</f>
        <v>13.37423</v>
      </c>
      <c r="Q306" s="151">
        <v>0.00026</v>
      </c>
      <c r="R306" s="151">
        <f>Q306*H306</f>
        <v>0.00219388</v>
      </c>
      <c r="S306" s="151">
        <v>0</v>
      </c>
      <c r="T306" s="152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53" t="s">
        <v>209</v>
      </c>
      <c r="AT306" s="153" t="s">
        <v>142</v>
      </c>
      <c r="AU306" s="153" t="s">
        <v>84</v>
      </c>
      <c r="AY306" s="14" t="s">
        <v>140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4" t="s">
        <v>82</v>
      </c>
      <c r="BK306" s="154">
        <f>ROUND(I306*H306,2)</f>
        <v>0</v>
      </c>
      <c r="BL306" s="14" t="s">
        <v>209</v>
      </c>
      <c r="BM306" s="153" t="s">
        <v>701</v>
      </c>
    </row>
    <row r="307" spans="1:47" s="2" customFormat="1" ht="29.25">
      <c r="A307" s="28"/>
      <c r="B307" s="29"/>
      <c r="C307" s="28"/>
      <c r="D307" s="155" t="s">
        <v>162</v>
      </c>
      <c r="E307" s="28"/>
      <c r="F307" s="156" t="s">
        <v>697</v>
      </c>
      <c r="G307" s="28"/>
      <c r="H307" s="28"/>
      <c r="I307" s="28"/>
      <c r="J307" s="28"/>
      <c r="K307" s="28"/>
      <c r="L307" s="29"/>
      <c r="M307" s="157"/>
      <c r="N307" s="158"/>
      <c r="O307" s="54"/>
      <c r="P307" s="54"/>
      <c r="Q307" s="54"/>
      <c r="R307" s="54"/>
      <c r="S307" s="54"/>
      <c r="T307" s="55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T307" s="14" t="s">
        <v>162</v>
      </c>
      <c r="AU307" s="14" t="s">
        <v>84</v>
      </c>
    </row>
    <row r="308" spans="1:65" s="2" customFormat="1" ht="33" customHeight="1">
      <c r="A308" s="28"/>
      <c r="B308" s="141"/>
      <c r="C308" s="142" t="s">
        <v>702</v>
      </c>
      <c r="D308" s="142" t="s">
        <v>142</v>
      </c>
      <c r="E308" s="143" t="s">
        <v>703</v>
      </c>
      <c r="F308" s="144" t="s">
        <v>704</v>
      </c>
      <c r="G308" s="145" t="s">
        <v>199</v>
      </c>
      <c r="H308" s="146">
        <v>6.169</v>
      </c>
      <c r="I308" s="147"/>
      <c r="J308" s="147">
        <f>ROUND(I308*H308,2)</f>
        <v>0</v>
      </c>
      <c r="K308" s="148"/>
      <c r="L308" s="29"/>
      <c r="M308" s="149" t="s">
        <v>1</v>
      </c>
      <c r="N308" s="150" t="s">
        <v>39</v>
      </c>
      <c r="O308" s="151">
        <v>1.585</v>
      </c>
      <c r="P308" s="151">
        <f>O308*H308</f>
        <v>9.777864999999998</v>
      </c>
      <c r="Q308" s="151">
        <v>0.00026</v>
      </c>
      <c r="R308" s="151">
        <f>Q308*H308</f>
        <v>0.0016039399999999997</v>
      </c>
      <c r="S308" s="151">
        <v>0</v>
      </c>
      <c r="T308" s="152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53" t="s">
        <v>209</v>
      </c>
      <c r="AT308" s="153" t="s">
        <v>142</v>
      </c>
      <c r="AU308" s="153" t="s">
        <v>84</v>
      </c>
      <c r="AY308" s="14" t="s">
        <v>140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4" t="s">
        <v>82</v>
      </c>
      <c r="BK308" s="154">
        <f>ROUND(I308*H308,2)</f>
        <v>0</v>
      </c>
      <c r="BL308" s="14" t="s">
        <v>209</v>
      </c>
      <c r="BM308" s="153" t="s">
        <v>705</v>
      </c>
    </row>
    <row r="309" spans="1:47" s="2" customFormat="1" ht="29.25">
      <c r="A309" s="28"/>
      <c r="B309" s="29"/>
      <c r="C309" s="28"/>
      <c r="D309" s="155" t="s">
        <v>162</v>
      </c>
      <c r="E309" s="28"/>
      <c r="F309" s="156" t="s">
        <v>697</v>
      </c>
      <c r="G309" s="28"/>
      <c r="H309" s="28"/>
      <c r="I309" s="28"/>
      <c r="J309" s="28"/>
      <c r="K309" s="28"/>
      <c r="L309" s="29"/>
      <c r="M309" s="157"/>
      <c r="N309" s="158"/>
      <c r="O309" s="54"/>
      <c r="P309" s="54"/>
      <c r="Q309" s="54"/>
      <c r="R309" s="54"/>
      <c r="S309" s="54"/>
      <c r="T309" s="55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T309" s="14" t="s">
        <v>162</v>
      </c>
      <c r="AU309" s="14" t="s">
        <v>84</v>
      </c>
    </row>
    <row r="310" spans="1:65" s="2" customFormat="1" ht="33" customHeight="1">
      <c r="A310" s="28"/>
      <c r="B310" s="141"/>
      <c r="C310" s="142" t="s">
        <v>706</v>
      </c>
      <c r="D310" s="142" t="s">
        <v>142</v>
      </c>
      <c r="E310" s="143" t="s">
        <v>707</v>
      </c>
      <c r="F310" s="144" t="s">
        <v>708</v>
      </c>
      <c r="G310" s="145" t="s">
        <v>199</v>
      </c>
      <c r="H310" s="146">
        <v>2.274</v>
      </c>
      <c r="I310" s="147"/>
      <c r="J310" s="147">
        <f>ROUND(I310*H310,2)</f>
        <v>0</v>
      </c>
      <c r="K310" s="148"/>
      <c r="L310" s="29"/>
      <c r="M310" s="149" t="s">
        <v>1</v>
      </c>
      <c r="N310" s="150" t="s">
        <v>39</v>
      </c>
      <c r="O310" s="151">
        <v>1.585</v>
      </c>
      <c r="P310" s="151">
        <f>O310*H310</f>
        <v>3.6042899999999998</v>
      </c>
      <c r="Q310" s="151">
        <v>0.00026</v>
      </c>
      <c r="R310" s="151">
        <f>Q310*H310</f>
        <v>0.0005912399999999999</v>
      </c>
      <c r="S310" s="151">
        <v>0</v>
      </c>
      <c r="T310" s="152">
        <f>S310*H310</f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53" t="s">
        <v>209</v>
      </c>
      <c r="AT310" s="153" t="s">
        <v>142</v>
      </c>
      <c r="AU310" s="153" t="s">
        <v>84</v>
      </c>
      <c r="AY310" s="14" t="s">
        <v>140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4" t="s">
        <v>82</v>
      </c>
      <c r="BK310" s="154">
        <f>ROUND(I310*H310,2)</f>
        <v>0</v>
      </c>
      <c r="BL310" s="14" t="s">
        <v>209</v>
      </c>
      <c r="BM310" s="153" t="s">
        <v>709</v>
      </c>
    </row>
    <row r="311" spans="1:47" s="2" customFormat="1" ht="29.25">
      <c r="A311" s="28"/>
      <c r="B311" s="29"/>
      <c r="C311" s="28"/>
      <c r="D311" s="155" t="s">
        <v>162</v>
      </c>
      <c r="E311" s="28"/>
      <c r="F311" s="156" t="s">
        <v>697</v>
      </c>
      <c r="G311" s="28"/>
      <c r="H311" s="28"/>
      <c r="I311" s="28"/>
      <c r="J311" s="28"/>
      <c r="K311" s="28"/>
      <c r="L311" s="29"/>
      <c r="M311" s="157"/>
      <c r="N311" s="158"/>
      <c r="O311" s="54"/>
      <c r="P311" s="54"/>
      <c r="Q311" s="54"/>
      <c r="R311" s="54"/>
      <c r="S311" s="54"/>
      <c r="T311" s="55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T311" s="14" t="s">
        <v>162</v>
      </c>
      <c r="AU311" s="14" t="s">
        <v>84</v>
      </c>
    </row>
    <row r="312" spans="1:65" s="2" customFormat="1" ht="33" customHeight="1">
      <c r="A312" s="28"/>
      <c r="B312" s="141"/>
      <c r="C312" s="142" t="s">
        <v>710</v>
      </c>
      <c r="D312" s="142" t="s">
        <v>142</v>
      </c>
      <c r="E312" s="143" t="s">
        <v>711</v>
      </c>
      <c r="F312" s="144" t="s">
        <v>712</v>
      </c>
      <c r="G312" s="145" t="s">
        <v>199</v>
      </c>
      <c r="H312" s="146">
        <v>1.156</v>
      </c>
      <c r="I312" s="147"/>
      <c r="J312" s="147">
        <f>ROUND(I312*H312,2)</f>
        <v>0</v>
      </c>
      <c r="K312" s="148"/>
      <c r="L312" s="29"/>
      <c r="M312" s="149" t="s">
        <v>1</v>
      </c>
      <c r="N312" s="150" t="s">
        <v>39</v>
      </c>
      <c r="O312" s="151">
        <v>1.585</v>
      </c>
      <c r="P312" s="151">
        <f>O312*H312</f>
        <v>1.8322599999999998</v>
      </c>
      <c r="Q312" s="151">
        <v>0.00026</v>
      </c>
      <c r="R312" s="151">
        <f>Q312*H312</f>
        <v>0.00030055999999999995</v>
      </c>
      <c r="S312" s="151">
        <v>0</v>
      </c>
      <c r="T312" s="152">
        <f>S312*H312</f>
        <v>0</v>
      </c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R312" s="153" t="s">
        <v>209</v>
      </c>
      <c r="AT312" s="153" t="s">
        <v>142</v>
      </c>
      <c r="AU312" s="153" t="s">
        <v>84</v>
      </c>
      <c r="AY312" s="14" t="s">
        <v>140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4" t="s">
        <v>82</v>
      </c>
      <c r="BK312" s="154">
        <f>ROUND(I312*H312,2)</f>
        <v>0</v>
      </c>
      <c r="BL312" s="14" t="s">
        <v>209</v>
      </c>
      <c r="BM312" s="153" t="s">
        <v>713</v>
      </c>
    </row>
    <row r="313" spans="1:47" s="2" customFormat="1" ht="29.25">
      <c r="A313" s="28"/>
      <c r="B313" s="29"/>
      <c r="C313" s="28"/>
      <c r="D313" s="155" t="s">
        <v>162</v>
      </c>
      <c r="E313" s="28"/>
      <c r="F313" s="156" t="s">
        <v>697</v>
      </c>
      <c r="G313" s="28"/>
      <c r="H313" s="28"/>
      <c r="I313" s="28"/>
      <c r="J313" s="28"/>
      <c r="K313" s="28"/>
      <c r="L313" s="29"/>
      <c r="M313" s="157"/>
      <c r="N313" s="158"/>
      <c r="O313" s="54"/>
      <c r="P313" s="54"/>
      <c r="Q313" s="54"/>
      <c r="R313" s="54"/>
      <c r="S313" s="54"/>
      <c r="T313" s="55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T313" s="14" t="s">
        <v>162</v>
      </c>
      <c r="AU313" s="14" t="s">
        <v>84</v>
      </c>
    </row>
    <row r="314" spans="1:65" s="2" customFormat="1" ht="21.75" customHeight="1">
      <c r="A314" s="28"/>
      <c r="B314" s="141"/>
      <c r="C314" s="142" t="s">
        <v>714</v>
      </c>
      <c r="D314" s="142" t="s">
        <v>142</v>
      </c>
      <c r="E314" s="143" t="s">
        <v>715</v>
      </c>
      <c r="F314" s="144" t="s">
        <v>716</v>
      </c>
      <c r="G314" s="145" t="s">
        <v>207</v>
      </c>
      <c r="H314" s="146">
        <v>19</v>
      </c>
      <c r="I314" s="147"/>
      <c r="J314" s="147">
        <f>ROUND(I314*H314,2)</f>
        <v>0</v>
      </c>
      <c r="K314" s="148"/>
      <c r="L314" s="29"/>
      <c r="M314" s="149" t="s">
        <v>1</v>
      </c>
      <c r="N314" s="150" t="s">
        <v>39</v>
      </c>
      <c r="O314" s="151">
        <v>1.805</v>
      </c>
      <c r="P314" s="151">
        <f>O314*H314</f>
        <v>34.295</v>
      </c>
      <c r="Q314" s="151">
        <v>0</v>
      </c>
      <c r="R314" s="151">
        <f>Q314*H314</f>
        <v>0</v>
      </c>
      <c r="S314" s="151">
        <v>0</v>
      </c>
      <c r="T314" s="152">
        <f>S314*H314</f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53" t="s">
        <v>209</v>
      </c>
      <c r="AT314" s="153" t="s">
        <v>142</v>
      </c>
      <c r="AU314" s="153" t="s">
        <v>84</v>
      </c>
      <c r="AY314" s="14" t="s">
        <v>140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4" t="s">
        <v>82</v>
      </c>
      <c r="BK314" s="154">
        <f>ROUND(I314*H314,2)</f>
        <v>0</v>
      </c>
      <c r="BL314" s="14" t="s">
        <v>209</v>
      </c>
      <c r="BM314" s="153" t="s">
        <v>717</v>
      </c>
    </row>
    <row r="315" spans="1:65" s="2" customFormat="1" ht="21.75" customHeight="1">
      <c r="A315" s="28"/>
      <c r="B315" s="141"/>
      <c r="C315" s="159" t="s">
        <v>718</v>
      </c>
      <c r="D315" s="159" t="s">
        <v>263</v>
      </c>
      <c r="E315" s="160" t="s">
        <v>719</v>
      </c>
      <c r="F315" s="161" t="s">
        <v>720</v>
      </c>
      <c r="G315" s="162" t="s">
        <v>207</v>
      </c>
      <c r="H315" s="163">
        <v>6</v>
      </c>
      <c r="I315" s="164"/>
      <c r="J315" s="164">
        <f>ROUND(I315*H315,2)</f>
        <v>0</v>
      </c>
      <c r="K315" s="165"/>
      <c r="L315" s="166"/>
      <c r="M315" s="167" t="s">
        <v>1</v>
      </c>
      <c r="N315" s="168" t="s">
        <v>39</v>
      </c>
      <c r="O315" s="151">
        <v>0</v>
      </c>
      <c r="P315" s="151">
        <f>O315*H315</f>
        <v>0</v>
      </c>
      <c r="Q315" s="151">
        <v>0.038</v>
      </c>
      <c r="R315" s="151">
        <f>Q315*H315</f>
        <v>0.22799999999999998</v>
      </c>
      <c r="S315" s="151">
        <v>0</v>
      </c>
      <c r="T315" s="152">
        <f>S315*H315</f>
        <v>0</v>
      </c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R315" s="153" t="s">
        <v>275</v>
      </c>
      <c r="AT315" s="153" t="s">
        <v>263</v>
      </c>
      <c r="AU315" s="153" t="s">
        <v>84</v>
      </c>
      <c r="AY315" s="14" t="s">
        <v>140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4" t="s">
        <v>82</v>
      </c>
      <c r="BK315" s="154">
        <f>ROUND(I315*H315,2)</f>
        <v>0</v>
      </c>
      <c r="BL315" s="14" t="s">
        <v>209</v>
      </c>
      <c r="BM315" s="153" t="s">
        <v>721</v>
      </c>
    </row>
    <row r="316" spans="1:47" s="2" customFormat="1" ht="29.25">
      <c r="A316" s="28"/>
      <c r="B316" s="29"/>
      <c r="C316" s="28"/>
      <c r="D316" s="155" t="s">
        <v>162</v>
      </c>
      <c r="E316" s="28"/>
      <c r="F316" s="156" t="s">
        <v>722</v>
      </c>
      <c r="G316" s="28"/>
      <c r="H316" s="28"/>
      <c r="I316" s="28"/>
      <c r="J316" s="28"/>
      <c r="K316" s="28"/>
      <c r="L316" s="29"/>
      <c r="M316" s="157"/>
      <c r="N316" s="158"/>
      <c r="O316" s="54"/>
      <c r="P316" s="54"/>
      <c r="Q316" s="54"/>
      <c r="R316" s="54"/>
      <c r="S316" s="54"/>
      <c r="T316" s="55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T316" s="14" t="s">
        <v>162</v>
      </c>
      <c r="AU316" s="14" t="s">
        <v>84</v>
      </c>
    </row>
    <row r="317" spans="1:65" s="2" customFormat="1" ht="21.75" customHeight="1">
      <c r="A317" s="28"/>
      <c r="B317" s="141"/>
      <c r="C317" s="159" t="s">
        <v>723</v>
      </c>
      <c r="D317" s="159" t="s">
        <v>263</v>
      </c>
      <c r="E317" s="160" t="s">
        <v>724</v>
      </c>
      <c r="F317" s="161" t="s">
        <v>725</v>
      </c>
      <c r="G317" s="162" t="s">
        <v>207</v>
      </c>
      <c r="H317" s="163">
        <v>3</v>
      </c>
      <c r="I317" s="164"/>
      <c r="J317" s="164">
        <f>ROUND(I317*H317,2)</f>
        <v>0</v>
      </c>
      <c r="K317" s="165"/>
      <c r="L317" s="166"/>
      <c r="M317" s="167" t="s">
        <v>1</v>
      </c>
      <c r="N317" s="168" t="s">
        <v>39</v>
      </c>
      <c r="O317" s="151">
        <v>0</v>
      </c>
      <c r="P317" s="151">
        <f>O317*H317</f>
        <v>0</v>
      </c>
      <c r="Q317" s="151">
        <v>0.038</v>
      </c>
      <c r="R317" s="151">
        <f>Q317*H317</f>
        <v>0.11399999999999999</v>
      </c>
      <c r="S317" s="151">
        <v>0</v>
      </c>
      <c r="T317" s="152">
        <f>S317*H317</f>
        <v>0</v>
      </c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R317" s="153" t="s">
        <v>275</v>
      </c>
      <c r="AT317" s="153" t="s">
        <v>263</v>
      </c>
      <c r="AU317" s="153" t="s">
        <v>84</v>
      </c>
      <c r="AY317" s="14" t="s">
        <v>140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4" t="s">
        <v>82</v>
      </c>
      <c r="BK317" s="154">
        <f>ROUND(I317*H317,2)</f>
        <v>0</v>
      </c>
      <c r="BL317" s="14" t="s">
        <v>209</v>
      </c>
      <c r="BM317" s="153" t="s">
        <v>726</v>
      </c>
    </row>
    <row r="318" spans="1:47" s="2" customFormat="1" ht="29.25">
      <c r="A318" s="28"/>
      <c r="B318" s="29"/>
      <c r="C318" s="28"/>
      <c r="D318" s="155" t="s">
        <v>162</v>
      </c>
      <c r="E318" s="28"/>
      <c r="F318" s="156" t="s">
        <v>727</v>
      </c>
      <c r="G318" s="28"/>
      <c r="H318" s="28"/>
      <c r="I318" s="28"/>
      <c r="J318" s="28"/>
      <c r="K318" s="28"/>
      <c r="L318" s="29"/>
      <c r="M318" s="157"/>
      <c r="N318" s="158"/>
      <c r="O318" s="54"/>
      <c r="P318" s="54"/>
      <c r="Q318" s="54"/>
      <c r="R318" s="54"/>
      <c r="S318" s="54"/>
      <c r="T318" s="55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T318" s="14" t="s">
        <v>162</v>
      </c>
      <c r="AU318" s="14" t="s">
        <v>84</v>
      </c>
    </row>
    <row r="319" spans="1:65" s="2" customFormat="1" ht="21.75" customHeight="1">
      <c r="A319" s="28"/>
      <c r="B319" s="141"/>
      <c r="C319" s="159" t="s">
        <v>728</v>
      </c>
      <c r="D319" s="159" t="s">
        <v>263</v>
      </c>
      <c r="E319" s="160" t="s">
        <v>729</v>
      </c>
      <c r="F319" s="161" t="s">
        <v>730</v>
      </c>
      <c r="G319" s="162" t="s">
        <v>207</v>
      </c>
      <c r="H319" s="163">
        <v>1</v>
      </c>
      <c r="I319" s="164"/>
      <c r="J319" s="164">
        <f>ROUND(I319*H319,2)</f>
        <v>0</v>
      </c>
      <c r="K319" s="165"/>
      <c r="L319" s="166"/>
      <c r="M319" s="167" t="s">
        <v>1</v>
      </c>
      <c r="N319" s="168" t="s">
        <v>39</v>
      </c>
      <c r="O319" s="151">
        <v>0</v>
      </c>
      <c r="P319" s="151">
        <f>O319*H319</f>
        <v>0</v>
      </c>
      <c r="Q319" s="151">
        <v>0.038</v>
      </c>
      <c r="R319" s="151">
        <f>Q319*H319</f>
        <v>0.038</v>
      </c>
      <c r="S319" s="151">
        <v>0</v>
      </c>
      <c r="T319" s="152">
        <f>S319*H319</f>
        <v>0</v>
      </c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R319" s="153" t="s">
        <v>275</v>
      </c>
      <c r="AT319" s="153" t="s">
        <v>263</v>
      </c>
      <c r="AU319" s="153" t="s">
        <v>84</v>
      </c>
      <c r="AY319" s="14" t="s">
        <v>140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4" t="s">
        <v>82</v>
      </c>
      <c r="BK319" s="154">
        <f>ROUND(I319*H319,2)</f>
        <v>0</v>
      </c>
      <c r="BL319" s="14" t="s">
        <v>209</v>
      </c>
      <c r="BM319" s="153" t="s">
        <v>731</v>
      </c>
    </row>
    <row r="320" spans="1:47" s="2" customFormat="1" ht="29.25">
      <c r="A320" s="28"/>
      <c r="B320" s="29"/>
      <c r="C320" s="28"/>
      <c r="D320" s="155" t="s">
        <v>162</v>
      </c>
      <c r="E320" s="28"/>
      <c r="F320" s="156" t="s">
        <v>727</v>
      </c>
      <c r="G320" s="28"/>
      <c r="H320" s="28"/>
      <c r="I320" s="28"/>
      <c r="J320" s="28"/>
      <c r="K320" s="28"/>
      <c r="L320" s="29"/>
      <c r="M320" s="157"/>
      <c r="N320" s="158"/>
      <c r="O320" s="54"/>
      <c r="P320" s="54"/>
      <c r="Q320" s="54"/>
      <c r="R320" s="54"/>
      <c r="S320" s="54"/>
      <c r="T320" s="55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T320" s="14" t="s">
        <v>162</v>
      </c>
      <c r="AU320" s="14" t="s">
        <v>84</v>
      </c>
    </row>
    <row r="321" spans="1:65" s="2" customFormat="1" ht="21.75" customHeight="1">
      <c r="A321" s="28"/>
      <c r="B321" s="141"/>
      <c r="C321" s="159" t="s">
        <v>732</v>
      </c>
      <c r="D321" s="159" t="s">
        <v>263</v>
      </c>
      <c r="E321" s="160" t="s">
        <v>733</v>
      </c>
      <c r="F321" s="161" t="s">
        <v>734</v>
      </c>
      <c r="G321" s="162" t="s">
        <v>207</v>
      </c>
      <c r="H321" s="163">
        <v>5</v>
      </c>
      <c r="I321" s="164"/>
      <c r="J321" s="164">
        <f>ROUND(I321*H321,2)</f>
        <v>0</v>
      </c>
      <c r="K321" s="165"/>
      <c r="L321" s="166"/>
      <c r="M321" s="167" t="s">
        <v>1</v>
      </c>
      <c r="N321" s="168" t="s">
        <v>39</v>
      </c>
      <c r="O321" s="151">
        <v>0</v>
      </c>
      <c r="P321" s="151">
        <f>O321*H321</f>
        <v>0</v>
      </c>
      <c r="Q321" s="151">
        <v>0.038</v>
      </c>
      <c r="R321" s="151">
        <f>Q321*H321</f>
        <v>0.19</v>
      </c>
      <c r="S321" s="151">
        <v>0</v>
      </c>
      <c r="T321" s="152">
        <f>S321*H321</f>
        <v>0</v>
      </c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R321" s="153" t="s">
        <v>275</v>
      </c>
      <c r="AT321" s="153" t="s">
        <v>263</v>
      </c>
      <c r="AU321" s="153" t="s">
        <v>84</v>
      </c>
      <c r="AY321" s="14" t="s">
        <v>140</v>
      </c>
      <c r="BE321" s="154">
        <f>IF(N321="základní",J321,0)</f>
        <v>0</v>
      </c>
      <c r="BF321" s="154">
        <f>IF(N321="snížená",J321,0)</f>
        <v>0</v>
      </c>
      <c r="BG321" s="154">
        <f>IF(N321="zákl. přenesená",J321,0)</f>
        <v>0</v>
      </c>
      <c r="BH321" s="154">
        <f>IF(N321="sníž. přenesená",J321,0)</f>
        <v>0</v>
      </c>
      <c r="BI321" s="154">
        <f>IF(N321="nulová",J321,0)</f>
        <v>0</v>
      </c>
      <c r="BJ321" s="14" t="s">
        <v>82</v>
      </c>
      <c r="BK321" s="154">
        <f>ROUND(I321*H321,2)</f>
        <v>0</v>
      </c>
      <c r="BL321" s="14" t="s">
        <v>209</v>
      </c>
      <c r="BM321" s="153" t="s">
        <v>735</v>
      </c>
    </row>
    <row r="322" spans="1:47" s="2" customFormat="1" ht="19.5">
      <c r="A322" s="28"/>
      <c r="B322" s="29"/>
      <c r="C322" s="28"/>
      <c r="D322" s="155" t="s">
        <v>162</v>
      </c>
      <c r="E322" s="28"/>
      <c r="F322" s="156" t="s">
        <v>736</v>
      </c>
      <c r="G322" s="28"/>
      <c r="H322" s="28"/>
      <c r="I322" s="28"/>
      <c r="J322" s="28"/>
      <c r="K322" s="28"/>
      <c r="L322" s="29"/>
      <c r="M322" s="157"/>
      <c r="N322" s="158"/>
      <c r="O322" s="54"/>
      <c r="P322" s="54"/>
      <c r="Q322" s="54"/>
      <c r="R322" s="54"/>
      <c r="S322" s="54"/>
      <c r="T322" s="55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T322" s="14" t="s">
        <v>162</v>
      </c>
      <c r="AU322" s="14" t="s">
        <v>84</v>
      </c>
    </row>
    <row r="323" spans="1:65" s="2" customFormat="1" ht="21.75" customHeight="1">
      <c r="A323" s="28"/>
      <c r="B323" s="141"/>
      <c r="C323" s="159" t="s">
        <v>737</v>
      </c>
      <c r="D323" s="159" t="s">
        <v>263</v>
      </c>
      <c r="E323" s="160" t="s">
        <v>738</v>
      </c>
      <c r="F323" s="161" t="s">
        <v>739</v>
      </c>
      <c r="G323" s="162" t="s">
        <v>207</v>
      </c>
      <c r="H323" s="163">
        <v>4</v>
      </c>
      <c r="I323" s="164"/>
      <c r="J323" s="164">
        <f>ROUND(I323*H323,2)</f>
        <v>0</v>
      </c>
      <c r="K323" s="165"/>
      <c r="L323" s="166"/>
      <c r="M323" s="167" t="s">
        <v>1</v>
      </c>
      <c r="N323" s="168" t="s">
        <v>39</v>
      </c>
      <c r="O323" s="151">
        <v>0</v>
      </c>
      <c r="P323" s="151">
        <f>O323*H323</f>
        <v>0</v>
      </c>
      <c r="Q323" s="151">
        <v>0.038</v>
      </c>
      <c r="R323" s="151">
        <f>Q323*H323</f>
        <v>0.152</v>
      </c>
      <c r="S323" s="151">
        <v>0</v>
      </c>
      <c r="T323" s="152">
        <f>S323*H323</f>
        <v>0</v>
      </c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R323" s="153" t="s">
        <v>275</v>
      </c>
      <c r="AT323" s="153" t="s">
        <v>263</v>
      </c>
      <c r="AU323" s="153" t="s">
        <v>84</v>
      </c>
      <c r="AY323" s="14" t="s">
        <v>140</v>
      </c>
      <c r="BE323" s="154">
        <f>IF(N323="základní",J323,0)</f>
        <v>0</v>
      </c>
      <c r="BF323" s="154">
        <f>IF(N323="snížená",J323,0)</f>
        <v>0</v>
      </c>
      <c r="BG323" s="154">
        <f>IF(N323="zákl. přenesená",J323,0)</f>
        <v>0</v>
      </c>
      <c r="BH323" s="154">
        <f>IF(N323="sníž. přenesená",J323,0)</f>
        <v>0</v>
      </c>
      <c r="BI323" s="154">
        <f>IF(N323="nulová",J323,0)</f>
        <v>0</v>
      </c>
      <c r="BJ323" s="14" t="s">
        <v>82</v>
      </c>
      <c r="BK323" s="154">
        <f>ROUND(I323*H323,2)</f>
        <v>0</v>
      </c>
      <c r="BL323" s="14" t="s">
        <v>209</v>
      </c>
      <c r="BM323" s="153" t="s">
        <v>740</v>
      </c>
    </row>
    <row r="324" spans="1:47" s="2" customFormat="1" ht="19.5">
      <c r="A324" s="28"/>
      <c r="B324" s="29"/>
      <c r="C324" s="28"/>
      <c r="D324" s="155" t="s">
        <v>162</v>
      </c>
      <c r="E324" s="28"/>
      <c r="F324" s="156" t="s">
        <v>736</v>
      </c>
      <c r="G324" s="28"/>
      <c r="H324" s="28"/>
      <c r="I324" s="28"/>
      <c r="J324" s="28"/>
      <c r="K324" s="28"/>
      <c r="L324" s="29"/>
      <c r="M324" s="157"/>
      <c r="N324" s="158"/>
      <c r="O324" s="54"/>
      <c r="P324" s="54"/>
      <c r="Q324" s="54"/>
      <c r="R324" s="54"/>
      <c r="S324" s="54"/>
      <c r="T324" s="55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T324" s="14" t="s">
        <v>162</v>
      </c>
      <c r="AU324" s="14" t="s">
        <v>84</v>
      </c>
    </row>
    <row r="325" spans="1:65" s="2" customFormat="1" ht="21.75" customHeight="1">
      <c r="A325" s="28"/>
      <c r="B325" s="141"/>
      <c r="C325" s="142" t="s">
        <v>741</v>
      </c>
      <c r="D325" s="142" t="s">
        <v>142</v>
      </c>
      <c r="E325" s="143" t="s">
        <v>742</v>
      </c>
      <c r="F325" s="144" t="s">
        <v>743</v>
      </c>
      <c r="G325" s="145" t="s">
        <v>199</v>
      </c>
      <c r="H325" s="146">
        <v>4.28</v>
      </c>
      <c r="I325" s="147"/>
      <c r="J325" s="147">
        <f>ROUND(I325*H325,2)</f>
        <v>0</v>
      </c>
      <c r="K325" s="148"/>
      <c r="L325" s="29"/>
      <c r="M325" s="149" t="s">
        <v>1</v>
      </c>
      <c r="N325" s="150" t="s">
        <v>39</v>
      </c>
      <c r="O325" s="151">
        <v>7.36</v>
      </c>
      <c r="P325" s="151">
        <f>O325*H325</f>
        <v>31.5008</v>
      </c>
      <c r="Q325" s="151">
        <v>0.00092</v>
      </c>
      <c r="R325" s="151">
        <f>Q325*H325</f>
        <v>0.0039376</v>
      </c>
      <c r="S325" s="151">
        <v>0</v>
      </c>
      <c r="T325" s="152">
        <f>S325*H325</f>
        <v>0</v>
      </c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R325" s="153" t="s">
        <v>209</v>
      </c>
      <c r="AT325" s="153" t="s">
        <v>142</v>
      </c>
      <c r="AU325" s="153" t="s">
        <v>84</v>
      </c>
      <c r="AY325" s="14" t="s">
        <v>140</v>
      </c>
      <c r="BE325" s="154">
        <f>IF(N325="základní",J325,0)</f>
        <v>0</v>
      </c>
      <c r="BF325" s="154">
        <f>IF(N325="snížená",J325,0)</f>
        <v>0</v>
      </c>
      <c r="BG325" s="154">
        <f>IF(N325="zákl. přenesená",J325,0)</f>
        <v>0</v>
      </c>
      <c r="BH325" s="154">
        <f>IF(N325="sníž. přenesená",J325,0)</f>
        <v>0</v>
      </c>
      <c r="BI325" s="154">
        <f>IF(N325="nulová",J325,0)</f>
        <v>0</v>
      </c>
      <c r="BJ325" s="14" t="s">
        <v>82</v>
      </c>
      <c r="BK325" s="154">
        <f>ROUND(I325*H325,2)</f>
        <v>0</v>
      </c>
      <c r="BL325" s="14" t="s">
        <v>209</v>
      </c>
      <c r="BM325" s="153" t="s">
        <v>744</v>
      </c>
    </row>
    <row r="326" spans="1:47" s="2" customFormat="1" ht="39">
      <c r="A326" s="28"/>
      <c r="B326" s="29"/>
      <c r="C326" s="28"/>
      <c r="D326" s="155" t="s">
        <v>162</v>
      </c>
      <c r="E326" s="28"/>
      <c r="F326" s="156" t="s">
        <v>745</v>
      </c>
      <c r="G326" s="28"/>
      <c r="H326" s="28"/>
      <c r="I326" s="28"/>
      <c r="J326" s="28"/>
      <c r="K326" s="28"/>
      <c r="L326" s="29"/>
      <c r="M326" s="157"/>
      <c r="N326" s="158"/>
      <c r="O326" s="54"/>
      <c r="P326" s="54"/>
      <c r="Q326" s="54"/>
      <c r="R326" s="54"/>
      <c r="S326" s="54"/>
      <c r="T326" s="55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T326" s="14" t="s">
        <v>162</v>
      </c>
      <c r="AU326" s="14" t="s">
        <v>84</v>
      </c>
    </row>
    <row r="327" spans="1:65" s="2" customFormat="1" ht="21.75" customHeight="1">
      <c r="A327" s="28"/>
      <c r="B327" s="141"/>
      <c r="C327" s="142" t="s">
        <v>746</v>
      </c>
      <c r="D327" s="142" t="s">
        <v>142</v>
      </c>
      <c r="E327" s="143" t="s">
        <v>747</v>
      </c>
      <c r="F327" s="144" t="s">
        <v>748</v>
      </c>
      <c r="G327" s="145" t="s">
        <v>199</v>
      </c>
      <c r="H327" s="146">
        <v>6.972</v>
      </c>
      <c r="I327" s="147"/>
      <c r="J327" s="147">
        <f>ROUND(I327*H327,2)</f>
        <v>0</v>
      </c>
      <c r="K327" s="148"/>
      <c r="L327" s="29"/>
      <c r="M327" s="149" t="s">
        <v>1</v>
      </c>
      <c r="N327" s="150" t="s">
        <v>39</v>
      </c>
      <c r="O327" s="151">
        <v>7.36</v>
      </c>
      <c r="P327" s="151">
        <f>O327*H327</f>
        <v>51.31392</v>
      </c>
      <c r="Q327" s="151">
        <v>0.00092</v>
      </c>
      <c r="R327" s="151">
        <f>Q327*H327</f>
        <v>0.006414240000000001</v>
      </c>
      <c r="S327" s="151">
        <v>0</v>
      </c>
      <c r="T327" s="152">
        <f>S327*H327</f>
        <v>0</v>
      </c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R327" s="153" t="s">
        <v>209</v>
      </c>
      <c r="AT327" s="153" t="s">
        <v>142</v>
      </c>
      <c r="AU327" s="153" t="s">
        <v>84</v>
      </c>
      <c r="AY327" s="14" t="s">
        <v>140</v>
      </c>
      <c r="BE327" s="154">
        <f>IF(N327="základní",J327,0)</f>
        <v>0</v>
      </c>
      <c r="BF327" s="154">
        <f>IF(N327="snížená",J327,0)</f>
        <v>0</v>
      </c>
      <c r="BG327" s="154">
        <f>IF(N327="zákl. přenesená",J327,0)</f>
        <v>0</v>
      </c>
      <c r="BH327" s="154">
        <f>IF(N327="sníž. přenesená",J327,0)</f>
        <v>0</v>
      </c>
      <c r="BI327" s="154">
        <f>IF(N327="nulová",J327,0)</f>
        <v>0</v>
      </c>
      <c r="BJ327" s="14" t="s">
        <v>82</v>
      </c>
      <c r="BK327" s="154">
        <f>ROUND(I327*H327,2)</f>
        <v>0</v>
      </c>
      <c r="BL327" s="14" t="s">
        <v>209</v>
      </c>
      <c r="BM327" s="153" t="s">
        <v>749</v>
      </c>
    </row>
    <row r="328" spans="1:47" s="2" customFormat="1" ht="39">
      <c r="A328" s="28"/>
      <c r="B328" s="29"/>
      <c r="C328" s="28"/>
      <c r="D328" s="155" t="s">
        <v>162</v>
      </c>
      <c r="E328" s="28"/>
      <c r="F328" s="156" t="s">
        <v>745</v>
      </c>
      <c r="G328" s="28"/>
      <c r="H328" s="28"/>
      <c r="I328" s="28"/>
      <c r="J328" s="28"/>
      <c r="K328" s="28"/>
      <c r="L328" s="29"/>
      <c r="M328" s="157"/>
      <c r="N328" s="158"/>
      <c r="O328" s="54"/>
      <c r="P328" s="54"/>
      <c r="Q328" s="54"/>
      <c r="R328" s="54"/>
      <c r="S328" s="54"/>
      <c r="T328" s="55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T328" s="14" t="s">
        <v>162</v>
      </c>
      <c r="AU328" s="14" t="s">
        <v>84</v>
      </c>
    </row>
    <row r="329" spans="1:65" s="2" customFormat="1" ht="21.75" customHeight="1">
      <c r="A329" s="28"/>
      <c r="B329" s="141"/>
      <c r="C329" s="142" t="s">
        <v>750</v>
      </c>
      <c r="D329" s="142" t="s">
        <v>142</v>
      </c>
      <c r="E329" s="143" t="s">
        <v>751</v>
      </c>
      <c r="F329" s="144" t="s">
        <v>752</v>
      </c>
      <c r="G329" s="145" t="s">
        <v>207</v>
      </c>
      <c r="H329" s="146">
        <v>4</v>
      </c>
      <c r="I329" s="147"/>
      <c r="J329" s="147">
        <f aca="true" t="shared" si="70" ref="J329:J345">ROUND(I329*H329,2)</f>
        <v>0</v>
      </c>
      <c r="K329" s="148"/>
      <c r="L329" s="29"/>
      <c r="M329" s="149" t="s">
        <v>1</v>
      </c>
      <c r="N329" s="150" t="s">
        <v>39</v>
      </c>
      <c r="O329" s="151">
        <v>0.465</v>
      </c>
      <c r="P329" s="151">
        <f aca="true" t="shared" si="71" ref="P329:P345">O329*H329</f>
        <v>1.86</v>
      </c>
      <c r="Q329" s="151">
        <v>0</v>
      </c>
      <c r="R329" s="151">
        <f aca="true" t="shared" si="72" ref="R329:R345">Q329*H329</f>
        <v>0</v>
      </c>
      <c r="S329" s="151">
        <v>0</v>
      </c>
      <c r="T329" s="152">
        <f aca="true" t="shared" si="73" ref="T329:T345">S329*H329</f>
        <v>0</v>
      </c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R329" s="153" t="s">
        <v>209</v>
      </c>
      <c r="AT329" s="153" t="s">
        <v>142</v>
      </c>
      <c r="AU329" s="153" t="s">
        <v>84</v>
      </c>
      <c r="AY329" s="14" t="s">
        <v>140</v>
      </c>
      <c r="BE329" s="154">
        <f aca="true" t="shared" si="74" ref="BE329:BE345">IF(N329="základní",J329,0)</f>
        <v>0</v>
      </c>
      <c r="BF329" s="154">
        <f aca="true" t="shared" si="75" ref="BF329:BF345">IF(N329="snížená",J329,0)</f>
        <v>0</v>
      </c>
      <c r="BG329" s="154">
        <f aca="true" t="shared" si="76" ref="BG329:BG345">IF(N329="zákl. přenesená",J329,0)</f>
        <v>0</v>
      </c>
      <c r="BH329" s="154">
        <f aca="true" t="shared" si="77" ref="BH329:BH345">IF(N329="sníž. přenesená",J329,0)</f>
        <v>0</v>
      </c>
      <c r="BI329" s="154">
        <f aca="true" t="shared" si="78" ref="BI329:BI345">IF(N329="nulová",J329,0)</f>
        <v>0</v>
      </c>
      <c r="BJ329" s="14" t="s">
        <v>82</v>
      </c>
      <c r="BK329" s="154">
        <f aca="true" t="shared" si="79" ref="BK329:BK345">ROUND(I329*H329,2)</f>
        <v>0</v>
      </c>
      <c r="BL329" s="14" t="s">
        <v>209</v>
      </c>
      <c r="BM329" s="153" t="s">
        <v>753</v>
      </c>
    </row>
    <row r="330" spans="1:65" s="2" customFormat="1" ht="16.5" customHeight="1">
      <c r="A330" s="28"/>
      <c r="B330" s="141"/>
      <c r="C330" s="159" t="s">
        <v>754</v>
      </c>
      <c r="D330" s="159" t="s">
        <v>263</v>
      </c>
      <c r="E330" s="160" t="s">
        <v>755</v>
      </c>
      <c r="F330" s="161" t="s">
        <v>756</v>
      </c>
      <c r="G330" s="162" t="s">
        <v>207</v>
      </c>
      <c r="H330" s="163">
        <v>4</v>
      </c>
      <c r="I330" s="164"/>
      <c r="J330" s="164">
        <f t="shared" si="70"/>
        <v>0</v>
      </c>
      <c r="K330" s="165"/>
      <c r="L330" s="166"/>
      <c r="M330" s="167" t="s">
        <v>1</v>
      </c>
      <c r="N330" s="168" t="s">
        <v>39</v>
      </c>
      <c r="O330" s="151">
        <v>0</v>
      </c>
      <c r="P330" s="151">
        <f t="shared" si="71"/>
        <v>0</v>
      </c>
      <c r="Q330" s="151">
        <v>0.0047</v>
      </c>
      <c r="R330" s="151">
        <f t="shared" si="72"/>
        <v>0.0188</v>
      </c>
      <c r="S330" s="151">
        <v>0</v>
      </c>
      <c r="T330" s="152">
        <f t="shared" si="73"/>
        <v>0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53" t="s">
        <v>275</v>
      </c>
      <c r="AT330" s="153" t="s">
        <v>263</v>
      </c>
      <c r="AU330" s="153" t="s">
        <v>84</v>
      </c>
      <c r="AY330" s="14" t="s">
        <v>140</v>
      </c>
      <c r="BE330" s="154">
        <f t="shared" si="74"/>
        <v>0</v>
      </c>
      <c r="BF330" s="154">
        <f t="shared" si="75"/>
        <v>0</v>
      </c>
      <c r="BG330" s="154">
        <f t="shared" si="76"/>
        <v>0</v>
      </c>
      <c r="BH330" s="154">
        <f t="shared" si="77"/>
        <v>0</v>
      </c>
      <c r="BI330" s="154">
        <f t="shared" si="78"/>
        <v>0</v>
      </c>
      <c r="BJ330" s="14" t="s">
        <v>82</v>
      </c>
      <c r="BK330" s="154">
        <f t="shared" si="79"/>
        <v>0</v>
      </c>
      <c r="BL330" s="14" t="s">
        <v>209</v>
      </c>
      <c r="BM330" s="153" t="s">
        <v>757</v>
      </c>
    </row>
    <row r="331" spans="1:65" s="2" customFormat="1" ht="16.5" customHeight="1">
      <c r="A331" s="28"/>
      <c r="B331" s="141"/>
      <c r="C331" s="142" t="s">
        <v>758</v>
      </c>
      <c r="D331" s="142" t="s">
        <v>142</v>
      </c>
      <c r="E331" s="143" t="s">
        <v>759</v>
      </c>
      <c r="F331" s="144" t="s">
        <v>760</v>
      </c>
      <c r="G331" s="145" t="s">
        <v>207</v>
      </c>
      <c r="H331" s="146">
        <v>19</v>
      </c>
      <c r="I331" s="147"/>
      <c r="J331" s="147">
        <f t="shared" si="70"/>
        <v>0</v>
      </c>
      <c r="K331" s="148"/>
      <c r="L331" s="29"/>
      <c r="M331" s="149" t="s">
        <v>1</v>
      </c>
      <c r="N331" s="150" t="s">
        <v>39</v>
      </c>
      <c r="O331" s="151">
        <v>0.209</v>
      </c>
      <c r="P331" s="151">
        <f t="shared" si="71"/>
        <v>3.9709999999999996</v>
      </c>
      <c r="Q331" s="151">
        <v>0</v>
      </c>
      <c r="R331" s="151">
        <f t="shared" si="72"/>
        <v>0</v>
      </c>
      <c r="S331" s="151">
        <v>0</v>
      </c>
      <c r="T331" s="152">
        <f t="shared" si="73"/>
        <v>0</v>
      </c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R331" s="153" t="s">
        <v>209</v>
      </c>
      <c r="AT331" s="153" t="s">
        <v>142</v>
      </c>
      <c r="AU331" s="153" t="s">
        <v>84</v>
      </c>
      <c r="AY331" s="14" t="s">
        <v>140</v>
      </c>
      <c r="BE331" s="154">
        <f t="shared" si="74"/>
        <v>0</v>
      </c>
      <c r="BF331" s="154">
        <f t="shared" si="75"/>
        <v>0</v>
      </c>
      <c r="BG331" s="154">
        <f t="shared" si="76"/>
        <v>0</v>
      </c>
      <c r="BH331" s="154">
        <f t="shared" si="77"/>
        <v>0</v>
      </c>
      <c r="BI331" s="154">
        <f t="shared" si="78"/>
        <v>0</v>
      </c>
      <c r="BJ331" s="14" t="s">
        <v>82</v>
      </c>
      <c r="BK331" s="154">
        <f t="shared" si="79"/>
        <v>0</v>
      </c>
      <c r="BL331" s="14" t="s">
        <v>209</v>
      </c>
      <c r="BM331" s="153" t="s">
        <v>761</v>
      </c>
    </row>
    <row r="332" spans="1:65" s="2" customFormat="1" ht="16.5" customHeight="1">
      <c r="A332" s="28"/>
      <c r="B332" s="141"/>
      <c r="C332" s="159" t="s">
        <v>762</v>
      </c>
      <c r="D332" s="159" t="s">
        <v>263</v>
      </c>
      <c r="E332" s="160" t="s">
        <v>763</v>
      </c>
      <c r="F332" s="161" t="s">
        <v>764</v>
      </c>
      <c r="G332" s="162" t="s">
        <v>207</v>
      </c>
      <c r="H332" s="163">
        <v>5</v>
      </c>
      <c r="I332" s="164"/>
      <c r="J332" s="164">
        <f t="shared" si="70"/>
        <v>0</v>
      </c>
      <c r="K332" s="165"/>
      <c r="L332" s="166"/>
      <c r="M332" s="167" t="s">
        <v>1</v>
      </c>
      <c r="N332" s="168" t="s">
        <v>39</v>
      </c>
      <c r="O332" s="151">
        <v>0</v>
      </c>
      <c r="P332" s="151">
        <f t="shared" si="71"/>
        <v>0</v>
      </c>
      <c r="Q332" s="151">
        <v>0.00015</v>
      </c>
      <c r="R332" s="151">
        <f t="shared" si="72"/>
        <v>0.0007499999999999999</v>
      </c>
      <c r="S332" s="151">
        <v>0</v>
      </c>
      <c r="T332" s="152">
        <f t="shared" si="73"/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53" t="s">
        <v>275</v>
      </c>
      <c r="AT332" s="153" t="s">
        <v>263</v>
      </c>
      <c r="AU332" s="153" t="s">
        <v>84</v>
      </c>
      <c r="AY332" s="14" t="s">
        <v>140</v>
      </c>
      <c r="BE332" s="154">
        <f t="shared" si="74"/>
        <v>0</v>
      </c>
      <c r="BF332" s="154">
        <f t="shared" si="75"/>
        <v>0</v>
      </c>
      <c r="BG332" s="154">
        <f t="shared" si="76"/>
        <v>0</v>
      </c>
      <c r="BH332" s="154">
        <f t="shared" si="77"/>
        <v>0</v>
      </c>
      <c r="BI332" s="154">
        <f t="shared" si="78"/>
        <v>0</v>
      </c>
      <c r="BJ332" s="14" t="s">
        <v>82</v>
      </c>
      <c r="BK332" s="154">
        <f t="shared" si="79"/>
        <v>0</v>
      </c>
      <c r="BL332" s="14" t="s">
        <v>209</v>
      </c>
      <c r="BM332" s="153" t="s">
        <v>765</v>
      </c>
    </row>
    <row r="333" spans="1:65" s="2" customFormat="1" ht="16.5" customHeight="1">
      <c r="A333" s="28"/>
      <c r="B333" s="141"/>
      <c r="C333" s="159" t="s">
        <v>766</v>
      </c>
      <c r="D333" s="159" t="s">
        <v>263</v>
      </c>
      <c r="E333" s="160" t="s">
        <v>767</v>
      </c>
      <c r="F333" s="161" t="s">
        <v>768</v>
      </c>
      <c r="G333" s="162" t="s">
        <v>207</v>
      </c>
      <c r="H333" s="163">
        <v>4</v>
      </c>
      <c r="I333" s="164"/>
      <c r="J333" s="164">
        <f t="shared" si="70"/>
        <v>0</v>
      </c>
      <c r="K333" s="165"/>
      <c r="L333" s="166"/>
      <c r="M333" s="167" t="s">
        <v>1</v>
      </c>
      <c r="N333" s="168" t="s">
        <v>39</v>
      </c>
      <c r="O333" s="151">
        <v>0</v>
      </c>
      <c r="P333" s="151">
        <f t="shared" si="71"/>
        <v>0</v>
      </c>
      <c r="Q333" s="151">
        <v>0.00015</v>
      </c>
      <c r="R333" s="151">
        <f t="shared" si="72"/>
        <v>0.0006</v>
      </c>
      <c r="S333" s="151">
        <v>0</v>
      </c>
      <c r="T333" s="152">
        <f t="shared" si="73"/>
        <v>0</v>
      </c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R333" s="153" t="s">
        <v>275</v>
      </c>
      <c r="AT333" s="153" t="s">
        <v>263</v>
      </c>
      <c r="AU333" s="153" t="s">
        <v>84</v>
      </c>
      <c r="AY333" s="14" t="s">
        <v>140</v>
      </c>
      <c r="BE333" s="154">
        <f t="shared" si="74"/>
        <v>0</v>
      </c>
      <c r="BF333" s="154">
        <f t="shared" si="75"/>
        <v>0</v>
      </c>
      <c r="BG333" s="154">
        <f t="shared" si="76"/>
        <v>0</v>
      </c>
      <c r="BH333" s="154">
        <f t="shared" si="77"/>
        <v>0</v>
      </c>
      <c r="BI333" s="154">
        <f t="shared" si="78"/>
        <v>0</v>
      </c>
      <c r="BJ333" s="14" t="s">
        <v>82</v>
      </c>
      <c r="BK333" s="154">
        <f t="shared" si="79"/>
        <v>0</v>
      </c>
      <c r="BL333" s="14" t="s">
        <v>209</v>
      </c>
      <c r="BM333" s="153" t="s">
        <v>769</v>
      </c>
    </row>
    <row r="334" spans="1:65" s="2" customFormat="1" ht="16.5" customHeight="1">
      <c r="A334" s="28"/>
      <c r="B334" s="141"/>
      <c r="C334" s="159" t="s">
        <v>770</v>
      </c>
      <c r="D334" s="159" t="s">
        <v>263</v>
      </c>
      <c r="E334" s="160" t="s">
        <v>771</v>
      </c>
      <c r="F334" s="161" t="s">
        <v>772</v>
      </c>
      <c r="G334" s="162" t="s">
        <v>207</v>
      </c>
      <c r="H334" s="163">
        <v>10</v>
      </c>
      <c r="I334" s="164"/>
      <c r="J334" s="164">
        <f t="shared" si="70"/>
        <v>0</v>
      </c>
      <c r="K334" s="165"/>
      <c r="L334" s="166"/>
      <c r="M334" s="167" t="s">
        <v>1</v>
      </c>
      <c r="N334" s="168" t="s">
        <v>39</v>
      </c>
      <c r="O334" s="151">
        <v>0</v>
      </c>
      <c r="P334" s="151">
        <f t="shared" si="71"/>
        <v>0</v>
      </c>
      <c r="Q334" s="151">
        <v>0.00015</v>
      </c>
      <c r="R334" s="151">
        <f t="shared" si="72"/>
        <v>0.0014999999999999998</v>
      </c>
      <c r="S334" s="151">
        <v>0</v>
      </c>
      <c r="T334" s="152">
        <f t="shared" si="73"/>
        <v>0</v>
      </c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R334" s="153" t="s">
        <v>275</v>
      </c>
      <c r="AT334" s="153" t="s">
        <v>263</v>
      </c>
      <c r="AU334" s="153" t="s">
        <v>84</v>
      </c>
      <c r="AY334" s="14" t="s">
        <v>140</v>
      </c>
      <c r="BE334" s="154">
        <f t="shared" si="74"/>
        <v>0</v>
      </c>
      <c r="BF334" s="154">
        <f t="shared" si="75"/>
        <v>0</v>
      </c>
      <c r="BG334" s="154">
        <f t="shared" si="76"/>
        <v>0</v>
      </c>
      <c r="BH334" s="154">
        <f t="shared" si="77"/>
        <v>0</v>
      </c>
      <c r="BI334" s="154">
        <f t="shared" si="78"/>
        <v>0</v>
      </c>
      <c r="BJ334" s="14" t="s">
        <v>82</v>
      </c>
      <c r="BK334" s="154">
        <f t="shared" si="79"/>
        <v>0</v>
      </c>
      <c r="BL334" s="14" t="s">
        <v>209</v>
      </c>
      <c r="BM334" s="153" t="s">
        <v>773</v>
      </c>
    </row>
    <row r="335" spans="1:65" s="2" customFormat="1" ht="16.5" customHeight="1">
      <c r="A335" s="28"/>
      <c r="B335" s="141"/>
      <c r="C335" s="159" t="s">
        <v>774</v>
      </c>
      <c r="D335" s="159" t="s">
        <v>263</v>
      </c>
      <c r="E335" s="160" t="s">
        <v>775</v>
      </c>
      <c r="F335" s="161" t="s">
        <v>776</v>
      </c>
      <c r="G335" s="162" t="s">
        <v>207</v>
      </c>
      <c r="H335" s="163">
        <v>10</v>
      </c>
      <c r="I335" s="164"/>
      <c r="J335" s="164">
        <f t="shared" si="70"/>
        <v>0</v>
      </c>
      <c r="K335" s="165"/>
      <c r="L335" s="166"/>
      <c r="M335" s="167" t="s">
        <v>1</v>
      </c>
      <c r="N335" s="168" t="s">
        <v>39</v>
      </c>
      <c r="O335" s="151">
        <v>0</v>
      </c>
      <c r="P335" s="151">
        <f t="shared" si="71"/>
        <v>0</v>
      </c>
      <c r="Q335" s="151">
        <v>0.00015</v>
      </c>
      <c r="R335" s="151">
        <f t="shared" si="72"/>
        <v>0.0014999999999999998</v>
      </c>
      <c r="S335" s="151">
        <v>0</v>
      </c>
      <c r="T335" s="152">
        <f t="shared" si="73"/>
        <v>0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R335" s="153" t="s">
        <v>275</v>
      </c>
      <c r="AT335" s="153" t="s">
        <v>263</v>
      </c>
      <c r="AU335" s="153" t="s">
        <v>84</v>
      </c>
      <c r="AY335" s="14" t="s">
        <v>140</v>
      </c>
      <c r="BE335" s="154">
        <f t="shared" si="74"/>
        <v>0</v>
      </c>
      <c r="BF335" s="154">
        <f t="shared" si="75"/>
        <v>0</v>
      </c>
      <c r="BG335" s="154">
        <f t="shared" si="76"/>
        <v>0</v>
      </c>
      <c r="BH335" s="154">
        <f t="shared" si="77"/>
        <v>0</v>
      </c>
      <c r="BI335" s="154">
        <f t="shared" si="78"/>
        <v>0</v>
      </c>
      <c r="BJ335" s="14" t="s">
        <v>82</v>
      </c>
      <c r="BK335" s="154">
        <f t="shared" si="79"/>
        <v>0</v>
      </c>
      <c r="BL335" s="14" t="s">
        <v>209</v>
      </c>
      <c r="BM335" s="153" t="s">
        <v>777</v>
      </c>
    </row>
    <row r="336" spans="1:65" s="2" customFormat="1" ht="16.5" customHeight="1">
      <c r="A336" s="28"/>
      <c r="B336" s="141"/>
      <c r="C336" s="142" t="s">
        <v>778</v>
      </c>
      <c r="D336" s="142" t="s">
        <v>142</v>
      </c>
      <c r="E336" s="143" t="s">
        <v>779</v>
      </c>
      <c r="F336" s="144" t="s">
        <v>780</v>
      </c>
      <c r="G336" s="145" t="s">
        <v>207</v>
      </c>
      <c r="H336" s="146">
        <v>9</v>
      </c>
      <c r="I336" s="147"/>
      <c r="J336" s="147">
        <f t="shared" si="70"/>
        <v>0</v>
      </c>
      <c r="K336" s="148"/>
      <c r="L336" s="29"/>
      <c r="M336" s="149" t="s">
        <v>1</v>
      </c>
      <c r="N336" s="150" t="s">
        <v>39</v>
      </c>
      <c r="O336" s="151">
        <v>0.335</v>
      </c>
      <c r="P336" s="151">
        <f t="shared" si="71"/>
        <v>3.015</v>
      </c>
      <c r="Q336" s="151">
        <v>0</v>
      </c>
      <c r="R336" s="151">
        <f t="shared" si="72"/>
        <v>0</v>
      </c>
      <c r="S336" s="151">
        <v>0</v>
      </c>
      <c r="T336" s="152">
        <f t="shared" si="73"/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53" t="s">
        <v>209</v>
      </c>
      <c r="AT336" s="153" t="s">
        <v>142</v>
      </c>
      <c r="AU336" s="153" t="s">
        <v>84</v>
      </c>
      <c r="AY336" s="14" t="s">
        <v>140</v>
      </c>
      <c r="BE336" s="154">
        <f t="shared" si="74"/>
        <v>0</v>
      </c>
      <c r="BF336" s="154">
        <f t="shared" si="75"/>
        <v>0</v>
      </c>
      <c r="BG336" s="154">
        <f t="shared" si="76"/>
        <v>0</v>
      </c>
      <c r="BH336" s="154">
        <f t="shared" si="77"/>
        <v>0</v>
      </c>
      <c r="BI336" s="154">
        <f t="shared" si="78"/>
        <v>0</v>
      </c>
      <c r="BJ336" s="14" t="s">
        <v>82</v>
      </c>
      <c r="BK336" s="154">
        <f t="shared" si="79"/>
        <v>0</v>
      </c>
      <c r="BL336" s="14" t="s">
        <v>209</v>
      </c>
      <c r="BM336" s="153" t="s">
        <v>781</v>
      </c>
    </row>
    <row r="337" spans="1:65" s="2" customFormat="1" ht="21.75" customHeight="1">
      <c r="A337" s="28"/>
      <c r="B337" s="141"/>
      <c r="C337" s="159" t="s">
        <v>782</v>
      </c>
      <c r="D337" s="159" t="s">
        <v>263</v>
      </c>
      <c r="E337" s="160" t="s">
        <v>783</v>
      </c>
      <c r="F337" s="161" t="s">
        <v>784</v>
      </c>
      <c r="G337" s="162" t="s">
        <v>207</v>
      </c>
      <c r="H337" s="163">
        <v>9</v>
      </c>
      <c r="I337" s="164"/>
      <c r="J337" s="164">
        <f t="shared" si="70"/>
        <v>0</v>
      </c>
      <c r="K337" s="165"/>
      <c r="L337" s="166"/>
      <c r="M337" s="167" t="s">
        <v>1</v>
      </c>
      <c r="N337" s="168" t="s">
        <v>39</v>
      </c>
      <c r="O337" s="151">
        <v>0</v>
      </c>
      <c r="P337" s="151">
        <f t="shared" si="71"/>
        <v>0</v>
      </c>
      <c r="Q337" s="151">
        <v>0.0012</v>
      </c>
      <c r="R337" s="151">
        <f t="shared" si="72"/>
        <v>0.010799999999999999</v>
      </c>
      <c r="S337" s="151">
        <v>0</v>
      </c>
      <c r="T337" s="152">
        <f t="shared" si="73"/>
        <v>0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53" t="s">
        <v>275</v>
      </c>
      <c r="AT337" s="153" t="s">
        <v>263</v>
      </c>
      <c r="AU337" s="153" t="s">
        <v>84</v>
      </c>
      <c r="AY337" s="14" t="s">
        <v>140</v>
      </c>
      <c r="BE337" s="154">
        <f t="shared" si="74"/>
        <v>0</v>
      </c>
      <c r="BF337" s="154">
        <f t="shared" si="75"/>
        <v>0</v>
      </c>
      <c r="BG337" s="154">
        <f t="shared" si="76"/>
        <v>0</v>
      </c>
      <c r="BH337" s="154">
        <f t="shared" si="77"/>
        <v>0</v>
      </c>
      <c r="BI337" s="154">
        <f t="shared" si="78"/>
        <v>0</v>
      </c>
      <c r="BJ337" s="14" t="s">
        <v>82</v>
      </c>
      <c r="BK337" s="154">
        <f t="shared" si="79"/>
        <v>0</v>
      </c>
      <c r="BL337" s="14" t="s">
        <v>209</v>
      </c>
      <c r="BM337" s="153" t="s">
        <v>785</v>
      </c>
    </row>
    <row r="338" spans="1:65" s="2" customFormat="1" ht="16.5" customHeight="1">
      <c r="A338" s="28"/>
      <c r="B338" s="141"/>
      <c r="C338" s="142" t="s">
        <v>786</v>
      </c>
      <c r="D338" s="142" t="s">
        <v>142</v>
      </c>
      <c r="E338" s="143" t="s">
        <v>787</v>
      </c>
      <c r="F338" s="144" t="s">
        <v>788</v>
      </c>
      <c r="G338" s="145" t="s">
        <v>207</v>
      </c>
      <c r="H338" s="146">
        <v>10</v>
      </c>
      <c r="I338" s="147"/>
      <c r="J338" s="147">
        <f t="shared" si="70"/>
        <v>0</v>
      </c>
      <c r="K338" s="148"/>
      <c r="L338" s="29"/>
      <c r="M338" s="149" t="s">
        <v>1</v>
      </c>
      <c r="N338" s="150" t="s">
        <v>39</v>
      </c>
      <c r="O338" s="151">
        <v>0.374</v>
      </c>
      <c r="P338" s="151">
        <f t="shared" si="71"/>
        <v>3.74</v>
      </c>
      <c r="Q338" s="151">
        <v>0</v>
      </c>
      <c r="R338" s="151">
        <f t="shared" si="72"/>
        <v>0</v>
      </c>
      <c r="S338" s="151">
        <v>0</v>
      </c>
      <c r="T338" s="152">
        <f t="shared" si="73"/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53" t="s">
        <v>209</v>
      </c>
      <c r="AT338" s="153" t="s">
        <v>142</v>
      </c>
      <c r="AU338" s="153" t="s">
        <v>84</v>
      </c>
      <c r="AY338" s="14" t="s">
        <v>140</v>
      </c>
      <c r="BE338" s="154">
        <f t="shared" si="74"/>
        <v>0</v>
      </c>
      <c r="BF338" s="154">
        <f t="shared" si="75"/>
        <v>0</v>
      </c>
      <c r="BG338" s="154">
        <f t="shared" si="76"/>
        <v>0</v>
      </c>
      <c r="BH338" s="154">
        <f t="shared" si="77"/>
        <v>0</v>
      </c>
      <c r="BI338" s="154">
        <f t="shared" si="78"/>
        <v>0</v>
      </c>
      <c r="BJ338" s="14" t="s">
        <v>82</v>
      </c>
      <c r="BK338" s="154">
        <f t="shared" si="79"/>
        <v>0</v>
      </c>
      <c r="BL338" s="14" t="s">
        <v>209</v>
      </c>
      <c r="BM338" s="153" t="s">
        <v>789</v>
      </c>
    </row>
    <row r="339" spans="1:65" s="2" customFormat="1" ht="16.5" customHeight="1">
      <c r="A339" s="28"/>
      <c r="B339" s="141"/>
      <c r="C339" s="159" t="s">
        <v>790</v>
      </c>
      <c r="D339" s="159" t="s">
        <v>263</v>
      </c>
      <c r="E339" s="160" t="s">
        <v>791</v>
      </c>
      <c r="F339" s="161" t="s">
        <v>792</v>
      </c>
      <c r="G339" s="162" t="s">
        <v>207</v>
      </c>
      <c r="H339" s="163">
        <v>10</v>
      </c>
      <c r="I339" s="164"/>
      <c r="J339" s="164">
        <f t="shared" si="70"/>
        <v>0</v>
      </c>
      <c r="K339" s="165"/>
      <c r="L339" s="166"/>
      <c r="M339" s="167" t="s">
        <v>1</v>
      </c>
      <c r="N339" s="168" t="s">
        <v>39</v>
      </c>
      <c r="O339" s="151">
        <v>0</v>
      </c>
      <c r="P339" s="151">
        <f t="shared" si="71"/>
        <v>0</v>
      </c>
      <c r="Q339" s="151">
        <v>0.0022</v>
      </c>
      <c r="R339" s="151">
        <f t="shared" si="72"/>
        <v>0.022000000000000002</v>
      </c>
      <c r="S339" s="151">
        <v>0</v>
      </c>
      <c r="T339" s="152">
        <f t="shared" si="73"/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53" t="s">
        <v>275</v>
      </c>
      <c r="AT339" s="153" t="s">
        <v>263</v>
      </c>
      <c r="AU339" s="153" t="s">
        <v>84</v>
      </c>
      <c r="AY339" s="14" t="s">
        <v>140</v>
      </c>
      <c r="BE339" s="154">
        <f t="shared" si="74"/>
        <v>0</v>
      </c>
      <c r="BF339" s="154">
        <f t="shared" si="75"/>
        <v>0</v>
      </c>
      <c r="BG339" s="154">
        <f t="shared" si="76"/>
        <v>0</v>
      </c>
      <c r="BH339" s="154">
        <f t="shared" si="77"/>
        <v>0</v>
      </c>
      <c r="BI339" s="154">
        <f t="shared" si="78"/>
        <v>0</v>
      </c>
      <c r="BJ339" s="14" t="s">
        <v>82</v>
      </c>
      <c r="BK339" s="154">
        <f t="shared" si="79"/>
        <v>0</v>
      </c>
      <c r="BL339" s="14" t="s">
        <v>209</v>
      </c>
      <c r="BM339" s="153" t="s">
        <v>793</v>
      </c>
    </row>
    <row r="340" spans="1:65" s="2" customFormat="1" ht="21.75" customHeight="1">
      <c r="A340" s="28"/>
      <c r="B340" s="141"/>
      <c r="C340" s="142" t="s">
        <v>794</v>
      </c>
      <c r="D340" s="142" t="s">
        <v>142</v>
      </c>
      <c r="E340" s="143" t="s">
        <v>795</v>
      </c>
      <c r="F340" s="144" t="s">
        <v>796</v>
      </c>
      <c r="G340" s="145" t="s">
        <v>207</v>
      </c>
      <c r="H340" s="146">
        <v>19</v>
      </c>
      <c r="I340" s="147"/>
      <c r="J340" s="147">
        <f t="shared" si="70"/>
        <v>0</v>
      </c>
      <c r="K340" s="148"/>
      <c r="L340" s="29"/>
      <c r="M340" s="149" t="s">
        <v>1</v>
      </c>
      <c r="N340" s="150" t="s">
        <v>39</v>
      </c>
      <c r="O340" s="151">
        <v>2.925</v>
      </c>
      <c r="P340" s="151">
        <f t="shared" si="71"/>
        <v>55.574999999999996</v>
      </c>
      <c r="Q340" s="151">
        <v>0.00047</v>
      </c>
      <c r="R340" s="151">
        <f t="shared" si="72"/>
        <v>0.00893</v>
      </c>
      <c r="S340" s="151">
        <v>0</v>
      </c>
      <c r="T340" s="152">
        <f t="shared" si="73"/>
        <v>0</v>
      </c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R340" s="153" t="s">
        <v>209</v>
      </c>
      <c r="AT340" s="153" t="s">
        <v>142</v>
      </c>
      <c r="AU340" s="153" t="s">
        <v>84</v>
      </c>
      <c r="AY340" s="14" t="s">
        <v>140</v>
      </c>
      <c r="BE340" s="154">
        <f t="shared" si="74"/>
        <v>0</v>
      </c>
      <c r="BF340" s="154">
        <f t="shared" si="75"/>
        <v>0</v>
      </c>
      <c r="BG340" s="154">
        <f t="shared" si="76"/>
        <v>0</v>
      </c>
      <c r="BH340" s="154">
        <f t="shared" si="77"/>
        <v>0</v>
      </c>
      <c r="BI340" s="154">
        <f t="shared" si="78"/>
        <v>0</v>
      </c>
      <c r="BJ340" s="14" t="s">
        <v>82</v>
      </c>
      <c r="BK340" s="154">
        <f t="shared" si="79"/>
        <v>0</v>
      </c>
      <c r="BL340" s="14" t="s">
        <v>209</v>
      </c>
      <c r="BM340" s="153" t="s">
        <v>797</v>
      </c>
    </row>
    <row r="341" spans="1:65" s="2" customFormat="1" ht="21.75" customHeight="1">
      <c r="A341" s="28"/>
      <c r="B341" s="141"/>
      <c r="C341" s="159" t="s">
        <v>798</v>
      </c>
      <c r="D341" s="159" t="s">
        <v>263</v>
      </c>
      <c r="E341" s="160" t="s">
        <v>799</v>
      </c>
      <c r="F341" s="161" t="s">
        <v>800</v>
      </c>
      <c r="G341" s="162" t="s">
        <v>207</v>
      </c>
      <c r="H341" s="163">
        <v>19</v>
      </c>
      <c r="I341" s="164"/>
      <c r="J341" s="164">
        <f t="shared" si="70"/>
        <v>0</v>
      </c>
      <c r="K341" s="165"/>
      <c r="L341" s="166"/>
      <c r="M341" s="167" t="s">
        <v>1</v>
      </c>
      <c r="N341" s="168" t="s">
        <v>39</v>
      </c>
      <c r="O341" s="151">
        <v>0</v>
      </c>
      <c r="P341" s="151">
        <f t="shared" si="71"/>
        <v>0</v>
      </c>
      <c r="Q341" s="151">
        <v>0.016</v>
      </c>
      <c r="R341" s="151">
        <f t="shared" si="72"/>
        <v>0.304</v>
      </c>
      <c r="S341" s="151">
        <v>0</v>
      </c>
      <c r="T341" s="152">
        <f t="shared" si="73"/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53" t="s">
        <v>275</v>
      </c>
      <c r="AT341" s="153" t="s">
        <v>263</v>
      </c>
      <c r="AU341" s="153" t="s">
        <v>84</v>
      </c>
      <c r="AY341" s="14" t="s">
        <v>140</v>
      </c>
      <c r="BE341" s="154">
        <f t="shared" si="74"/>
        <v>0</v>
      </c>
      <c r="BF341" s="154">
        <f t="shared" si="75"/>
        <v>0</v>
      </c>
      <c r="BG341" s="154">
        <f t="shared" si="76"/>
        <v>0</v>
      </c>
      <c r="BH341" s="154">
        <f t="shared" si="77"/>
        <v>0</v>
      </c>
      <c r="BI341" s="154">
        <f t="shared" si="78"/>
        <v>0</v>
      </c>
      <c r="BJ341" s="14" t="s">
        <v>82</v>
      </c>
      <c r="BK341" s="154">
        <f t="shared" si="79"/>
        <v>0</v>
      </c>
      <c r="BL341" s="14" t="s">
        <v>209</v>
      </c>
      <c r="BM341" s="153" t="s">
        <v>801</v>
      </c>
    </row>
    <row r="342" spans="1:65" s="2" customFormat="1" ht="21.75" customHeight="1">
      <c r="A342" s="28"/>
      <c r="B342" s="141"/>
      <c r="C342" s="142" t="s">
        <v>802</v>
      </c>
      <c r="D342" s="142" t="s">
        <v>142</v>
      </c>
      <c r="E342" s="143" t="s">
        <v>803</v>
      </c>
      <c r="F342" s="144" t="s">
        <v>804</v>
      </c>
      <c r="G342" s="145" t="s">
        <v>207</v>
      </c>
      <c r="H342" s="146">
        <v>11</v>
      </c>
      <c r="I342" s="147"/>
      <c r="J342" s="147">
        <f t="shared" si="70"/>
        <v>0</v>
      </c>
      <c r="K342" s="148"/>
      <c r="L342" s="29"/>
      <c r="M342" s="149" t="s">
        <v>1</v>
      </c>
      <c r="N342" s="150" t="s">
        <v>39</v>
      </c>
      <c r="O342" s="151">
        <v>0</v>
      </c>
      <c r="P342" s="151">
        <f t="shared" si="71"/>
        <v>0</v>
      </c>
      <c r="Q342" s="151">
        <v>0</v>
      </c>
      <c r="R342" s="151">
        <f t="shared" si="72"/>
        <v>0</v>
      </c>
      <c r="S342" s="151">
        <v>0</v>
      </c>
      <c r="T342" s="152">
        <f t="shared" si="73"/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53" t="s">
        <v>209</v>
      </c>
      <c r="AT342" s="153" t="s">
        <v>142</v>
      </c>
      <c r="AU342" s="153" t="s">
        <v>84</v>
      </c>
      <c r="AY342" s="14" t="s">
        <v>140</v>
      </c>
      <c r="BE342" s="154">
        <f t="shared" si="74"/>
        <v>0</v>
      </c>
      <c r="BF342" s="154">
        <f t="shared" si="75"/>
        <v>0</v>
      </c>
      <c r="BG342" s="154">
        <f t="shared" si="76"/>
        <v>0</v>
      </c>
      <c r="BH342" s="154">
        <f t="shared" si="77"/>
        <v>0</v>
      </c>
      <c r="BI342" s="154">
        <f t="shared" si="78"/>
        <v>0</v>
      </c>
      <c r="BJ342" s="14" t="s">
        <v>82</v>
      </c>
      <c r="BK342" s="154">
        <f t="shared" si="79"/>
        <v>0</v>
      </c>
      <c r="BL342" s="14" t="s">
        <v>209</v>
      </c>
      <c r="BM342" s="153" t="s">
        <v>805</v>
      </c>
    </row>
    <row r="343" spans="1:65" s="2" customFormat="1" ht="16.5" customHeight="1">
      <c r="A343" s="28"/>
      <c r="B343" s="141"/>
      <c r="C343" s="159" t="s">
        <v>806</v>
      </c>
      <c r="D343" s="159" t="s">
        <v>263</v>
      </c>
      <c r="E343" s="160" t="s">
        <v>807</v>
      </c>
      <c r="F343" s="161" t="s">
        <v>808</v>
      </c>
      <c r="G343" s="162" t="s">
        <v>239</v>
      </c>
      <c r="H343" s="163">
        <v>15.1</v>
      </c>
      <c r="I343" s="164"/>
      <c r="J343" s="164">
        <f t="shared" si="70"/>
        <v>0</v>
      </c>
      <c r="K343" s="165"/>
      <c r="L343" s="166"/>
      <c r="M343" s="167" t="s">
        <v>1</v>
      </c>
      <c r="N343" s="168" t="s">
        <v>39</v>
      </c>
      <c r="O343" s="151">
        <v>0</v>
      </c>
      <c r="P343" s="151">
        <f t="shared" si="71"/>
        <v>0</v>
      </c>
      <c r="Q343" s="151">
        <v>0.0024</v>
      </c>
      <c r="R343" s="151">
        <f t="shared" si="72"/>
        <v>0.036239999999999994</v>
      </c>
      <c r="S343" s="151">
        <v>0</v>
      </c>
      <c r="T343" s="152">
        <f t="shared" si="73"/>
        <v>0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R343" s="153" t="s">
        <v>275</v>
      </c>
      <c r="AT343" s="153" t="s">
        <v>263</v>
      </c>
      <c r="AU343" s="153" t="s">
        <v>84</v>
      </c>
      <c r="AY343" s="14" t="s">
        <v>140</v>
      </c>
      <c r="BE343" s="154">
        <f t="shared" si="74"/>
        <v>0</v>
      </c>
      <c r="BF343" s="154">
        <f t="shared" si="75"/>
        <v>0</v>
      </c>
      <c r="BG343" s="154">
        <f t="shared" si="76"/>
        <v>0</v>
      </c>
      <c r="BH343" s="154">
        <f t="shared" si="77"/>
        <v>0</v>
      </c>
      <c r="BI343" s="154">
        <f t="shared" si="78"/>
        <v>0</v>
      </c>
      <c r="BJ343" s="14" t="s">
        <v>82</v>
      </c>
      <c r="BK343" s="154">
        <f t="shared" si="79"/>
        <v>0</v>
      </c>
      <c r="BL343" s="14" t="s">
        <v>209</v>
      </c>
      <c r="BM343" s="153" t="s">
        <v>809</v>
      </c>
    </row>
    <row r="344" spans="1:65" s="2" customFormat="1" ht="16.5" customHeight="1">
      <c r="A344" s="28"/>
      <c r="B344" s="141"/>
      <c r="C344" s="159" t="s">
        <v>810</v>
      </c>
      <c r="D344" s="159" t="s">
        <v>263</v>
      </c>
      <c r="E344" s="160" t="s">
        <v>811</v>
      </c>
      <c r="F344" s="161" t="s">
        <v>812</v>
      </c>
      <c r="G344" s="162" t="s">
        <v>813</v>
      </c>
      <c r="H344" s="163">
        <v>11</v>
      </c>
      <c r="I344" s="164"/>
      <c r="J344" s="164">
        <f t="shared" si="70"/>
        <v>0</v>
      </c>
      <c r="K344" s="165"/>
      <c r="L344" s="166"/>
      <c r="M344" s="167" t="s">
        <v>1</v>
      </c>
      <c r="N344" s="168" t="s">
        <v>39</v>
      </c>
      <c r="O344" s="151">
        <v>0</v>
      </c>
      <c r="P344" s="151">
        <f t="shared" si="71"/>
        <v>0</v>
      </c>
      <c r="Q344" s="151">
        <v>0.0002</v>
      </c>
      <c r="R344" s="151">
        <f t="shared" si="72"/>
        <v>0.0022</v>
      </c>
      <c r="S344" s="151">
        <v>0</v>
      </c>
      <c r="T344" s="152">
        <f t="shared" si="73"/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153" t="s">
        <v>275</v>
      </c>
      <c r="AT344" s="153" t="s">
        <v>263</v>
      </c>
      <c r="AU344" s="153" t="s">
        <v>84</v>
      </c>
      <c r="AY344" s="14" t="s">
        <v>140</v>
      </c>
      <c r="BE344" s="154">
        <f t="shared" si="74"/>
        <v>0</v>
      </c>
      <c r="BF344" s="154">
        <f t="shared" si="75"/>
        <v>0</v>
      </c>
      <c r="BG344" s="154">
        <f t="shared" si="76"/>
        <v>0</v>
      </c>
      <c r="BH344" s="154">
        <f t="shared" si="77"/>
        <v>0</v>
      </c>
      <c r="BI344" s="154">
        <f t="shared" si="78"/>
        <v>0</v>
      </c>
      <c r="BJ344" s="14" t="s">
        <v>82</v>
      </c>
      <c r="BK344" s="154">
        <f t="shared" si="79"/>
        <v>0</v>
      </c>
      <c r="BL344" s="14" t="s">
        <v>209</v>
      </c>
      <c r="BM344" s="153" t="s">
        <v>814</v>
      </c>
    </row>
    <row r="345" spans="1:65" s="2" customFormat="1" ht="21.75" customHeight="1">
      <c r="A345" s="28"/>
      <c r="B345" s="141"/>
      <c r="C345" s="142" t="s">
        <v>815</v>
      </c>
      <c r="D345" s="142" t="s">
        <v>142</v>
      </c>
      <c r="E345" s="143" t="s">
        <v>816</v>
      </c>
      <c r="F345" s="144" t="s">
        <v>817</v>
      </c>
      <c r="G345" s="145" t="s">
        <v>175</v>
      </c>
      <c r="H345" s="146">
        <v>14.117</v>
      </c>
      <c r="I345" s="147"/>
      <c r="J345" s="147">
        <f t="shared" si="70"/>
        <v>0</v>
      </c>
      <c r="K345" s="148"/>
      <c r="L345" s="29"/>
      <c r="M345" s="149" t="s">
        <v>1</v>
      </c>
      <c r="N345" s="150" t="s">
        <v>39</v>
      </c>
      <c r="O345" s="151">
        <v>2.421</v>
      </c>
      <c r="P345" s="151">
        <f t="shared" si="71"/>
        <v>34.177257</v>
      </c>
      <c r="Q345" s="151">
        <v>0</v>
      </c>
      <c r="R345" s="151">
        <f t="shared" si="72"/>
        <v>0</v>
      </c>
      <c r="S345" s="151">
        <v>0</v>
      </c>
      <c r="T345" s="152">
        <f t="shared" si="73"/>
        <v>0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R345" s="153" t="s">
        <v>209</v>
      </c>
      <c r="AT345" s="153" t="s">
        <v>142</v>
      </c>
      <c r="AU345" s="153" t="s">
        <v>84</v>
      </c>
      <c r="AY345" s="14" t="s">
        <v>140</v>
      </c>
      <c r="BE345" s="154">
        <f t="shared" si="74"/>
        <v>0</v>
      </c>
      <c r="BF345" s="154">
        <f t="shared" si="75"/>
        <v>0</v>
      </c>
      <c r="BG345" s="154">
        <f t="shared" si="76"/>
        <v>0</v>
      </c>
      <c r="BH345" s="154">
        <f t="shared" si="77"/>
        <v>0</v>
      </c>
      <c r="BI345" s="154">
        <f t="shared" si="78"/>
        <v>0</v>
      </c>
      <c r="BJ345" s="14" t="s">
        <v>82</v>
      </c>
      <c r="BK345" s="154">
        <f t="shared" si="79"/>
        <v>0</v>
      </c>
      <c r="BL345" s="14" t="s">
        <v>209</v>
      </c>
      <c r="BM345" s="153" t="s">
        <v>818</v>
      </c>
    </row>
    <row r="346" spans="2:63" s="12" customFormat="1" ht="20.85" customHeight="1">
      <c r="B346" s="129"/>
      <c r="D346" s="130" t="s">
        <v>73</v>
      </c>
      <c r="E346" s="139" t="s">
        <v>819</v>
      </c>
      <c r="F346" s="139" t="s">
        <v>820</v>
      </c>
      <c r="J346" s="140">
        <f>BK346</f>
        <v>0</v>
      </c>
      <c r="L346" s="129"/>
      <c r="M346" s="133"/>
      <c r="N346" s="134"/>
      <c r="O346" s="134"/>
      <c r="P346" s="135">
        <f>SUM(P347:P372)</f>
        <v>574.955926</v>
      </c>
      <c r="Q346" s="134"/>
      <c r="R346" s="135">
        <f>SUM(R347:R372)</f>
        <v>12.97185693</v>
      </c>
      <c r="S346" s="134"/>
      <c r="T346" s="136">
        <f>SUM(T347:T372)</f>
        <v>0</v>
      </c>
      <c r="AR346" s="130" t="s">
        <v>84</v>
      </c>
      <c r="AT346" s="137" t="s">
        <v>73</v>
      </c>
      <c r="AU346" s="137" t="s">
        <v>84</v>
      </c>
      <c r="AY346" s="130" t="s">
        <v>140</v>
      </c>
      <c r="BK346" s="138">
        <f>SUM(BK347:BK372)</f>
        <v>0</v>
      </c>
    </row>
    <row r="347" spans="1:65" s="2" customFormat="1" ht="21.75" customHeight="1">
      <c r="A347" s="28"/>
      <c r="B347" s="141"/>
      <c r="C347" s="142" t="s">
        <v>821</v>
      </c>
      <c r="D347" s="142" t="s">
        <v>142</v>
      </c>
      <c r="E347" s="143" t="s">
        <v>822</v>
      </c>
      <c r="F347" s="144" t="s">
        <v>823</v>
      </c>
      <c r="G347" s="145" t="s">
        <v>239</v>
      </c>
      <c r="H347" s="146">
        <v>51.59</v>
      </c>
      <c r="I347" s="147"/>
      <c r="J347" s="147">
        <f aca="true" t="shared" si="80" ref="J347:J353">ROUND(I347*H347,2)</f>
        <v>0</v>
      </c>
      <c r="K347" s="148"/>
      <c r="L347" s="29"/>
      <c r="M347" s="149" t="s">
        <v>1</v>
      </c>
      <c r="N347" s="150" t="s">
        <v>39</v>
      </c>
      <c r="O347" s="151">
        <v>4.16</v>
      </c>
      <c r="P347" s="151">
        <f aca="true" t="shared" si="81" ref="P347:P353">O347*H347</f>
        <v>214.61440000000002</v>
      </c>
      <c r="Q347" s="151">
        <v>0</v>
      </c>
      <c r="R347" s="151">
        <f aca="true" t="shared" si="82" ref="R347:R353">Q347*H347</f>
        <v>0</v>
      </c>
      <c r="S347" s="151">
        <v>0</v>
      </c>
      <c r="T347" s="152">
        <f aca="true" t="shared" si="83" ref="T347:T353">S347*H347</f>
        <v>0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R347" s="153" t="s">
        <v>209</v>
      </c>
      <c r="AT347" s="153" t="s">
        <v>142</v>
      </c>
      <c r="AU347" s="153" t="s">
        <v>151</v>
      </c>
      <c r="AY347" s="14" t="s">
        <v>140</v>
      </c>
      <c r="BE347" s="154">
        <f aca="true" t="shared" si="84" ref="BE347:BE353">IF(N347="základní",J347,0)</f>
        <v>0</v>
      </c>
      <c r="BF347" s="154">
        <f aca="true" t="shared" si="85" ref="BF347:BF353">IF(N347="snížená",J347,0)</f>
        <v>0</v>
      </c>
      <c r="BG347" s="154">
        <f aca="true" t="shared" si="86" ref="BG347:BG353">IF(N347="zákl. přenesená",J347,0)</f>
        <v>0</v>
      </c>
      <c r="BH347" s="154">
        <f aca="true" t="shared" si="87" ref="BH347:BH353">IF(N347="sníž. přenesená",J347,0)</f>
        <v>0</v>
      </c>
      <c r="BI347" s="154">
        <f aca="true" t="shared" si="88" ref="BI347:BI353">IF(N347="nulová",J347,0)</f>
        <v>0</v>
      </c>
      <c r="BJ347" s="14" t="s">
        <v>82</v>
      </c>
      <c r="BK347" s="154">
        <f aca="true" t="shared" si="89" ref="BK347:BK353">ROUND(I347*H347,2)</f>
        <v>0</v>
      </c>
      <c r="BL347" s="14" t="s">
        <v>209</v>
      </c>
      <c r="BM347" s="153" t="s">
        <v>824</v>
      </c>
    </row>
    <row r="348" spans="1:65" s="2" customFormat="1" ht="16.5" customHeight="1">
      <c r="A348" s="28"/>
      <c r="B348" s="141"/>
      <c r="C348" s="159" t="s">
        <v>825</v>
      </c>
      <c r="D348" s="159" t="s">
        <v>263</v>
      </c>
      <c r="E348" s="160" t="s">
        <v>826</v>
      </c>
      <c r="F348" s="161" t="s">
        <v>827</v>
      </c>
      <c r="G348" s="162" t="s">
        <v>175</v>
      </c>
      <c r="H348" s="163">
        <v>0.574</v>
      </c>
      <c r="I348" s="164"/>
      <c r="J348" s="164">
        <f t="shared" si="80"/>
        <v>0</v>
      </c>
      <c r="K348" s="165"/>
      <c r="L348" s="166"/>
      <c r="M348" s="167" t="s">
        <v>1</v>
      </c>
      <c r="N348" s="168" t="s">
        <v>39</v>
      </c>
      <c r="O348" s="151">
        <v>0</v>
      </c>
      <c r="P348" s="151">
        <f t="shared" si="81"/>
        <v>0</v>
      </c>
      <c r="Q348" s="151">
        <v>1</v>
      </c>
      <c r="R348" s="151">
        <f t="shared" si="82"/>
        <v>0.574</v>
      </c>
      <c r="S348" s="151">
        <v>0</v>
      </c>
      <c r="T348" s="152">
        <f t="shared" si="83"/>
        <v>0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R348" s="153" t="s">
        <v>275</v>
      </c>
      <c r="AT348" s="153" t="s">
        <v>263</v>
      </c>
      <c r="AU348" s="153" t="s">
        <v>151</v>
      </c>
      <c r="AY348" s="14" t="s">
        <v>140</v>
      </c>
      <c r="BE348" s="154">
        <f t="shared" si="84"/>
        <v>0</v>
      </c>
      <c r="BF348" s="154">
        <f t="shared" si="85"/>
        <v>0</v>
      </c>
      <c r="BG348" s="154">
        <f t="shared" si="86"/>
        <v>0</v>
      </c>
      <c r="BH348" s="154">
        <f t="shared" si="87"/>
        <v>0</v>
      </c>
      <c r="BI348" s="154">
        <f t="shared" si="88"/>
        <v>0</v>
      </c>
      <c r="BJ348" s="14" t="s">
        <v>82</v>
      </c>
      <c r="BK348" s="154">
        <f t="shared" si="89"/>
        <v>0</v>
      </c>
      <c r="BL348" s="14" t="s">
        <v>209</v>
      </c>
      <c r="BM348" s="153" t="s">
        <v>828</v>
      </c>
    </row>
    <row r="349" spans="1:65" s="2" customFormat="1" ht="16.5" customHeight="1">
      <c r="A349" s="28"/>
      <c r="B349" s="141"/>
      <c r="C349" s="159" t="s">
        <v>829</v>
      </c>
      <c r="D349" s="159" t="s">
        <v>263</v>
      </c>
      <c r="E349" s="160" t="s">
        <v>830</v>
      </c>
      <c r="F349" s="161" t="s">
        <v>831</v>
      </c>
      <c r="G349" s="162" t="s">
        <v>175</v>
      </c>
      <c r="H349" s="163">
        <v>0.186</v>
      </c>
      <c r="I349" s="164"/>
      <c r="J349" s="164">
        <f t="shared" si="80"/>
        <v>0</v>
      </c>
      <c r="K349" s="165"/>
      <c r="L349" s="166"/>
      <c r="M349" s="167" t="s">
        <v>1</v>
      </c>
      <c r="N349" s="168" t="s">
        <v>39</v>
      </c>
      <c r="O349" s="151">
        <v>0</v>
      </c>
      <c r="P349" s="151">
        <f t="shared" si="81"/>
        <v>0</v>
      </c>
      <c r="Q349" s="151">
        <v>1</v>
      </c>
      <c r="R349" s="151">
        <f t="shared" si="82"/>
        <v>0.186</v>
      </c>
      <c r="S349" s="151">
        <v>0</v>
      </c>
      <c r="T349" s="152">
        <f t="shared" si="83"/>
        <v>0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R349" s="153" t="s">
        <v>275</v>
      </c>
      <c r="AT349" s="153" t="s">
        <v>263</v>
      </c>
      <c r="AU349" s="153" t="s">
        <v>151</v>
      </c>
      <c r="AY349" s="14" t="s">
        <v>140</v>
      </c>
      <c r="BE349" s="154">
        <f t="shared" si="84"/>
        <v>0</v>
      </c>
      <c r="BF349" s="154">
        <f t="shared" si="85"/>
        <v>0</v>
      </c>
      <c r="BG349" s="154">
        <f t="shared" si="86"/>
        <v>0</v>
      </c>
      <c r="BH349" s="154">
        <f t="shared" si="87"/>
        <v>0</v>
      </c>
      <c r="BI349" s="154">
        <f t="shared" si="88"/>
        <v>0</v>
      </c>
      <c r="BJ349" s="14" t="s">
        <v>82</v>
      </c>
      <c r="BK349" s="154">
        <f t="shared" si="89"/>
        <v>0</v>
      </c>
      <c r="BL349" s="14" t="s">
        <v>209</v>
      </c>
      <c r="BM349" s="153" t="s">
        <v>832</v>
      </c>
    </row>
    <row r="350" spans="1:65" s="2" customFormat="1" ht="16.5" customHeight="1">
      <c r="A350" s="28"/>
      <c r="B350" s="141"/>
      <c r="C350" s="159" t="s">
        <v>833</v>
      </c>
      <c r="D350" s="159" t="s">
        <v>263</v>
      </c>
      <c r="E350" s="160" t="s">
        <v>834</v>
      </c>
      <c r="F350" s="161" t="s">
        <v>835</v>
      </c>
      <c r="G350" s="162" t="s">
        <v>175</v>
      </c>
      <c r="H350" s="163">
        <v>0.1</v>
      </c>
      <c r="I350" s="164"/>
      <c r="J350" s="164">
        <f t="shared" si="80"/>
        <v>0</v>
      </c>
      <c r="K350" s="165"/>
      <c r="L350" s="166"/>
      <c r="M350" s="167" t="s">
        <v>1</v>
      </c>
      <c r="N350" s="168" t="s">
        <v>39</v>
      </c>
      <c r="O350" s="151">
        <v>0</v>
      </c>
      <c r="P350" s="151">
        <f t="shared" si="81"/>
        <v>0</v>
      </c>
      <c r="Q350" s="151">
        <v>1</v>
      </c>
      <c r="R350" s="151">
        <f t="shared" si="82"/>
        <v>0.1</v>
      </c>
      <c r="S350" s="151">
        <v>0</v>
      </c>
      <c r="T350" s="152">
        <f t="shared" si="83"/>
        <v>0</v>
      </c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R350" s="153" t="s">
        <v>275</v>
      </c>
      <c r="AT350" s="153" t="s">
        <v>263</v>
      </c>
      <c r="AU350" s="153" t="s">
        <v>151</v>
      </c>
      <c r="AY350" s="14" t="s">
        <v>140</v>
      </c>
      <c r="BE350" s="154">
        <f t="shared" si="84"/>
        <v>0</v>
      </c>
      <c r="BF350" s="154">
        <f t="shared" si="85"/>
        <v>0</v>
      </c>
      <c r="BG350" s="154">
        <f t="shared" si="86"/>
        <v>0</v>
      </c>
      <c r="BH350" s="154">
        <f t="shared" si="87"/>
        <v>0</v>
      </c>
      <c r="BI350" s="154">
        <f t="shared" si="88"/>
        <v>0</v>
      </c>
      <c r="BJ350" s="14" t="s">
        <v>82</v>
      </c>
      <c r="BK350" s="154">
        <f t="shared" si="89"/>
        <v>0</v>
      </c>
      <c r="BL350" s="14" t="s">
        <v>209</v>
      </c>
      <c r="BM350" s="153" t="s">
        <v>836</v>
      </c>
    </row>
    <row r="351" spans="1:65" s="2" customFormat="1" ht="16.5" customHeight="1">
      <c r="A351" s="28"/>
      <c r="B351" s="141"/>
      <c r="C351" s="159" t="s">
        <v>837</v>
      </c>
      <c r="D351" s="159" t="s">
        <v>263</v>
      </c>
      <c r="E351" s="160" t="s">
        <v>838</v>
      </c>
      <c r="F351" s="161" t="s">
        <v>839</v>
      </c>
      <c r="G351" s="162" t="s">
        <v>175</v>
      </c>
      <c r="H351" s="163">
        <v>0.001</v>
      </c>
      <c r="I351" s="164"/>
      <c r="J351" s="164">
        <f t="shared" si="80"/>
        <v>0</v>
      </c>
      <c r="K351" s="165"/>
      <c r="L351" s="166"/>
      <c r="M351" s="167" t="s">
        <v>1</v>
      </c>
      <c r="N351" s="168" t="s">
        <v>39</v>
      </c>
      <c r="O351" s="151">
        <v>0</v>
      </c>
      <c r="P351" s="151">
        <f t="shared" si="81"/>
        <v>0</v>
      </c>
      <c r="Q351" s="151">
        <v>1</v>
      </c>
      <c r="R351" s="151">
        <f t="shared" si="82"/>
        <v>0.001</v>
      </c>
      <c r="S351" s="151">
        <v>0</v>
      </c>
      <c r="T351" s="152">
        <f t="shared" si="83"/>
        <v>0</v>
      </c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R351" s="153" t="s">
        <v>275</v>
      </c>
      <c r="AT351" s="153" t="s">
        <v>263</v>
      </c>
      <c r="AU351" s="153" t="s">
        <v>151</v>
      </c>
      <c r="AY351" s="14" t="s">
        <v>140</v>
      </c>
      <c r="BE351" s="154">
        <f t="shared" si="84"/>
        <v>0</v>
      </c>
      <c r="BF351" s="154">
        <f t="shared" si="85"/>
        <v>0</v>
      </c>
      <c r="BG351" s="154">
        <f t="shared" si="86"/>
        <v>0</v>
      </c>
      <c r="BH351" s="154">
        <f t="shared" si="87"/>
        <v>0</v>
      </c>
      <c r="BI351" s="154">
        <f t="shared" si="88"/>
        <v>0</v>
      </c>
      <c r="BJ351" s="14" t="s">
        <v>82</v>
      </c>
      <c r="BK351" s="154">
        <f t="shared" si="89"/>
        <v>0</v>
      </c>
      <c r="BL351" s="14" t="s">
        <v>209</v>
      </c>
      <c r="BM351" s="153" t="s">
        <v>840</v>
      </c>
    </row>
    <row r="352" spans="1:65" s="2" customFormat="1" ht="16.5" customHeight="1">
      <c r="A352" s="28"/>
      <c r="B352" s="141"/>
      <c r="C352" s="159" t="s">
        <v>841</v>
      </c>
      <c r="D352" s="159" t="s">
        <v>263</v>
      </c>
      <c r="E352" s="160" t="s">
        <v>842</v>
      </c>
      <c r="F352" s="161" t="s">
        <v>843</v>
      </c>
      <c r="G352" s="162" t="s">
        <v>175</v>
      </c>
      <c r="H352" s="163">
        <v>0.002</v>
      </c>
      <c r="I352" s="164"/>
      <c r="J352" s="164">
        <f t="shared" si="80"/>
        <v>0</v>
      </c>
      <c r="K352" s="165"/>
      <c r="L352" s="166"/>
      <c r="M352" s="167" t="s">
        <v>1</v>
      </c>
      <c r="N352" s="168" t="s">
        <v>39</v>
      </c>
      <c r="O352" s="151">
        <v>0</v>
      </c>
      <c r="P352" s="151">
        <f t="shared" si="81"/>
        <v>0</v>
      </c>
      <c r="Q352" s="151">
        <v>1</v>
      </c>
      <c r="R352" s="151">
        <f t="shared" si="82"/>
        <v>0.002</v>
      </c>
      <c r="S352" s="151">
        <v>0</v>
      </c>
      <c r="T352" s="152">
        <f t="shared" si="83"/>
        <v>0</v>
      </c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R352" s="153" t="s">
        <v>275</v>
      </c>
      <c r="AT352" s="153" t="s">
        <v>263</v>
      </c>
      <c r="AU352" s="153" t="s">
        <v>151</v>
      </c>
      <c r="AY352" s="14" t="s">
        <v>140</v>
      </c>
      <c r="BE352" s="154">
        <f t="shared" si="84"/>
        <v>0</v>
      </c>
      <c r="BF352" s="154">
        <f t="shared" si="85"/>
        <v>0</v>
      </c>
      <c r="BG352" s="154">
        <f t="shared" si="86"/>
        <v>0</v>
      </c>
      <c r="BH352" s="154">
        <f t="shared" si="87"/>
        <v>0</v>
      </c>
      <c r="BI352" s="154">
        <f t="shared" si="88"/>
        <v>0</v>
      </c>
      <c r="BJ352" s="14" t="s">
        <v>82</v>
      </c>
      <c r="BK352" s="154">
        <f t="shared" si="89"/>
        <v>0</v>
      </c>
      <c r="BL352" s="14" t="s">
        <v>209</v>
      </c>
      <c r="BM352" s="153" t="s">
        <v>844</v>
      </c>
    </row>
    <row r="353" spans="1:65" s="2" customFormat="1" ht="21.75" customHeight="1">
      <c r="A353" s="28"/>
      <c r="B353" s="141"/>
      <c r="C353" s="142" t="s">
        <v>845</v>
      </c>
      <c r="D353" s="142" t="s">
        <v>142</v>
      </c>
      <c r="E353" s="143" t="s">
        <v>846</v>
      </c>
      <c r="F353" s="144" t="s">
        <v>847</v>
      </c>
      <c r="G353" s="145" t="s">
        <v>239</v>
      </c>
      <c r="H353" s="146">
        <v>19.77</v>
      </c>
      <c r="I353" s="147"/>
      <c r="J353" s="147">
        <f t="shared" si="80"/>
        <v>0</v>
      </c>
      <c r="K353" s="148"/>
      <c r="L353" s="29"/>
      <c r="M353" s="149" t="s">
        <v>1</v>
      </c>
      <c r="N353" s="150" t="s">
        <v>39</v>
      </c>
      <c r="O353" s="151">
        <v>0.552</v>
      </c>
      <c r="P353" s="151">
        <f t="shared" si="81"/>
        <v>10.91304</v>
      </c>
      <c r="Q353" s="151">
        <v>0</v>
      </c>
      <c r="R353" s="151">
        <f t="shared" si="82"/>
        <v>0</v>
      </c>
      <c r="S353" s="151">
        <v>0</v>
      </c>
      <c r="T353" s="152">
        <f t="shared" si="83"/>
        <v>0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R353" s="153" t="s">
        <v>209</v>
      </c>
      <c r="AT353" s="153" t="s">
        <v>142</v>
      </c>
      <c r="AU353" s="153" t="s">
        <v>151</v>
      </c>
      <c r="AY353" s="14" t="s">
        <v>140</v>
      </c>
      <c r="BE353" s="154">
        <f t="shared" si="84"/>
        <v>0</v>
      </c>
      <c r="BF353" s="154">
        <f t="shared" si="85"/>
        <v>0</v>
      </c>
      <c r="BG353" s="154">
        <f t="shared" si="86"/>
        <v>0</v>
      </c>
      <c r="BH353" s="154">
        <f t="shared" si="87"/>
        <v>0</v>
      </c>
      <c r="BI353" s="154">
        <f t="shared" si="88"/>
        <v>0</v>
      </c>
      <c r="BJ353" s="14" t="s">
        <v>82</v>
      </c>
      <c r="BK353" s="154">
        <f t="shared" si="89"/>
        <v>0</v>
      </c>
      <c r="BL353" s="14" t="s">
        <v>209</v>
      </c>
      <c r="BM353" s="153" t="s">
        <v>848</v>
      </c>
    </row>
    <row r="354" spans="1:47" s="2" customFormat="1" ht="19.5">
      <c r="A354" s="28"/>
      <c r="B354" s="29"/>
      <c r="C354" s="28"/>
      <c r="D354" s="155" t="s">
        <v>162</v>
      </c>
      <c r="E354" s="28"/>
      <c r="F354" s="156" t="s">
        <v>849</v>
      </c>
      <c r="G354" s="28"/>
      <c r="H354" s="28"/>
      <c r="I354" s="28"/>
      <c r="J354" s="28"/>
      <c r="K354" s="28"/>
      <c r="L354" s="29"/>
      <c r="M354" s="157"/>
      <c r="N354" s="158"/>
      <c r="O354" s="54"/>
      <c r="P354" s="54"/>
      <c r="Q354" s="54"/>
      <c r="R354" s="54"/>
      <c r="S354" s="54"/>
      <c r="T354" s="55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T354" s="14" t="s">
        <v>162</v>
      </c>
      <c r="AU354" s="14" t="s">
        <v>151</v>
      </c>
    </row>
    <row r="355" spans="1:65" s="2" customFormat="1" ht="21.75" customHeight="1">
      <c r="A355" s="28"/>
      <c r="B355" s="141"/>
      <c r="C355" s="159" t="s">
        <v>850</v>
      </c>
      <c r="D355" s="159" t="s">
        <v>263</v>
      </c>
      <c r="E355" s="160" t="s">
        <v>851</v>
      </c>
      <c r="F355" s="161" t="s">
        <v>852</v>
      </c>
      <c r="G355" s="162" t="s">
        <v>175</v>
      </c>
      <c r="H355" s="163">
        <v>0.394</v>
      </c>
      <c r="I355" s="164"/>
      <c r="J355" s="164">
        <f aca="true" t="shared" si="90" ref="J355:J363">ROUND(I355*H355,2)</f>
        <v>0</v>
      </c>
      <c r="K355" s="165"/>
      <c r="L355" s="166"/>
      <c r="M355" s="167" t="s">
        <v>1</v>
      </c>
      <c r="N355" s="168" t="s">
        <v>39</v>
      </c>
      <c r="O355" s="151">
        <v>0</v>
      </c>
      <c r="P355" s="151">
        <f aca="true" t="shared" si="91" ref="P355:P363">O355*H355</f>
        <v>0</v>
      </c>
      <c r="Q355" s="151">
        <v>1</v>
      </c>
      <c r="R355" s="151">
        <f aca="true" t="shared" si="92" ref="R355:R363">Q355*H355</f>
        <v>0.394</v>
      </c>
      <c r="S355" s="151">
        <v>0</v>
      </c>
      <c r="T355" s="152">
        <f aca="true" t="shared" si="93" ref="T355:T363">S355*H355</f>
        <v>0</v>
      </c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R355" s="153" t="s">
        <v>275</v>
      </c>
      <c r="AT355" s="153" t="s">
        <v>263</v>
      </c>
      <c r="AU355" s="153" t="s">
        <v>151</v>
      </c>
      <c r="AY355" s="14" t="s">
        <v>140</v>
      </c>
      <c r="BE355" s="154">
        <f aca="true" t="shared" si="94" ref="BE355:BE363">IF(N355="základní",J355,0)</f>
        <v>0</v>
      </c>
      <c r="BF355" s="154">
        <f aca="true" t="shared" si="95" ref="BF355:BF363">IF(N355="snížená",J355,0)</f>
        <v>0</v>
      </c>
      <c r="BG355" s="154">
        <f aca="true" t="shared" si="96" ref="BG355:BG363">IF(N355="zákl. přenesená",J355,0)</f>
        <v>0</v>
      </c>
      <c r="BH355" s="154">
        <f aca="true" t="shared" si="97" ref="BH355:BH363">IF(N355="sníž. přenesená",J355,0)</f>
        <v>0</v>
      </c>
      <c r="BI355" s="154">
        <f aca="true" t="shared" si="98" ref="BI355:BI363">IF(N355="nulová",J355,0)</f>
        <v>0</v>
      </c>
      <c r="BJ355" s="14" t="s">
        <v>82</v>
      </c>
      <c r="BK355" s="154">
        <f aca="true" t="shared" si="99" ref="BK355:BK363">ROUND(I355*H355,2)</f>
        <v>0</v>
      </c>
      <c r="BL355" s="14" t="s">
        <v>209</v>
      </c>
      <c r="BM355" s="153" t="s">
        <v>853</v>
      </c>
    </row>
    <row r="356" spans="1:65" s="2" customFormat="1" ht="16.5" customHeight="1">
      <c r="A356" s="28"/>
      <c r="B356" s="141"/>
      <c r="C356" s="142" t="s">
        <v>854</v>
      </c>
      <c r="D356" s="142" t="s">
        <v>142</v>
      </c>
      <c r="E356" s="143" t="s">
        <v>855</v>
      </c>
      <c r="F356" s="144" t="s">
        <v>856</v>
      </c>
      <c r="G356" s="145" t="s">
        <v>199</v>
      </c>
      <c r="H356" s="146">
        <v>8.604</v>
      </c>
      <c r="I356" s="147"/>
      <c r="J356" s="147">
        <f t="shared" si="90"/>
        <v>0</v>
      </c>
      <c r="K356" s="148"/>
      <c r="L356" s="29"/>
      <c r="M356" s="149" t="s">
        <v>1</v>
      </c>
      <c r="N356" s="150" t="s">
        <v>39</v>
      </c>
      <c r="O356" s="151">
        <v>0.36</v>
      </c>
      <c r="P356" s="151">
        <f t="shared" si="91"/>
        <v>3.0974399999999997</v>
      </c>
      <c r="Q356" s="151">
        <v>7E-05</v>
      </c>
      <c r="R356" s="151">
        <f t="shared" si="92"/>
        <v>0.0006022799999999999</v>
      </c>
      <c r="S356" s="151">
        <v>0</v>
      </c>
      <c r="T356" s="152">
        <f t="shared" si="93"/>
        <v>0</v>
      </c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R356" s="153" t="s">
        <v>209</v>
      </c>
      <c r="AT356" s="153" t="s">
        <v>142</v>
      </c>
      <c r="AU356" s="153" t="s">
        <v>151</v>
      </c>
      <c r="AY356" s="14" t="s">
        <v>140</v>
      </c>
      <c r="BE356" s="154">
        <f t="shared" si="94"/>
        <v>0</v>
      </c>
      <c r="BF356" s="154">
        <f t="shared" si="95"/>
        <v>0</v>
      </c>
      <c r="BG356" s="154">
        <f t="shared" si="96"/>
        <v>0</v>
      </c>
      <c r="BH356" s="154">
        <f t="shared" si="97"/>
        <v>0</v>
      </c>
      <c r="BI356" s="154">
        <f t="shared" si="98"/>
        <v>0</v>
      </c>
      <c r="BJ356" s="14" t="s">
        <v>82</v>
      </c>
      <c r="BK356" s="154">
        <f t="shared" si="99"/>
        <v>0</v>
      </c>
      <c r="BL356" s="14" t="s">
        <v>209</v>
      </c>
      <c r="BM356" s="153" t="s">
        <v>857</v>
      </c>
    </row>
    <row r="357" spans="1:65" s="2" customFormat="1" ht="21.75" customHeight="1">
      <c r="A357" s="28"/>
      <c r="B357" s="141"/>
      <c r="C357" s="159" t="s">
        <v>858</v>
      </c>
      <c r="D357" s="159" t="s">
        <v>263</v>
      </c>
      <c r="E357" s="160" t="s">
        <v>859</v>
      </c>
      <c r="F357" s="161" t="s">
        <v>860</v>
      </c>
      <c r="G357" s="162" t="s">
        <v>207</v>
      </c>
      <c r="H357" s="163">
        <v>20</v>
      </c>
      <c r="I357" s="164"/>
      <c r="J357" s="164">
        <f t="shared" si="90"/>
        <v>0</v>
      </c>
      <c r="K357" s="165"/>
      <c r="L357" s="166"/>
      <c r="M357" s="167" t="s">
        <v>1</v>
      </c>
      <c r="N357" s="168" t="s">
        <v>39</v>
      </c>
      <c r="O357" s="151">
        <v>0</v>
      </c>
      <c r="P357" s="151">
        <f t="shared" si="91"/>
        <v>0</v>
      </c>
      <c r="Q357" s="151">
        <v>0.04</v>
      </c>
      <c r="R357" s="151">
        <f t="shared" si="92"/>
        <v>0.8</v>
      </c>
      <c r="S357" s="151">
        <v>0</v>
      </c>
      <c r="T357" s="152">
        <f t="shared" si="93"/>
        <v>0</v>
      </c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R357" s="153" t="s">
        <v>275</v>
      </c>
      <c r="AT357" s="153" t="s">
        <v>263</v>
      </c>
      <c r="AU357" s="153" t="s">
        <v>151</v>
      </c>
      <c r="AY357" s="14" t="s">
        <v>140</v>
      </c>
      <c r="BE357" s="154">
        <f t="shared" si="94"/>
        <v>0</v>
      </c>
      <c r="BF357" s="154">
        <f t="shared" si="95"/>
        <v>0</v>
      </c>
      <c r="BG357" s="154">
        <f t="shared" si="96"/>
        <v>0</v>
      </c>
      <c r="BH357" s="154">
        <f t="shared" si="97"/>
        <v>0</v>
      </c>
      <c r="BI357" s="154">
        <f t="shared" si="98"/>
        <v>0</v>
      </c>
      <c r="BJ357" s="14" t="s">
        <v>82</v>
      </c>
      <c r="BK357" s="154">
        <f t="shared" si="99"/>
        <v>0</v>
      </c>
      <c r="BL357" s="14" t="s">
        <v>209</v>
      </c>
      <c r="BM357" s="153" t="s">
        <v>861</v>
      </c>
    </row>
    <row r="358" spans="1:65" s="2" customFormat="1" ht="16.5" customHeight="1">
      <c r="A358" s="28"/>
      <c r="B358" s="141"/>
      <c r="C358" s="159" t="s">
        <v>862</v>
      </c>
      <c r="D358" s="159" t="s">
        <v>263</v>
      </c>
      <c r="E358" s="160" t="s">
        <v>863</v>
      </c>
      <c r="F358" s="161" t="s">
        <v>864</v>
      </c>
      <c r="G358" s="162" t="s">
        <v>199</v>
      </c>
      <c r="H358" s="163">
        <v>3.744</v>
      </c>
      <c r="I358" s="164"/>
      <c r="J358" s="164">
        <f t="shared" si="90"/>
        <v>0</v>
      </c>
      <c r="K358" s="165"/>
      <c r="L358" s="166"/>
      <c r="M358" s="167" t="s">
        <v>1</v>
      </c>
      <c r="N358" s="168" t="s">
        <v>39</v>
      </c>
      <c r="O358" s="151">
        <v>0</v>
      </c>
      <c r="P358" s="151">
        <f t="shared" si="91"/>
        <v>0</v>
      </c>
      <c r="Q358" s="151">
        <v>0.04</v>
      </c>
      <c r="R358" s="151">
        <f t="shared" si="92"/>
        <v>0.14976</v>
      </c>
      <c r="S358" s="151">
        <v>0</v>
      </c>
      <c r="T358" s="152">
        <f t="shared" si="93"/>
        <v>0</v>
      </c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R358" s="153" t="s">
        <v>275</v>
      </c>
      <c r="AT358" s="153" t="s">
        <v>263</v>
      </c>
      <c r="AU358" s="153" t="s">
        <v>151</v>
      </c>
      <c r="AY358" s="14" t="s">
        <v>140</v>
      </c>
      <c r="BE358" s="154">
        <f t="shared" si="94"/>
        <v>0</v>
      </c>
      <c r="BF358" s="154">
        <f t="shared" si="95"/>
        <v>0</v>
      </c>
      <c r="BG358" s="154">
        <f t="shared" si="96"/>
        <v>0</v>
      </c>
      <c r="BH358" s="154">
        <f t="shared" si="97"/>
        <v>0</v>
      </c>
      <c r="BI358" s="154">
        <f t="shared" si="98"/>
        <v>0</v>
      </c>
      <c r="BJ358" s="14" t="s">
        <v>82</v>
      </c>
      <c r="BK358" s="154">
        <f t="shared" si="99"/>
        <v>0</v>
      </c>
      <c r="BL358" s="14" t="s">
        <v>209</v>
      </c>
      <c r="BM358" s="153" t="s">
        <v>865</v>
      </c>
    </row>
    <row r="359" spans="1:65" s="2" customFormat="1" ht="33" customHeight="1">
      <c r="A359" s="28"/>
      <c r="B359" s="141"/>
      <c r="C359" s="142" t="s">
        <v>866</v>
      </c>
      <c r="D359" s="142" t="s">
        <v>142</v>
      </c>
      <c r="E359" s="143" t="s">
        <v>867</v>
      </c>
      <c r="F359" s="144" t="s">
        <v>868</v>
      </c>
      <c r="G359" s="145" t="s">
        <v>199</v>
      </c>
      <c r="H359" s="146">
        <v>277.18</v>
      </c>
      <c r="I359" s="147"/>
      <c r="J359" s="147">
        <f t="shared" si="90"/>
        <v>0</v>
      </c>
      <c r="K359" s="148"/>
      <c r="L359" s="29"/>
      <c r="M359" s="149" t="s">
        <v>1</v>
      </c>
      <c r="N359" s="150" t="s">
        <v>39</v>
      </c>
      <c r="O359" s="151">
        <v>0.49</v>
      </c>
      <c r="P359" s="151">
        <f t="shared" si="91"/>
        <v>135.8182</v>
      </c>
      <c r="Q359" s="151">
        <v>0.00088</v>
      </c>
      <c r="R359" s="151">
        <f t="shared" si="92"/>
        <v>0.2439184</v>
      </c>
      <c r="S359" s="151">
        <v>0</v>
      </c>
      <c r="T359" s="152">
        <f t="shared" si="93"/>
        <v>0</v>
      </c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R359" s="153" t="s">
        <v>209</v>
      </c>
      <c r="AT359" s="153" t="s">
        <v>142</v>
      </c>
      <c r="AU359" s="153" t="s">
        <v>151</v>
      </c>
      <c r="AY359" s="14" t="s">
        <v>140</v>
      </c>
      <c r="BE359" s="154">
        <f t="shared" si="94"/>
        <v>0</v>
      </c>
      <c r="BF359" s="154">
        <f t="shared" si="95"/>
        <v>0</v>
      </c>
      <c r="BG359" s="154">
        <f t="shared" si="96"/>
        <v>0</v>
      </c>
      <c r="BH359" s="154">
        <f t="shared" si="97"/>
        <v>0</v>
      </c>
      <c r="BI359" s="154">
        <f t="shared" si="98"/>
        <v>0</v>
      </c>
      <c r="BJ359" s="14" t="s">
        <v>82</v>
      </c>
      <c r="BK359" s="154">
        <f t="shared" si="99"/>
        <v>0</v>
      </c>
      <c r="BL359" s="14" t="s">
        <v>209</v>
      </c>
      <c r="BM359" s="153" t="s">
        <v>869</v>
      </c>
    </row>
    <row r="360" spans="1:65" s="2" customFormat="1" ht="21.75" customHeight="1">
      <c r="A360" s="28"/>
      <c r="B360" s="141"/>
      <c r="C360" s="142" t="s">
        <v>870</v>
      </c>
      <c r="D360" s="142" t="s">
        <v>142</v>
      </c>
      <c r="E360" s="143" t="s">
        <v>871</v>
      </c>
      <c r="F360" s="144" t="s">
        <v>872</v>
      </c>
      <c r="G360" s="145" t="s">
        <v>199</v>
      </c>
      <c r="H360" s="146">
        <v>277.18</v>
      </c>
      <c r="I360" s="147"/>
      <c r="J360" s="147">
        <f t="shared" si="90"/>
        <v>0</v>
      </c>
      <c r="K360" s="148"/>
      <c r="L360" s="29"/>
      <c r="M360" s="149" t="s">
        <v>1</v>
      </c>
      <c r="N360" s="150" t="s">
        <v>39</v>
      </c>
      <c r="O360" s="151">
        <v>0.35</v>
      </c>
      <c r="P360" s="151">
        <f t="shared" si="91"/>
        <v>97.01299999999999</v>
      </c>
      <c r="Q360" s="151">
        <v>0</v>
      </c>
      <c r="R360" s="151">
        <f t="shared" si="92"/>
        <v>0</v>
      </c>
      <c r="S360" s="151">
        <v>0</v>
      </c>
      <c r="T360" s="152">
        <f t="shared" si="93"/>
        <v>0</v>
      </c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R360" s="153" t="s">
        <v>209</v>
      </c>
      <c r="AT360" s="153" t="s">
        <v>142</v>
      </c>
      <c r="AU360" s="153" t="s">
        <v>151</v>
      </c>
      <c r="AY360" s="14" t="s">
        <v>140</v>
      </c>
      <c r="BE360" s="154">
        <f t="shared" si="94"/>
        <v>0</v>
      </c>
      <c r="BF360" s="154">
        <f t="shared" si="95"/>
        <v>0</v>
      </c>
      <c r="BG360" s="154">
        <f t="shared" si="96"/>
        <v>0</v>
      </c>
      <c r="BH360" s="154">
        <f t="shared" si="97"/>
        <v>0</v>
      </c>
      <c r="BI360" s="154">
        <f t="shared" si="98"/>
        <v>0</v>
      </c>
      <c r="BJ360" s="14" t="s">
        <v>82</v>
      </c>
      <c r="BK360" s="154">
        <f t="shared" si="99"/>
        <v>0</v>
      </c>
      <c r="BL360" s="14" t="s">
        <v>209</v>
      </c>
      <c r="BM360" s="153" t="s">
        <v>873</v>
      </c>
    </row>
    <row r="361" spans="1:65" s="2" customFormat="1" ht="21.75" customHeight="1">
      <c r="A361" s="28"/>
      <c r="B361" s="141"/>
      <c r="C361" s="159" t="s">
        <v>874</v>
      </c>
      <c r="D361" s="159" t="s">
        <v>263</v>
      </c>
      <c r="E361" s="160" t="s">
        <v>875</v>
      </c>
      <c r="F361" s="161" t="s">
        <v>876</v>
      </c>
      <c r="G361" s="162" t="s">
        <v>199</v>
      </c>
      <c r="H361" s="163">
        <v>291.039</v>
      </c>
      <c r="I361" s="164"/>
      <c r="J361" s="164">
        <f t="shared" si="90"/>
        <v>0</v>
      </c>
      <c r="K361" s="165"/>
      <c r="L361" s="166"/>
      <c r="M361" s="167" t="s">
        <v>1</v>
      </c>
      <c r="N361" s="168" t="s">
        <v>39</v>
      </c>
      <c r="O361" s="151">
        <v>0</v>
      </c>
      <c r="P361" s="151">
        <f t="shared" si="91"/>
        <v>0</v>
      </c>
      <c r="Q361" s="151">
        <v>0.036</v>
      </c>
      <c r="R361" s="151">
        <f t="shared" si="92"/>
        <v>10.477403999999998</v>
      </c>
      <c r="S361" s="151">
        <v>0</v>
      </c>
      <c r="T361" s="152">
        <f t="shared" si="93"/>
        <v>0</v>
      </c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R361" s="153" t="s">
        <v>275</v>
      </c>
      <c r="AT361" s="153" t="s">
        <v>263</v>
      </c>
      <c r="AU361" s="153" t="s">
        <v>151</v>
      </c>
      <c r="AY361" s="14" t="s">
        <v>140</v>
      </c>
      <c r="BE361" s="154">
        <f t="shared" si="94"/>
        <v>0</v>
      </c>
      <c r="BF361" s="154">
        <f t="shared" si="95"/>
        <v>0</v>
      </c>
      <c r="BG361" s="154">
        <f t="shared" si="96"/>
        <v>0</v>
      </c>
      <c r="BH361" s="154">
        <f t="shared" si="97"/>
        <v>0</v>
      </c>
      <c r="BI361" s="154">
        <f t="shared" si="98"/>
        <v>0</v>
      </c>
      <c r="BJ361" s="14" t="s">
        <v>82</v>
      </c>
      <c r="BK361" s="154">
        <f t="shared" si="99"/>
        <v>0</v>
      </c>
      <c r="BL361" s="14" t="s">
        <v>209</v>
      </c>
      <c r="BM361" s="153" t="s">
        <v>877</v>
      </c>
    </row>
    <row r="362" spans="1:65" s="2" customFormat="1" ht="21.75" customHeight="1">
      <c r="A362" s="28"/>
      <c r="B362" s="141"/>
      <c r="C362" s="142" t="s">
        <v>878</v>
      </c>
      <c r="D362" s="142" t="s">
        <v>142</v>
      </c>
      <c r="E362" s="143" t="s">
        <v>879</v>
      </c>
      <c r="F362" s="144" t="s">
        <v>880</v>
      </c>
      <c r="G362" s="145" t="s">
        <v>199</v>
      </c>
      <c r="H362" s="146">
        <v>4.273</v>
      </c>
      <c r="I362" s="147"/>
      <c r="J362" s="147">
        <f t="shared" si="90"/>
        <v>0</v>
      </c>
      <c r="K362" s="148"/>
      <c r="L362" s="29"/>
      <c r="M362" s="149" t="s">
        <v>1</v>
      </c>
      <c r="N362" s="150" t="s">
        <v>39</v>
      </c>
      <c r="O362" s="151">
        <v>1.576</v>
      </c>
      <c r="P362" s="151">
        <f t="shared" si="91"/>
        <v>6.734248</v>
      </c>
      <c r="Q362" s="151">
        <v>0.00037</v>
      </c>
      <c r="R362" s="151">
        <f t="shared" si="92"/>
        <v>0.0015810099999999999</v>
      </c>
      <c r="S362" s="151">
        <v>0</v>
      </c>
      <c r="T362" s="152">
        <f t="shared" si="93"/>
        <v>0</v>
      </c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R362" s="153" t="s">
        <v>209</v>
      </c>
      <c r="AT362" s="153" t="s">
        <v>142</v>
      </c>
      <c r="AU362" s="153" t="s">
        <v>151</v>
      </c>
      <c r="AY362" s="14" t="s">
        <v>140</v>
      </c>
      <c r="BE362" s="154">
        <f t="shared" si="94"/>
        <v>0</v>
      </c>
      <c r="BF362" s="154">
        <f t="shared" si="95"/>
        <v>0</v>
      </c>
      <c r="BG362" s="154">
        <f t="shared" si="96"/>
        <v>0</v>
      </c>
      <c r="BH362" s="154">
        <f t="shared" si="97"/>
        <v>0</v>
      </c>
      <c r="BI362" s="154">
        <f t="shared" si="98"/>
        <v>0</v>
      </c>
      <c r="BJ362" s="14" t="s">
        <v>82</v>
      </c>
      <c r="BK362" s="154">
        <f t="shared" si="99"/>
        <v>0</v>
      </c>
      <c r="BL362" s="14" t="s">
        <v>209</v>
      </c>
      <c r="BM362" s="153" t="s">
        <v>881</v>
      </c>
    </row>
    <row r="363" spans="1:65" s="2" customFormat="1" ht="33" customHeight="1">
      <c r="A363" s="28"/>
      <c r="B363" s="141"/>
      <c r="C363" s="142" t="s">
        <v>882</v>
      </c>
      <c r="D363" s="142" t="s">
        <v>142</v>
      </c>
      <c r="E363" s="143" t="s">
        <v>883</v>
      </c>
      <c r="F363" s="144" t="s">
        <v>884</v>
      </c>
      <c r="G363" s="145" t="s">
        <v>199</v>
      </c>
      <c r="H363" s="146">
        <v>18.988</v>
      </c>
      <c r="I363" s="147"/>
      <c r="J363" s="147">
        <f t="shared" si="90"/>
        <v>0</v>
      </c>
      <c r="K363" s="148"/>
      <c r="L363" s="29"/>
      <c r="M363" s="149" t="s">
        <v>1</v>
      </c>
      <c r="N363" s="150" t="s">
        <v>39</v>
      </c>
      <c r="O363" s="151">
        <v>2.413</v>
      </c>
      <c r="P363" s="151">
        <f t="shared" si="91"/>
        <v>45.81804399999999</v>
      </c>
      <c r="Q363" s="151">
        <v>0.00094</v>
      </c>
      <c r="R363" s="151">
        <f t="shared" si="92"/>
        <v>0.01784872</v>
      </c>
      <c r="S363" s="151">
        <v>0</v>
      </c>
      <c r="T363" s="152">
        <f t="shared" si="93"/>
        <v>0</v>
      </c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R363" s="153" t="s">
        <v>209</v>
      </c>
      <c r="AT363" s="153" t="s">
        <v>142</v>
      </c>
      <c r="AU363" s="153" t="s">
        <v>151</v>
      </c>
      <c r="AY363" s="14" t="s">
        <v>140</v>
      </c>
      <c r="BE363" s="154">
        <f t="shared" si="94"/>
        <v>0</v>
      </c>
      <c r="BF363" s="154">
        <f t="shared" si="95"/>
        <v>0</v>
      </c>
      <c r="BG363" s="154">
        <f t="shared" si="96"/>
        <v>0</v>
      </c>
      <c r="BH363" s="154">
        <f t="shared" si="97"/>
        <v>0</v>
      </c>
      <c r="BI363" s="154">
        <f t="shared" si="98"/>
        <v>0</v>
      </c>
      <c r="BJ363" s="14" t="s">
        <v>82</v>
      </c>
      <c r="BK363" s="154">
        <f t="shared" si="99"/>
        <v>0</v>
      </c>
      <c r="BL363" s="14" t="s">
        <v>209</v>
      </c>
      <c r="BM363" s="153" t="s">
        <v>885</v>
      </c>
    </row>
    <row r="364" spans="1:47" s="2" customFormat="1" ht="39">
      <c r="A364" s="28"/>
      <c r="B364" s="29"/>
      <c r="C364" s="28"/>
      <c r="D364" s="155" t="s">
        <v>162</v>
      </c>
      <c r="E364" s="28"/>
      <c r="F364" s="156" t="s">
        <v>745</v>
      </c>
      <c r="G364" s="28"/>
      <c r="H364" s="28"/>
      <c r="I364" s="28"/>
      <c r="J364" s="28"/>
      <c r="K364" s="28"/>
      <c r="L364" s="29"/>
      <c r="M364" s="157"/>
      <c r="N364" s="158"/>
      <c r="O364" s="54"/>
      <c r="P364" s="54"/>
      <c r="Q364" s="54"/>
      <c r="R364" s="54"/>
      <c r="S364" s="54"/>
      <c r="T364" s="55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T364" s="14" t="s">
        <v>162</v>
      </c>
      <c r="AU364" s="14" t="s">
        <v>151</v>
      </c>
    </row>
    <row r="365" spans="1:65" s="2" customFormat="1" ht="33" customHeight="1">
      <c r="A365" s="28"/>
      <c r="B365" s="141"/>
      <c r="C365" s="142" t="s">
        <v>886</v>
      </c>
      <c r="D365" s="142" t="s">
        <v>142</v>
      </c>
      <c r="E365" s="143" t="s">
        <v>887</v>
      </c>
      <c r="F365" s="144" t="s">
        <v>888</v>
      </c>
      <c r="G365" s="145" t="s">
        <v>199</v>
      </c>
      <c r="H365" s="146">
        <v>25.258</v>
      </c>
      <c r="I365" s="147"/>
      <c r="J365" s="147">
        <f>ROUND(I365*H365,2)</f>
        <v>0</v>
      </c>
      <c r="K365" s="148"/>
      <c r="L365" s="29"/>
      <c r="M365" s="149" t="s">
        <v>1</v>
      </c>
      <c r="N365" s="150" t="s">
        <v>39</v>
      </c>
      <c r="O365" s="151">
        <v>2.413</v>
      </c>
      <c r="P365" s="151">
        <f>O365*H365</f>
        <v>60.94755399999999</v>
      </c>
      <c r="Q365" s="151">
        <v>0.00094</v>
      </c>
      <c r="R365" s="151">
        <f>Q365*H365</f>
        <v>0.02374252</v>
      </c>
      <c r="S365" s="151">
        <v>0</v>
      </c>
      <c r="T365" s="152">
        <f>S365*H365</f>
        <v>0</v>
      </c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R365" s="153" t="s">
        <v>209</v>
      </c>
      <c r="AT365" s="153" t="s">
        <v>142</v>
      </c>
      <c r="AU365" s="153" t="s">
        <v>151</v>
      </c>
      <c r="AY365" s="14" t="s">
        <v>140</v>
      </c>
      <c r="BE365" s="154">
        <f>IF(N365="základní",J365,0)</f>
        <v>0</v>
      </c>
      <c r="BF365" s="154">
        <f>IF(N365="snížená",J365,0)</f>
        <v>0</v>
      </c>
      <c r="BG365" s="154">
        <f>IF(N365="zákl. přenesená",J365,0)</f>
        <v>0</v>
      </c>
      <c r="BH365" s="154">
        <f>IF(N365="sníž. přenesená",J365,0)</f>
        <v>0</v>
      </c>
      <c r="BI365" s="154">
        <f>IF(N365="nulová",J365,0)</f>
        <v>0</v>
      </c>
      <c r="BJ365" s="14" t="s">
        <v>82</v>
      </c>
      <c r="BK365" s="154">
        <f>ROUND(I365*H365,2)</f>
        <v>0</v>
      </c>
      <c r="BL365" s="14" t="s">
        <v>209</v>
      </c>
      <c r="BM365" s="153" t="s">
        <v>889</v>
      </c>
    </row>
    <row r="366" spans="1:47" s="2" customFormat="1" ht="39">
      <c r="A366" s="28"/>
      <c r="B366" s="29"/>
      <c r="C366" s="28"/>
      <c r="D366" s="155" t="s">
        <v>162</v>
      </c>
      <c r="E366" s="28"/>
      <c r="F366" s="156" t="s">
        <v>745</v>
      </c>
      <c r="G366" s="28"/>
      <c r="H366" s="28"/>
      <c r="I366" s="28"/>
      <c r="J366" s="28"/>
      <c r="K366" s="28"/>
      <c r="L366" s="29"/>
      <c r="M366" s="157"/>
      <c r="N366" s="158"/>
      <c r="O366" s="54"/>
      <c r="P366" s="54"/>
      <c r="Q366" s="54"/>
      <c r="R366" s="54"/>
      <c r="S366" s="54"/>
      <c r="T366" s="55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T366" s="14" t="s">
        <v>162</v>
      </c>
      <c r="AU366" s="14" t="s">
        <v>151</v>
      </c>
    </row>
    <row r="367" spans="1:65" s="2" customFormat="1" ht="21.75" customHeight="1">
      <c r="A367" s="28"/>
      <c r="B367" s="141"/>
      <c r="C367" s="142" t="s">
        <v>890</v>
      </c>
      <c r="D367" s="142" t="s">
        <v>142</v>
      </c>
      <c r="E367" s="143" t="s">
        <v>891</v>
      </c>
      <c r="F367" s="144" t="s">
        <v>892</v>
      </c>
      <c r="G367" s="145" t="s">
        <v>207</v>
      </c>
      <c r="H367" s="146">
        <v>1</v>
      </c>
      <c r="I367" s="147"/>
      <c r="J367" s="147">
        <f>ROUND(I367*H367,2)</f>
        <v>0</v>
      </c>
      <c r="K367" s="148"/>
      <c r="L367" s="29"/>
      <c r="M367" s="149" t="s">
        <v>1</v>
      </c>
      <c r="N367" s="150" t="s">
        <v>39</v>
      </c>
      <c r="O367" s="151">
        <v>0</v>
      </c>
      <c r="P367" s="151">
        <f>O367*H367</f>
        <v>0</v>
      </c>
      <c r="Q367" s="151">
        <v>0</v>
      </c>
      <c r="R367" s="151">
        <f>Q367*H367</f>
        <v>0</v>
      </c>
      <c r="S367" s="151">
        <v>0</v>
      </c>
      <c r="T367" s="152">
        <f>S367*H367</f>
        <v>0</v>
      </c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R367" s="153" t="s">
        <v>209</v>
      </c>
      <c r="AT367" s="153" t="s">
        <v>142</v>
      </c>
      <c r="AU367" s="153" t="s">
        <v>151</v>
      </c>
      <c r="AY367" s="14" t="s">
        <v>140</v>
      </c>
      <c r="BE367" s="154">
        <f>IF(N367="základní",J367,0)</f>
        <v>0</v>
      </c>
      <c r="BF367" s="154">
        <f>IF(N367="snížená",J367,0)</f>
        <v>0</v>
      </c>
      <c r="BG367" s="154">
        <f>IF(N367="zákl. přenesená",J367,0)</f>
        <v>0</v>
      </c>
      <c r="BH367" s="154">
        <f>IF(N367="sníž. přenesená",J367,0)</f>
        <v>0</v>
      </c>
      <c r="BI367" s="154">
        <f>IF(N367="nulová",J367,0)</f>
        <v>0</v>
      </c>
      <c r="BJ367" s="14" t="s">
        <v>82</v>
      </c>
      <c r="BK367" s="154">
        <f>ROUND(I367*H367,2)</f>
        <v>0</v>
      </c>
      <c r="BL367" s="14" t="s">
        <v>209</v>
      </c>
      <c r="BM367" s="153" t="s">
        <v>893</v>
      </c>
    </row>
    <row r="368" spans="1:47" s="2" customFormat="1" ht="19.5">
      <c r="A368" s="28"/>
      <c r="B368" s="29"/>
      <c r="C368" s="28"/>
      <c r="D368" s="155" t="s">
        <v>162</v>
      </c>
      <c r="E368" s="28"/>
      <c r="F368" s="156" t="s">
        <v>894</v>
      </c>
      <c r="G368" s="28"/>
      <c r="H368" s="28"/>
      <c r="I368" s="28"/>
      <c r="J368" s="28"/>
      <c r="K368" s="28"/>
      <c r="L368" s="29"/>
      <c r="M368" s="157"/>
      <c r="N368" s="158"/>
      <c r="O368" s="54"/>
      <c r="P368" s="54"/>
      <c r="Q368" s="54"/>
      <c r="R368" s="54"/>
      <c r="S368" s="54"/>
      <c r="T368" s="55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T368" s="14" t="s">
        <v>162</v>
      </c>
      <c r="AU368" s="14" t="s">
        <v>151</v>
      </c>
    </row>
    <row r="369" spans="1:65" s="2" customFormat="1" ht="21.75" customHeight="1">
      <c r="A369" s="28"/>
      <c r="B369" s="141"/>
      <c r="C369" s="142" t="s">
        <v>895</v>
      </c>
      <c r="D369" s="142" t="s">
        <v>142</v>
      </c>
      <c r="E369" s="143" t="s">
        <v>896</v>
      </c>
      <c r="F369" s="144" t="s">
        <v>897</v>
      </c>
      <c r="G369" s="145" t="s">
        <v>207</v>
      </c>
      <c r="H369" s="146">
        <v>2</v>
      </c>
      <c r="I369" s="147"/>
      <c r="J369" s="147">
        <f>ROUND(I369*H369,2)</f>
        <v>0</v>
      </c>
      <c r="K369" s="148"/>
      <c r="L369" s="29"/>
      <c r="M369" s="149" t="s">
        <v>1</v>
      </c>
      <c r="N369" s="150" t="s">
        <v>39</v>
      </c>
      <c r="O369" s="151">
        <v>0</v>
      </c>
      <c r="P369" s="151">
        <f>O369*H369</f>
        <v>0</v>
      </c>
      <c r="Q369" s="151">
        <v>0</v>
      </c>
      <c r="R369" s="151">
        <f>Q369*H369</f>
        <v>0</v>
      </c>
      <c r="S369" s="151">
        <v>0</v>
      </c>
      <c r="T369" s="152">
        <f>S369*H369</f>
        <v>0</v>
      </c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R369" s="153" t="s">
        <v>209</v>
      </c>
      <c r="AT369" s="153" t="s">
        <v>142</v>
      </c>
      <c r="AU369" s="153" t="s">
        <v>151</v>
      </c>
      <c r="AY369" s="14" t="s">
        <v>140</v>
      </c>
      <c r="BE369" s="154">
        <f>IF(N369="základní",J369,0)</f>
        <v>0</v>
      </c>
      <c r="BF369" s="154">
        <f>IF(N369="snížená",J369,0)</f>
        <v>0</v>
      </c>
      <c r="BG369" s="154">
        <f>IF(N369="zákl. přenesená",J369,0)</f>
        <v>0</v>
      </c>
      <c r="BH369" s="154">
        <f>IF(N369="sníž. přenesená",J369,0)</f>
        <v>0</v>
      </c>
      <c r="BI369" s="154">
        <f>IF(N369="nulová",J369,0)</f>
        <v>0</v>
      </c>
      <c r="BJ369" s="14" t="s">
        <v>82</v>
      </c>
      <c r="BK369" s="154">
        <f>ROUND(I369*H369,2)</f>
        <v>0</v>
      </c>
      <c r="BL369" s="14" t="s">
        <v>209</v>
      </c>
      <c r="BM369" s="153" t="s">
        <v>898</v>
      </c>
    </row>
    <row r="370" spans="1:47" s="2" customFormat="1" ht="19.5">
      <c r="A370" s="28"/>
      <c r="B370" s="29"/>
      <c r="C370" s="28"/>
      <c r="D370" s="155" t="s">
        <v>162</v>
      </c>
      <c r="E370" s="28"/>
      <c r="F370" s="156" t="s">
        <v>899</v>
      </c>
      <c r="G370" s="28"/>
      <c r="H370" s="28"/>
      <c r="I370" s="28"/>
      <c r="J370" s="28"/>
      <c r="K370" s="28"/>
      <c r="L370" s="29"/>
      <c r="M370" s="157"/>
      <c r="N370" s="158"/>
      <c r="O370" s="54"/>
      <c r="P370" s="54"/>
      <c r="Q370" s="54"/>
      <c r="R370" s="54"/>
      <c r="S370" s="54"/>
      <c r="T370" s="55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T370" s="14" t="s">
        <v>162</v>
      </c>
      <c r="AU370" s="14" t="s">
        <v>151</v>
      </c>
    </row>
    <row r="371" spans="1:65" s="2" customFormat="1" ht="16.5" customHeight="1">
      <c r="A371" s="28"/>
      <c r="B371" s="141"/>
      <c r="C371" s="142" t="s">
        <v>900</v>
      </c>
      <c r="D371" s="142" t="s">
        <v>142</v>
      </c>
      <c r="E371" s="143" t="s">
        <v>901</v>
      </c>
      <c r="F371" s="144" t="s">
        <v>902</v>
      </c>
      <c r="G371" s="145" t="s">
        <v>207</v>
      </c>
      <c r="H371" s="146">
        <v>1</v>
      </c>
      <c r="I371" s="147"/>
      <c r="J371" s="147">
        <f>ROUND(I371*H371,2)</f>
        <v>0</v>
      </c>
      <c r="K371" s="148"/>
      <c r="L371" s="29"/>
      <c r="M371" s="149" t="s">
        <v>1</v>
      </c>
      <c r="N371" s="150" t="s">
        <v>39</v>
      </c>
      <c r="O371" s="151">
        <v>0</v>
      </c>
      <c r="P371" s="151">
        <f>O371*H371</f>
        <v>0</v>
      </c>
      <c r="Q371" s="151">
        <v>0</v>
      </c>
      <c r="R371" s="151">
        <f>Q371*H371</f>
        <v>0</v>
      </c>
      <c r="S371" s="151">
        <v>0</v>
      </c>
      <c r="T371" s="152">
        <f>S371*H371</f>
        <v>0</v>
      </c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R371" s="153" t="s">
        <v>209</v>
      </c>
      <c r="AT371" s="153" t="s">
        <v>142</v>
      </c>
      <c r="AU371" s="153" t="s">
        <v>151</v>
      </c>
      <c r="AY371" s="14" t="s">
        <v>140</v>
      </c>
      <c r="BE371" s="154">
        <f>IF(N371="základní",J371,0)</f>
        <v>0</v>
      </c>
      <c r="BF371" s="154">
        <f>IF(N371="snížená",J371,0)</f>
        <v>0</v>
      </c>
      <c r="BG371" s="154">
        <f>IF(N371="zákl. přenesená",J371,0)</f>
        <v>0</v>
      </c>
      <c r="BH371" s="154">
        <f>IF(N371="sníž. přenesená",J371,0)</f>
        <v>0</v>
      </c>
      <c r="BI371" s="154">
        <f>IF(N371="nulová",J371,0)</f>
        <v>0</v>
      </c>
      <c r="BJ371" s="14" t="s">
        <v>82</v>
      </c>
      <c r="BK371" s="154">
        <f>ROUND(I371*H371,2)</f>
        <v>0</v>
      </c>
      <c r="BL371" s="14" t="s">
        <v>209</v>
      </c>
      <c r="BM371" s="153" t="s">
        <v>903</v>
      </c>
    </row>
    <row r="372" spans="1:65" s="2" customFormat="1" ht="16.5" customHeight="1">
      <c r="A372" s="28"/>
      <c r="B372" s="141"/>
      <c r="C372" s="142" t="s">
        <v>904</v>
      </c>
      <c r="D372" s="142" t="s">
        <v>142</v>
      </c>
      <c r="E372" s="143" t="s">
        <v>905</v>
      </c>
      <c r="F372" s="144" t="s">
        <v>906</v>
      </c>
      <c r="G372" s="145" t="s">
        <v>207</v>
      </c>
      <c r="H372" s="146">
        <v>1</v>
      </c>
      <c r="I372" s="147"/>
      <c r="J372" s="147">
        <f>ROUND(I372*H372,2)</f>
        <v>0</v>
      </c>
      <c r="K372" s="148"/>
      <c r="L372" s="29"/>
      <c r="M372" s="149" t="s">
        <v>1</v>
      </c>
      <c r="N372" s="150" t="s">
        <v>39</v>
      </c>
      <c r="O372" s="151">
        <v>0</v>
      </c>
      <c r="P372" s="151">
        <f>O372*H372</f>
        <v>0</v>
      </c>
      <c r="Q372" s="151">
        <v>0</v>
      </c>
      <c r="R372" s="151">
        <f>Q372*H372</f>
        <v>0</v>
      </c>
      <c r="S372" s="151">
        <v>0</v>
      </c>
      <c r="T372" s="152">
        <f>S372*H372</f>
        <v>0</v>
      </c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R372" s="153" t="s">
        <v>209</v>
      </c>
      <c r="AT372" s="153" t="s">
        <v>142</v>
      </c>
      <c r="AU372" s="153" t="s">
        <v>151</v>
      </c>
      <c r="AY372" s="14" t="s">
        <v>140</v>
      </c>
      <c r="BE372" s="154">
        <f>IF(N372="základní",J372,0)</f>
        <v>0</v>
      </c>
      <c r="BF372" s="154">
        <f>IF(N372="snížená",J372,0)</f>
        <v>0</v>
      </c>
      <c r="BG372" s="154">
        <f>IF(N372="zákl. přenesená",J372,0)</f>
        <v>0</v>
      </c>
      <c r="BH372" s="154">
        <f>IF(N372="sníž. přenesená",J372,0)</f>
        <v>0</v>
      </c>
      <c r="BI372" s="154">
        <f>IF(N372="nulová",J372,0)</f>
        <v>0</v>
      </c>
      <c r="BJ372" s="14" t="s">
        <v>82</v>
      </c>
      <c r="BK372" s="154">
        <f>ROUND(I372*H372,2)</f>
        <v>0</v>
      </c>
      <c r="BL372" s="14" t="s">
        <v>209</v>
      </c>
      <c r="BM372" s="153" t="s">
        <v>907</v>
      </c>
    </row>
    <row r="373" spans="2:63" s="12" customFormat="1" ht="22.9" customHeight="1">
      <c r="B373" s="129"/>
      <c r="D373" s="130" t="s">
        <v>73</v>
      </c>
      <c r="E373" s="139" t="s">
        <v>908</v>
      </c>
      <c r="F373" s="139" t="s">
        <v>909</v>
      </c>
      <c r="J373" s="140">
        <f>BK373</f>
        <v>0</v>
      </c>
      <c r="L373" s="129"/>
      <c r="M373" s="133"/>
      <c r="N373" s="134"/>
      <c r="O373" s="134"/>
      <c r="P373" s="135">
        <f>SUM(P374:P381)</f>
        <v>310.14252</v>
      </c>
      <c r="Q373" s="134"/>
      <c r="R373" s="135">
        <f>SUM(R374:R381)</f>
        <v>13.19366282</v>
      </c>
      <c r="S373" s="134"/>
      <c r="T373" s="136">
        <f>SUM(T374:T381)</f>
        <v>0</v>
      </c>
      <c r="AR373" s="130" t="s">
        <v>84</v>
      </c>
      <c r="AT373" s="137" t="s">
        <v>73</v>
      </c>
      <c r="AU373" s="137" t="s">
        <v>82</v>
      </c>
      <c r="AY373" s="130" t="s">
        <v>140</v>
      </c>
      <c r="BK373" s="138">
        <f>SUM(BK374:BK381)</f>
        <v>0</v>
      </c>
    </row>
    <row r="374" spans="1:65" s="2" customFormat="1" ht="16.5" customHeight="1">
      <c r="A374" s="28"/>
      <c r="B374" s="141"/>
      <c r="C374" s="142" t="s">
        <v>910</v>
      </c>
      <c r="D374" s="142" t="s">
        <v>142</v>
      </c>
      <c r="E374" s="143" t="s">
        <v>911</v>
      </c>
      <c r="F374" s="144" t="s">
        <v>912</v>
      </c>
      <c r="G374" s="145" t="s">
        <v>199</v>
      </c>
      <c r="H374" s="146">
        <v>392.99</v>
      </c>
      <c r="I374" s="147"/>
      <c r="J374" s="147">
        <f aca="true" t="shared" si="100" ref="J374:J381">ROUND(I374*H374,2)</f>
        <v>0</v>
      </c>
      <c r="K374" s="148"/>
      <c r="L374" s="29"/>
      <c r="M374" s="149" t="s">
        <v>1</v>
      </c>
      <c r="N374" s="150" t="s">
        <v>39</v>
      </c>
      <c r="O374" s="151">
        <v>0.024</v>
      </c>
      <c r="P374" s="151">
        <f aca="true" t="shared" si="101" ref="P374:P381">O374*H374</f>
        <v>9.43176</v>
      </c>
      <c r="Q374" s="151">
        <v>0</v>
      </c>
      <c r="R374" s="151">
        <f aca="true" t="shared" si="102" ref="R374:R381">Q374*H374</f>
        <v>0</v>
      </c>
      <c r="S374" s="151">
        <v>0</v>
      </c>
      <c r="T374" s="152">
        <f aca="true" t="shared" si="103" ref="T374:T381">S374*H374</f>
        <v>0</v>
      </c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R374" s="153" t="s">
        <v>209</v>
      </c>
      <c r="AT374" s="153" t="s">
        <v>142</v>
      </c>
      <c r="AU374" s="153" t="s">
        <v>84</v>
      </c>
      <c r="AY374" s="14" t="s">
        <v>140</v>
      </c>
      <c r="BE374" s="154">
        <f aca="true" t="shared" si="104" ref="BE374:BE381">IF(N374="základní",J374,0)</f>
        <v>0</v>
      </c>
      <c r="BF374" s="154">
        <f aca="true" t="shared" si="105" ref="BF374:BF381">IF(N374="snížená",J374,0)</f>
        <v>0</v>
      </c>
      <c r="BG374" s="154">
        <f aca="true" t="shared" si="106" ref="BG374:BG381">IF(N374="zákl. přenesená",J374,0)</f>
        <v>0</v>
      </c>
      <c r="BH374" s="154">
        <f aca="true" t="shared" si="107" ref="BH374:BH381">IF(N374="sníž. přenesená",J374,0)</f>
        <v>0</v>
      </c>
      <c r="BI374" s="154">
        <f aca="true" t="shared" si="108" ref="BI374:BI381">IF(N374="nulová",J374,0)</f>
        <v>0</v>
      </c>
      <c r="BJ374" s="14" t="s">
        <v>82</v>
      </c>
      <c r="BK374" s="154">
        <f aca="true" t="shared" si="109" ref="BK374:BK381">ROUND(I374*H374,2)</f>
        <v>0</v>
      </c>
      <c r="BL374" s="14" t="s">
        <v>209</v>
      </c>
      <c r="BM374" s="153" t="s">
        <v>913</v>
      </c>
    </row>
    <row r="375" spans="1:65" s="2" customFormat="1" ht="21.75" customHeight="1">
      <c r="A375" s="28"/>
      <c r="B375" s="141"/>
      <c r="C375" s="142" t="s">
        <v>914</v>
      </c>
      <c r="D375" s="142" t="s">
        <v>142</v>
      </c>
      <c r="E375" s="143" t="s">
        <v>915</v>
      </c>
      <c r="F375" s="144" t="s">
        <v>916</v>
      </c>
      <c r="G375" s="145" t="s">
        <v>239</v>
      </c>
      <c r="H375" s="146">
        <v>181.43</v>
      </c>
      <c r="I375" s="147"/>
      <c r="J375" s="147">
        <f t="shared" si="100"/>
        <v>0</v>
      </c>
      <c r="K375" s="148"/>
      <c r="L375" s="29"/>
      <c r="M375" s="149" t="s">
        <v>1</v>
      </c>
      <c r="N375" s="150" t="s">
        <v>39</v>
      </c>
      <c r="O375" s="151">
        <v>0.19</v>
      </c>
      <c r="P375" s="151">
        <f t="shared" si="101"/>
        <v>34.4717</v>
      </c>
      <c r="Q375" s="151">
        <v>0.00043</v>
      </c>
      <c r="R375" s="151">
        <f t="shared" si="102"/>
        <v>0.0780149</v>
      </c>
      <c r="S375" s="151">
        <v>0</v>
      </c>
      <c r="T375" s="152">
        <f t="shared" si="103"/>
        <v>0</v>
      </c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R375" s="153" t="s">
        <v>209</v>
      </c>
      <c r="AT375" s="153" t="s">
        <v>142</v>
      </c>
      <c r="AU375" s="153" t="s">
        <v>84</v>
      </c>
      <c r="AY375" s="14" t="s">
        <v>140</v>
      </c>
      <c r="BE375" s="154">
        <f t="shared" si="104"/>
        <v>0</v>
      </c>
      <c r="BF375" s="154">
        <f t="shared" si="105"/>
        <v>0</v>
      </c>
      <c r="BG375" s="154">
        <f t="shared" si="106"/>
        <v>0</v>
      </c>
      <c r="BH375" s="154">
        <f t="shared" si="107"/>
        <v>0</v>
      </c>
      <c r="BI375" s="154">
        <f t="shared" si="108"/>
        <v>0</v>
      </c>
      <c r="BJ375" s="14" t="s">
        <v>82</v>
      </c>
      <c r="BK375" s="154">
        <f t="shared" si="109"/>
        <v>0</v>
      </c>
      <c r="BL375" s="14" t="s">
        <v>209</v>
      </c>
      <c r="BM375" s="153" t="s">
        <v>917</v>
      </c>
    </row>
    <row r="376" spans="1:65" s="2" customFormat="1" ht="16.5" customHeight="1">
      <c r="A376" s="28"/>
      <c r="B376" s="141"/>
      <c r="C376" s="159" t="s">
        <v>918</v>
      </c>
      <c r="D376" s="159" t="s">
        <v>263</v>
      </c>
      <c r="E376" s="160" t="s">
        <v>919</v>
      </c>
      <c r="F376" s="161" t="s">
        <v>920</v>
      </c>
      <c r="G376" s="162" t="s">
        <v>207</v>
      </c>
      <c r="H376" s="163">
        <v>604.767</v>
      </c>
      <c r="I376" s="164"/>
      <c r="J376" s="164">
        <f t="shared" si="100"/>
        <v>0</v>
      </c>
      <c r="K376" s="165"/>
      <c r="L376" s="166"/>
      <c r="M376" s="167" t="s">
        <v>1</v>
      </c>
      <c r="N376" s="168" t="s">
        <v>39</v>
      </c>
      <c r="O376" s="151">
        <v>0</v>
      </c>
      <c r="P376" s="151">
        <f t="shared" si="101"/>
        <v>0</v>
      </c>
      <c r="Q376" s="151">
        <v>0.00036</v>
      </c>
      <c r="R376" s="151">
        <f t="shared" si="102"/>
        <v>0.21771612000000004</v>
      </c>
      <c r="S376" s="151">
        <v>0</v>
      </c>
      <c r="T376" s="152">
        <f t="shared" si="103"/>
        <v>0</v>
      </c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R376" s="153" t="s">
        <v>275</v>
      </c>
      <c r="AT376" s="153" t="s">
        <v>263</v>
      </c>
      <c r="AU376" s="153" t="s">
        <v>84</v>
      </c>
      <c r="AY376" s="14" t="s">
        <v>140</v>
      </c>
      <c r="BE376" s="154">
        <f t="shared" si="104"/>
        <v>0</v>
      </c>
      <c r="BF376" s="154">
        <f t="shared" si="105"/>
        <v>0</v>
      </c>
      <c r="BG376" s="154">
        <f t="shared" si="106"/>
        <v>0</v>
      </c>
      <c r="BH376" s="154">
        <f t="shared" si="107"/>
        <v>0</v>
      </c>
      <c r="BI376" s="154">
        <f t="shared" si="108"/>
        <v>0</v>
      </c>
      <c r="BJ376" s="14" t="s">
        <v>82</v>
      </c>
      <c r="BK376" s="154">
        <f t="shared" si="109"/>
        <v>0</v>
      </c>
      <c r="BL376" s="14" t="s">
        <v>209</v>
      </c>
      <c r="BM376" s="153" t="s">
        <v>921</v>
      </c>
    </row>
    <row r="377" spans="1:65" s="2" customFormat="1" ht="21.75" customHeight="1">
      <c r="A377" s="28"/>
      <c r="B377" s="141"/>
      <c r="C377" s="142" t="s">
        <v>922</v>
      </c>
      <c r="D377" s="142" t="s">
        <v>142</v>
      </c>
      <c r="E377" s="143" t="s">
        <v>923</v>
      </c>
      <c r="F377" s="144" t="s">
        <v>924</v>
      </c>
      <c r="G377" s="145" t="s">
        <v>199</v>
      </c>
      <c r="H377" s="146">
        <v>392.99</v>
      </c>
      <c r="I377" s="147"/>
      <c r="J377" s="147">
        <f t="shared" si="100"/>
        <v>0</v>
      </c>
      <c r="K377" s="148"/>
      <c r="L377" s="29"/>
      <c r="M377" s="149" t="s">
        <v>1</v>
      </c>
      <c r="N377" s="150" t="s">
        <v>39</v>
      </c>
      <c r="O377" s="151">
        <v>0.55</v>
      </c>
      <c r="P377" s="151">
        <f t="shared" si="101"/>
        <v>216.14450000000002</v>
      </c>
      <c r="Q377" s="151">
        <v>0.00367</v>
      </c>
      <c r="R377" s="151">
        <f t="shared" si="102"/>
        <v>1.4422733</v>
      </c>
      <c r="S377" s="151">
        <v>0</v>
      </c>
      <c r="T377" s="152">
        <f t="shared" si="103"/>
        <v>0</v>
      </c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R377" s="153" t="s">
        <v>209</v>
      </c>
      <c r="AT377" s="153" t="s">
        <v>142</v>
      </c>
      <c r="AU377" s="153" t="s">
        <v>84</v>
      </c>
      <c r="AY377" s="14" t="s">
        <v>140</v>
      </c>
      <c r="BE377" s="154">
        <f t="shared" si="104"/>
        <v>0</v>
      </c>
      <c r="BF377" s="154">
        <f t="shared" si="105"/>
        <v>0</v>
      </c>
      <c r="BG377" s="154">
        <f t="shared" si="106"/>
        <v>0</v>
      </c>
      <c r="BH377" s="154">
        <f t="shared" si="107"/>
        <v>0</v>
      </c>
      <c r="BI377" s="154">
        <f t="shared" si="108"/>
        <v>0</v>
      </c>
      <c r="BJ377" s="14" t="s">
        <v>82</v>
      </c>
      <c r="BK377" s="154">
        <f t="shared" si="109"/>
        <v>0</v>
      </c>
      <c r="BL377" s="14" t="s">
        <v>209</v>
      </c>
      <c r="BM377" s="153" t="s">
        <v>925</v>
      </c>
    </row>
    <row r="378" spans="1:65" s="2" customFormat="1" ht="16.5" customHeight="1">
      <c r="A378" s="28"/>
      <c r="B378" s="141"/>
      <c r="C378" s="159" t="s">
        <v>926</v>
      </c>
      <c r="D378" s="159" t="s">
        <v>263</v>
      </c>
      <c r="E378" s="160" t="s">
        <v>927</v>
      </c>
      <c r="F378" s="161" t="s">
        <v>928</v>
      </c>
      <c r="G378" s="162" t="s">
        <v>199</v>
      </c>
      <c r="H378" s="163">
        <v>471.588</v>
      </c>
      <c r="I378" s="164"/>
      <c r="J378" s="164">
        <f t="shared" si="100"/>
        <v>0</v>
      </c>
      <c r="K378" s="165"/>
      <c r="L378" s="166"/>
      <c r="M378" s="167" t="s">
        <v>1</v>
      </c>
      <c r="N378" s="168" t="s">
        <v>39</v>
      </c>
      <c r="O378" s="151">
        <v>0</v>
      </c>
      <c r="P378" s="151">
        <f t="shared" si="101"/>
        <v>0</v>
      </c>
      <c r="Q378" s="151">
        <v>0.024</v>
      </c>
      <c r="R378" s="151">
        <f t="shared" si="102"/>
        <v>11.318112000000001</v>
      </c>
      <c r="S378" s="151">
        <v>0</v>
      </c>
      <c r="T378" s="152">
        <f t="shared" si="103"/>
        <v>0</v>
      </c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R378" s="153" t="s">
        <v>275</v>
      </c>
      <c r="AT378" s="153" t="s">
        <v>263</v>
      </c>
      <c r="AU378" s="153" t="s">
        <v>84</v>
      </c>
      <c r="AY378" s="14" t="s">
        <v>140</v>
      </c>
      <c r="BE378" s="154">
        <f t="shared" si="104"/>
        <v>0</v>
      </c>
      <c r="BF378" s="154">
        <f t="shared" si="105"/>
        <v>0</v>
      </c>
      <c r="BG378" s="154">
        <f t="shared" si="106"/>
        <v>0</v>
      </c>
      <c r="BH378" s="154">
        <f t="shared" si="107"/>
        <v>0</v>
      </c>
      <c r="BI378" s="154">
        <f t="shared" si="108"/>
        <v>0</v>
      </c>
      <c r="BJ378" s="14" t="s">
        <v>82</v>
      </c>
      <c r="BK378" s="154">
        <f t="shared" si="109"/>
        <v>0</v>
      </c>
      <c r="BL378" s="14" t="s">
        <v>209</v>
      </c>
      <c r="BM378" s="153" t="s">
        <v>929</v>
      </c>
    </row>
    <row r="379" spans="1:65" s="2" customFormat="1" ht="16.5" customHeight="1">
      <c r="A379" s="28"/>
      <c r="B379" s="141"/>
      <c r="C379" s="142" t="s">
        <v>930</v>
      </c>
      <c r="D379" s="142" t="s">
        <v>142</v>
      </c>
      <c r="E379" s="143" t="s">
        <v>931</v>
      </c>
      <c r="F379" s="144" t="s">
        <v>932</v>
      </c>
      <c r="G379" s="145" t="s">
        <v>199</v>
      </c>
      <c r="H379" s="146">
        <v>392.99</v>
      </c>
      <c r="I379" s="147"/>
      <c r="J379" s="147">
        <f t="shared" si="100"/>
        <v>0</v>
      </c>
      <c r="K379" s="148"/>
      <c r="L379" s="29"/>
      <c r="M379" s="149" t="s">
        <v>1</v>
      </c>
      <c r="N379" s="150" t="s">
        <v>39</v>
      </c>
      <c r="O379" s="151">
        <v>0.044</v>
      </c>
      <c r="P379" s="151">
        <f t="shared" si="101"/>
        <v>17.29156</v>
      </c>
      <c r="Q379" s="151">
        <v>0.0003</v>
      </c>
      <c r="R379" s="151">
        <f t="shared" si="102"/>
        <v>0.11789699999999999</v>
      </c>
      <c r="S379" s="151">
        <v>0</v>
      </c>
      <c r="T379" s="152">
        <f t="shared" si="103"/>
        <v>0</v>
      </c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R379" s="153" t="s">
        <v>209</v>
      </c>
      <c r="AT379" s="153" t="s">
        <v>142</v>
      </c>
      <c r="AU379" s="153" t="s">
        <v>84</v>
      </c>
      <c r="AY379" s="14" t="s">
        <v>140</v>
      </c>
      <c r="BE379" s="154">
        <f t="shared" si="104"/>
        <v>0</v>
      </c>
      <c r="BF379" s="154">
        <f t="shared" si="105"/>
        <v>0</v>
      </c>
      <c r="BG379" s="154">
        <f t="shared" si="106"/>
        <v>0</v>
      </c>
      <c r="BH379" s="154">
        <f t="shared" si="107"/>
        <v>0</v>
      </c>
      <c r="BI379" s="154">
        <f t="shared" si="108"/>
        <v>0</v>
      </c>
      <c r="BJ379" s="14" t="s">
        <v>82</v>
      </c>
      <c r="BK379" s="154">
        <f t="shared" si="109"/>
        <v>0</v>
      </c>
      <c r="BL379" s="14" t="s">
        <v>209</v>
      </c>
      <c r="BM379" s="153" t="s">
        <v>933</v>
      </c>
    </row>
    <row r="380" spans="1:65" s="2" customFormat="1" ht="21.75" customHeight="1">
      <c r="A380" s="28"/>
      <c r="B380" s="141"/>
      <c r="C380" s="142" t="s">
        <v>934</v>
      </c>
      <c r="D380" s="142" t="s">
        <v>142</v>
      </c>
      <c r="E380" s="143" t="s">
        <v>935</v>
      </c>
      <c r="F380" s="144" t="s">
        <v>936</v>
      </c>
      <c r="G380" s="145" t="s">
        <v>199</v>
      </c>
      <c r="H380" s="146">
        <v>392.99</v>
      </c>
      <c r="I380" s="147"/>
      <c r="J380" s="147">
        <f t="shared" si="100"/>
        <v>0</v>
      </c>
      <c r="K380" s="148"/>
      <c r="L380" s="29"/>
      <c r="M380" s="149" t="s">
        <v>1</v>
      </c>
      <c r="N380" s="150" t="s">
        <v>39</v>
      </c>
      <c r="O380" s="151">
        <v>0.041</v>
      </c>
      <c r="P380" s="151">
        <f t="shared" si="101"/>
        <v>16.11259</v>
      </c>
      <c r="Q380" s="151">
        <v>5E-05</v>
      </c>
      <c r="R380" s="151">
        <f t="shared" si="102"/>
        <v>0.0196495</v>
      </c>
      <c r="S380" s="151">
        <v>0</v>
      </c>
      <c r="T380" s="152">
        <f t="shared" si="103"/>
        <v>0</v>
      </c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R380" s="153" t="s">
        <v>209</v>
      </c>
      <c r="AT380" s="153" t="s">
        <v>142</v>
      </c>
      <c r="AU380" s="153" t="s">
        <v>84</v>
      </c>
      <c r="AY380" s="14" t="s">
        <v>140</v>
      </c>
      <c r="BE380" s="154">
        <f t="shared" si="104"/>
        <v>0</v>
      </c>
      <c r="BF380" s="154">
        <f t="shared" si="105"/>
        <v>0</v>
      </c>
      <c r="BG380" s="154">
        <f t="shared" si="106"/>
        <v>0</v>
      </c>
      <c r="BH380" s="154">
        <f t="shared" si="107"/>
        <v>0</v>
      </c>
      <c r="BI380" s="154">
        <f t="shared" si="108"/>
        <v>0</v>
      </c>
      <c r="BJ380" s="14" t="s">
        <v>82</v>
      </c>
      <c r="BK380" s="154">
        <f t="shared" si="109"/>
        <v>0</v>
      </c>
      <c r="BL380" s="14" t="s">
        <v>209</v>
      </c>
      <c r="BM380" s="153" t="s">
        <v>937</v>
      </c>
    </row>
    <row r="381" spans="1:65" s="2" customFormat="1" ht="21.75" customHeight="1">
      <c r="A381" s="28"/>
      <c r="B381" s="141"/>
      <c r="C381" s="142" t="s">
        <v>938</v>
      </c>
      <c r="D381" s="142" t="s">
        <v>142</v>
      </c>
      <c r="E381" s="143" t="s">
        <v>939</v>
      </c>
      <c r="F381" s="144" t="s">
        <v>940</v>
      </c>
      <c r="G381" s="145" t="s">
        <v>175</v>
      </c>
      <c r="H381" s="146">
        <v>13.194</v>
      </c>
      <c r="I381" s="147"/>
      <c r="J381" s="147">
        <f t="shared" si="100"/>
        <v>0</v>
      </c>
      <c r="K381" s="148"/>
      <c r="L381" s="29"/>
      <c r="M381" s="149" t="s">
        <v>1</v>
      </c>
      <c r="N381" s="150" t="s">
        <v>39</v>
      </c>
      <c r="O381" s="151">
        <v>1.265</v>
      </c>
      <c r="P381" s="151">
        <f t="shared" si="101"/>
        <v>16.69041</v>
      </c>
      <c r="Q381" s="151">
        <v>0</v>
      </c>
      <c r="R381" s="151">
        <f t="shared" si="102"/>
        <v>0</v>
      </c>
      <c r="S381" s="151">
        <v>0</v>
      </c>
      <c r="T381" s="152">
        <f t="shared" si="103"/>
        <v>0</v>
      </c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R381" s="153" t="s">
        <v>209</v>
      </c>
      <c r="AT381" s="153" t="s">
        <v>142</v>
      </c>
      <c r="AU381" s="153" t="s">
        <v>84</v>
      </c>
      <c r="AY381" s="14" t="s">
        <v>140</v>
      </c>
      <c r="BE381" s="154">
        <f t="shared" si="104"/>
        <v>0</v>
      </c>
      <c r="BF381" s="154">
        <f t="shared" si="105"/>
        <v>0</v>
      </c>
      <c r="BG381" s="154">
        <f t="shared" si="106"/>
        <v>0</v>
      </c>
      <c r="BH381" s="154">
        <f t="shared" si="107"/>
        <v>0</v>
      </c>
      <c r="BI381" s="154">
        <f t="shared" si="108"/>
        <v>0</v>
      </c>
      <c r="BJ381" s="14" t="s">
        <v>82</v>
      </c>
      <c r="BK381" s="154">
        <f t="shared" si="109"/>
        <v>0</v>
      </c>
      <c r="BL381" s="14" t="s">
        <v>209</v>
      </c>
      <c r="BM381" s="153" t="s">
        <v>941</v>
      </c>
    </row>
    <row r="382" spans="2:63" s="12" customFormat="1" ht="22.9" customHeight="1">
      <c r="B382" s="129"/>
      <c r="D382" s="130" t="s">
        <v>73</v>
      </c>
      <c r="E382" s="139" t="s">
        <v>942</v>
      </c>
      <c r="F382" s="139" t="s">
        <v>943</v>
      </c>
      <c r="J382" s="140">
        <f>BK382</f>
        <v>0</v>
      </c>
      <c r="L382" s="129"/>
      <c r="M382" s="133"/>
      <c r="N382" s="134"/>
      <c r="O382" s="134"/>
      <c r="P382" s="135">
        <f>SUM(P383:P389)</f>
        <v>100.34734400000002</v>
      </c>
      <c r="Q382" s="134"/>
      <c r="R382" s="135">
        <f>SUM(R383:R389)</f>
        <v>2.2481234000000003</v>
      </c>
      <c r="S382" s="134"/>
      <c r="T382" s="136">
        <f>SUM(T383:T389)</f>
        <v>0</v>
      </c>
      <c r="AR382" s="130" t="s">
        <v>84</v>
      </c>
      <c r="AT382" s="137" t="s">
        <v>73</v>
      </c>
      <c r="AU382" s="137" t="s">
        <v>82</v>
      </c>
      <c r="AY382" s="130" t="s">
        <v>140</v>
      </c>
      <c r="BK382" s="138">
        <f>SUM(BK383:BK389)</f>
        <v>0</v>
      </c>
    </row>
    <row r="383" spans="1:65" s="2" customFormat="1" ht="16.5" customHeight="1">
      <c r="A383" s="28"/>
      <c r="B383" s="141"/>
      <c r="C383" s="142" t="s">
        <v>944</v>
      </c>
      <c r="D383" s="142" t="s">
        <v>142</v>
      </c>
      <c r="E383" s="143" t="s">
        <v>945</v>
      </c>
      <c r="F383" s="144" t="s">
        <v>946</v>
      </c>
      <c r="G383" s="145" t="s">
        <v>199</v>
      </c>
      <c r="H383" s="146">
        <v>111.928</v>
      </c>
      <c r="I383" s="147"/>
      <c r="J383" s="147">
        <f aca="true" t="shared" si="110" ref="J383:J389">ROUND(I383*H383,2)</f>
        <v>0</v>
      </c>
      <c r="K383" s="148"/>
      <c r="L383" s="29"/>
      <c r="M383" s="149" t="s">
        <v>1</v>
      </c>
      <c r="N383" s="150" t="s">
        <v>39</v>
      </c>
      <c r="O383" s="151">
        <v>0.012</v>
      </c>
      <c r="P383" s="151">
        <f aca="true" t="shared" si="111" ref="P383:P389">O383*H383</f>
        <v>1.3431359999999999</v>
      </c>
      <c r="Q383" s="151">
        <v>0</v>
      </c>
      <c r="R383" s="151">
        <f aca="true" t="shared" si="112" ref="R383:R389">Q383*H383</f>
        <v>0</v>
      </c>
      <c r="S383" s="151">
        <v>0</v>
      </c>
      <c r="T383" s="152">
        <f aca="true" t="shared" si="113" ref="T383:T389">S383*H383</f>
        <v>0</v>
      </c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R383" s="153" t="s">
        <v>209</v>
      </c>
      <c r="AT383" s="153" t="s">
        <v>142</v>
      </c>
      <c r="AU383" s="153" t="s">
        <v>84</v>
      </c>
      <c r="AY383" s="14" t="s">
        <v>140</v>
      </c>
      <c r="BE383" s="154">
        <f aca="true" t="shared" si="114" ref="BE383:BE389">IF(N383="základní",J383,0)</f>
        <v>0</v>
      </c>
      <c r="BF383" s="154">
        <f aca="true" t="shared" si="115" ref="BF383:BF389">IF(N383="snížená",J383,0)</f>
        <v>0</v>
      </c>
      <c r="BG383" s="154">
        <f aca="true" t="shared" si="116" ref="BG383:BG389">IF(N383="zákl. přenesená",J383,0)</f>
        <v>0</v>
      </c>
      <c r="BH383" s="154">
        <f aca="true" t="shared" si="117" ref="BH383:BH389">IF(N383="sníž. přenesená",J383,0)</f>
        <v>0</v>
      </c>
      <c r="BI383" s="154">
        <f aca="true" t="shared" si="118" ref="BI383:BI389">IF(N383="nulová",J383,0)</f>
        <v>0</v>
      </c>
      <c r="BJ383" s="14" t="s">
        <v>82</v>
      </c>
      <c r="BK383" s="154">
        <f aca="true" t="shared" si="119" ref="BK383:BK389">ROUND(I383*H383,2)</f>
        <v>0</v>
      </c>
      <c r="BL383" s="14" t="s">
        <v>209</v>
      </c>
      <c r="BM383" s="153" t="s">
        <v>947</v>
      </c>
    </row>
    <row r="384" spans="1:65" s="2" customFormat="1" ht="21.75" customHeight="1">
      <c r="A384" s="28"/>
      <c r="B384" s="141"/>
      <c r="C384" s="142" t="s">
        <v>948</v>
      </c>
      <c r="D384" s="142" t="s">
        <v>142</v>
      </c>
      <c r="E384" s="143" t="s">
        <v>949</v>
      </c>
      <c r="F384" s="144" t="s">
        <v>950</v>
      </c>
      <c r="G384" s="145" t="s">
        <v>199</v>
      </c>
      <c r="H384" s="146">
        <v>111.928</v>
      </c>
      <c r="I384" s="147"/>
      <c r="J384" s="147">
        <f t="shared" si="110"/>
        <v>0</v>
      </c>
      <c r="K384" s="148"/>
      <c r="L384" s="29"/>
      <c r="M384" s="149" t="s">
        <v>1</v>
      </c>
      <c r="N384" s="150" t="s">
        <v>39</v>
      </c>
      <c r="O384" s="151">
        <v>0.686</v>
      </c>
      <c r="P384" s="151">
        <f t="shared" si="111"/>
        <v>76.78260800000001</v>
      </c>
      <c r="Q384" s="151">
        <v>0.0053</v>
      </c>
      <c r="R384" s="151">
        <f t="shared" si="112"/>
        <v>0.5932184</v>
      </c>
      <c r="S384" s="151">
        <v>0</v>
      </c>
      <c r="T384" s="152">
        <f t="shared" si="113"/>
        <v>0</v>
      </c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R384" s="153" t="s">
        <v>209</v>
      </c>
      <c r="AT384" s="153" t="s">
        <v>142</v>
      </c>
      <c r="AU384" s="153" t="s">
        <v>84</v>
      </c>
      <c r="AY384" s="14" t="s">
        <v>140</v>
      </c>
      <c r="BE384" s="154">
        <f t="shared" si="114"/>
        <v>0</v>
      </c>
      <c r="BF384" s="154">
        <f t="shared" si="115"/>
        <v>0</v>
      </c>
      <c r="BG384" s="154">
        <f t="shared" si="116"/>
        <v>0</v>
      </c>
      <c r="BH384" s="154">
        <f t="shared" si="117"/>
        <v>0</v>
      </c>
      <c r="BI384" s="154">
        <f t="shared" si="118"/>
        <v>0</v>
      </c>
      <c r="BJ384" s="14" t="s">
        <v>82</v>
      </c>
      <c r="BK384" s="154">
        <f t="shared" si="119"/>
        <v>0</v>
      </c>
      <c r="BL384" s="14" t="s">
        <v>209</v>
      </c>
      <c r="BM384" s="153" t="s">
        <v>951</v>
      </c>
    </row>
    <row r="385" spans="1:65" s="2" customFormat="1" ht="21.75" customHeight="1">
      <c r="A385" s="28"/>
      <c r="B385" s="141"/>
      <c r="C385" s="159" t="s">
        <v>952</v>
      </c>
      <c r="D385" s="159" t="s">
        <v>263</v>
      </c>
      <c r="E385" s="160" t="s">
        <v>953</v>
      </c>
      <c r="F385" s="161" t="s">
        <v>954</v>
      </c>
      <c r="G385" s="162" t="s">
        <v>199</v>
      </c>
      <c r="H385" s="163">
        <v>134.314</v>
      </c>
      <c r="I385" s="164"/>
      <c r="J385" s="164">
        <f t="shared" si="110"/>
        <v>0</v>
      </c>
      <c r="K385" s="165"/>
      <c r="L385" s="166"/>
      <c r="M385" s="167" t="s">
        <v>1</v>
      </c>
      <c r="N385" s="168" t="s">
        <v>39</v>
      </c>
      <c r="O385" s="151">
        <v>0</v>
      </c>
      <c r="P385" s="151">
        <f t="shared" si="111"/>
        <v>0</v>
      </c>
      <c r="Q385" s="151">
        <v>0.0118</v>
      </c>
      <c r="R385" s="151">
        <f t="shared" si="112"/>
        <v>1.5849052</v>
      </c>
      <c r="S385" s="151">
        <v>0</v>
      </c>
      <c r="T385" s="152">
        <f t="shared" si="113"/>
        <v>0</v>
      </c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R385" s="153" t="s">
        <v>275</v>
      </c>
      <c r="AT385" s="153" t="s">
        <v>263</v>
      </c>
      <c r="AU385" s="153" t="s">
        <v>84</v>
      </c>
      <c r="AY385" s="14" t="s">
        <v>140</v>
      </c>
      <c r="BE385" s="154">
        <f t="shared" si="114"/>
        <v>0</v>
      </c>
      <c r="BF385" s="154">
        <f t="shared" si="115"/>
        <v>0</v>
      </c>
      <c r="BG385" s="154">
        <f t="shared" si="116"/>
        <v>0</v>
      </c>
      <c r="BH385" s="154">
        <f t="shared" si="117"/>
        <v>0</v>
      </c>
      <c r="BI385" s="154">
        <f t="shared" si="118"/>
        <v>0</v>
      </c>
      <c r="BJ385" s="14" t="s">
        <v>82</v>
      </c>
      <c r="BK385" s="154">
        <f t="shared" si="119"/>
        <v>0</v>
      </c>
      <c r="BL385" s="14" t="s">
        <v>209</v>
      </c>
      <c r="BM385" s="153" t="s">
        <v>955</v>
      </c>
    </row>
    <row r="386" spans="1:65" s="2" customFormat="1" ht="16.5" customHeight="1">
      <c r="A386" s="28"/>
      <c r="B386" s="141"/>
      <c r="C386" s="142" t="s">
        <v>956</v>
      </c>
      <c r="D386" s="142" t="s">
        <v>142</v>
      </c>
      <c r="E386" s="143" t="s">
        <v>957</v>
      </c>
      <c r="F386" s="144" t="s">
        <v>958</v>
      </c>
      <c r="G386" s="145" t="s">
        <v>239</v>
      </c>
      <c r="H386" s="146">
        <v>61.65</v>
      </c>
      <c r="I386" s="147"/>
      <c r="J386" s="147">
        <f t="shared" si="110"/>
        <v>0</v>
      </c>
      <c r="K386" s="148"/>
      <c r="L386" s="29"/>
      <c r="M386" s="149" t="s">
        <v>1</v>
      </c>
      <c r="N386" s="150" t="s">
        <v>39</v>
      </c>
      <c r="O386" s="151">
        <v>0.16</v>
      </c>
      <c r="P386" s="151">
        <f t="shared" si="111"/>
        <v>9.864</v>
      </c>
      <c r="Q386" s="151">
        <v>0.0005</v>
      </c>
      <c r="R386" s="151">
        <f t="shared" si="112"/>
        <v>0.030824999999999998</v>
      </c>
      <c r="S386" s="151">
        <v>0</v>
      </c>
      <c r="T386" s="152">
        <f t="shared" si="113"/>
        <v>0</v>
      </c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R386" s="153" t="s">
        <v>209</v>
      </c>
      <c r="AT386" s="153" t="s">
        <v>142</v>
      </c>
      <c r="AU386" s="153" t="s">
        <v>84</v>
      </c>
      <c r="AY386" s="14" t="s">
        <v>140</v>
      </c>
      <c r="BE386" s="154">
        <f t="shared" si="114"/>
        <v>0</v>
      </c>
      <c r="BF386" s="154">
        <f t="shared" si="115"/>
        <v>0</v>
      </c>
      <c r="BG386" s="154">
        <f t="shared" si="116"/>
        <v>0</v>
      </c>
      <c r="BH386" s="154">
        <f t="shared" si="117"/>
        <v>0</v>
      </c>
      <c r="BI386" s="154">
        <f t="shared" si="118"/>
        <v>0</v>
      </c>
      <c r="BJ386" s="14" t="s">
        <v>82</v>
      </c>
      <c r="BK386" s="154">
        <f t="shared" si="119"/>
        <v>0</v>
      </c>
      <c r="BL386" s="14" t="s">
        <v>209</v>
      </c>
      <c r="BM386" s="153" t="s">
        <v>959</v>
      </c>
    </row>
    <row r="387" spans="1:65" s="2" customFormat="1" ht="16.5" customHeight="1">
      <c r="A387" s="28"/>
      <c r="B387" s="141"/>
      <c r="C387" s="142" t="s">
        <v>960</v>
      </c>
      <c r="D387" s="142" t="s">
        <v>142</v>
      </c>
      <c r="E387" s="143" t="s">
        <v>961</v>
      </c>
      <c r="F387" s="144" t="s">
        <v>962</v>
      </c>
      <c r="G387" s="145" t="s">
        <v>199</v>
      </c>
      <c r="H387" s="146">
        <v>111.928</v>
      </c>
      <c r="I387" s="147"/>
      <c r="J387" s="147">
        <f t="shared" si="110"/>
        <v>0</v>
      </c>
      <c r="K387" s="148"/>
      <c r="L387" s="29"/>
      <c r="M387" s="149" t="s">
        <v>1</v>
      </c>
      <c r="N387" s="150" t="s">
        <v>39</v>
      </c>
      <c r="O387" s="151">
        <v>0.044</v>
      </c>
      <c r="P387" s="151">
        <f t="shared" si="111"/>
        <v>4.924831999999999</v>
      </c>
      <c r="Q387" s="151">
        <v>0.0003</v>
      </c>
      <c r="R387" s="151">
        <f t="shared" si="112"/>
        <v>0.033578399999999994</v>
      </c>
      <c r="S387" s="151">
        <v>0</v>
      </c>
      <c r="T387" s="152">
        <f t="shared" si="113"/>
        <v>0</v>
      </c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R387" s="153" t="s">
        <v>209</v>
      </c>
      <c r="AT387" s="153" t="s">
        <v>142</v>
      </c>
      <c r="AU387" s="153" t="s">
        <v>84</v>
      </c>
      <c r="AY387" s="14" t="s">
        <v>140</v>
      </c>
      <c r="BE387" s="154">
        <f t="shared" si="114"/>
        <v>0</v>
      </c>
      <c r="BF387" s="154">
        <f t="shared" si="115"/>
        <v>0</v>
      </c>
      <c r="BG387" s="154">
        <f t="shared" si="116"/>
        <v>0</v>
      </c>
      <c r="BH387" s="154">
        <f t="shared" si="117"/>
        <v>0</v>
      </c>
      <c r="BI387" s="154">
        <f t="shared" si="118"/>
        <v>0</v>
      </c>
      <c r="BJ387" s="14" t="s">
        <v>82</v>
      </c>
      <c r="BK387" s="154">
        <f t="shared" si="119"/>
        <v>0</v>
      </c>
      <c r="BL387" s="14" t="s">
        <v>209</v>
      </c>
      <c r="BM387" s="153" t="s">
        <v>963</v>
      </c>
    </row>
    <row r="388" spans="1:65" s="2" customFormat="1" ht="21.75" customHeight="1">
      <c r="A388" s="28"/>
      <c r="B388" s="141"/>
      <c r="C388" s="142" t="s">
        <v>964</v>
      </c>
      <c r="D388" s="142" t="s">
        <v>142</v>
      </c>
      <c r="E388" s="143" t="s">
        <v>965</v>
      </c>
      <c r="F388" s="144" t="s">
        <v>966</v>
      </c>
      <c r="G388" s="145" t="s">
        <v>199</v>
      </c>
      <c r="H388" s="146">
        <v>111.928</v>
      </c>
      <c r="I388" s="147"/>
      <c r="J388" s="147">
        <f t="shared" si="110"/>
        <v>0</v>
      </c>
      <c r="K388" s="148"/>
      <c r="L388" s="29"/>
      <c r="M388" s="149" t="s">
        <v>1</v>
      </c>
      <c r="N388" s="150" t="s">
        <v>39</v>
      </c>
      <c r="O388" s="151">
        <v>0.041</v>
      </c>
      <c r="P388" s="151">
        <f t="shared" si="111"/>
        <v>4.589048</v>
      </c>
      <c r="Q388" s="151">
        <v>5E-05</v>
      </c>
      <c r="R388" s="151">
        <f t="shared" si="112"/>
        <v>0.0055964000000000005</v>
      </c>
      <c r="S388" s="151">
        <v>0</v>
      </c>
      <c r="T388" s="152">
        <f t="shared" si="113"/>
        <v>0</v>
      </c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R388" s="153" t="s">
        <v>209</v>
      </c>
      <c r="AT388" s="153" t="s">
        <v>142</v>
      </c>
      <c r="AU388" s="153" t="s">
        <v>84</v>
      </c>
      <c r="AY388" s="14" t="s">
        <v>140</v>
      </c>
      <c r="BE388" s="154">
        <f t="shared" si="114"/>
        <v>0</v>
      </c>
      <c r="BF388" s="154">
        <f t="shared" si="115"/>
        <v>0</v>
      </c>
      <c r="BG388" s="154">
        <f t="shared" si="116"/>
        <v>0</v>
      </c>
      <c r="BH388" s="154">
        <f t="shared" si="117"/>
        <v>0</v>
      </c>
      <c r="BI388" s="154">
        <f t="shared" si="118"/>
        <v>0</v>
      </c>
      <c r="BJ388" s="14" t="s">
        <v>82</v>
      </c>
      <c r="BK388" s="154">
        <f t="shared" si="119"/>
        <v>0</v>
      </c>
      <c r="BL388" s="14" t="s">
        <v>209</v>
      </c>
      <c r="BM388" s="153" t="s">
        <v>967</v>
      </c>
    </row>
    <row r="389" spans="1:65" s="2" customFormat="1" ht="21.75" customHeight="1">
      <c r="A389" s="28"/>
      <c r="B389" s="141"/>
      <c r="C389" s="142" t="s">
        <v>968</v>
      </c>
      <c r="D389" s="142" t="s">
        <v>142</v>
      </c>
      <c r="E389" s="143" t="s">
        <v>969</v>
      </c>
      <c r="F389" s="144" t="s">
        <v>970</v>
      </c>
      <c r="G389" s="145" t="s">
        <v>175</v>
      </c>
      <c r="H389" s="146">
        <v>2.248</v>
      </c>
      <c r="I389" s="147"/>
      <c r="J389" s="147">
        <f t="shared" si="110"/>
        <v>0</v>
      </c>
      <c r="K389" s="148"/>
      <c r="L389" s="29"/>
      <c r="M389" s="149" t="s">
        <v>1</v>
      </c>
      <c r="N389" s="150" t="s">
        <v>39</v>
      </c>
      <c r="O389" s="151">
        <v>1.265</v>
      </c>
      <c r="P389" s="151">
        <f t="shared" si="111"/>
        <v>2.8437200000000002</v>
      </c>
      <c r="Q389" s="151">
        <v>0</v>
      </c>
      <c r="R389" s="151">
        <f t="shared" si="112"/>
        <v>0</v>
      </c>
      <c r="S389" s="151">
        <v>0</v>
      </c>
      <c r="T389" s="152">
        <f t="shared" si="113"/>
        <v>0</v>
      </c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R389" s="153" t="s">
        <v>209</v>
      </c>
      <c r="AT389" s="153" t="s">
        <v>142</v>
      </c>
      <c r="AU389" s="153" t="s">
        <v>84</v>
      </c>
      <c r="AY389" s="14" t="s">
        <v>140</v>
      </c>
      <c r="BE389" s="154">
        <f t="shared" si="114"/>
        <v>0</v>
      </c>
      <c r="BF389" s="154">
        <f t="shared" si="115"/>
        <v>0</v>
      </c>
      <c r="BG389" s="154">
        <f t="shared" si="116"/>
        <v>0</v>
      </c>
      <c r="BH389" s="154">
        <f t="shared" si="117"/>
        <v>0</v>
      </c>
      <c r="BI389" s="154">
        <f t="shared" si="118"/>
        <v>0</v>
      </c>
      <c r="BJ389" s="14" t="s">
        <v>82</v>
      </c>
      <c r="BK389" s="154">
        <f t="shared" si="119"/>
        <v>0</v>
      </c>
      <c r="BL389" s="14" t="s">
        <v>209</v>
      </c>
      <c r="BM389" s="153" t="s">
        <v>971</v>
      </c>
    </row>
    <row r="390" spans="2:63" s="12" customFormat="1" ht="22.9" customHeight="1">
      <c r="B390" s="129"/>
      <c r="D390" s="130" t="s">
        <v>73</v>
      </c>
      <c r="E390" s="139" t="s">
        <v>972</v>
      </c>
      <c r="F390" s="139" t="s">
        <v>973</v>
      </c>
      <c r="J390" s="140">
        <f>BK390</f>
        <v>0</v>
      </c>
      <c r="L390" s="129"/>
      <c r="M390" s="133"/>
      <c r="N390" s="134"/>
      <c r="O390" s="134"/>
      <c r="P390" s="135">
        <f>SUM(P391:P394)</f>
        <v>383.84417600000006</v>
      </c>
      <c r="Q390" s="134"/>
      <c r="R390" s="135">
        <f>SUM(R391:R394)</f>
        <v>1.31111946</v>
      </c>
      <c r="S390" s="134"/>
      <c r="T390" s="136">
        <f>SUM(T391:T394)</f>
        <v>0.3950871</v>
      </c>
      <c r="AR390" s="130" t="s">
        <v>84</v>
      </c>
      <c r="AT390" s="137" t="s">
        <v>73</v>
      </c>
      <c r="AU390" s="137" t="s">
        <v>82</v>
      </c>
      <c r="AY390" s="130" t="s">
        <v>140</v>
      </c>
      <c r="BK390" s="138">
        <f>SUM(BK391:BK394)</f>
        <v>0</v>
      </c>
    </row>
    <row r="391" spans="1:65" s="2" customFormat="1" ht="21.75" customHeight="1">
      <c r="A391" s="28"/>
      <c r="B391" s="141"/>
      <c r="C391" s="142" t="s">
        <v>974</v>
      </c>
      <c r="D391" s="142" t="s">
        <v>142</v>
      </c>
      <c r="E391" s="143" t="s">
        <v>975</v>
      </c>
      <c r="F391" s="144" t="s">
        <v>976</v>
      </c>
      <c r="G391" s="145" t="s">
        <v>199</v>
      </c>
      <c r="H391" s="146">
        <v>2675.754</v>
      </c>
      <c r="I391" s="147"/>
      <c r="J391" s="147">
        <f>ROUND(I391*H391,2)</f>
        <v>0</v>
      </c>
      <c r="K391" s="148"/>
      <c r="L391" s="29"/>
      <c r="M391" s="149" t="s">
        <v>1</v>
      </c>
      <c r="N391" s="150" t="s">
        <v>39</v>
      </c>
      <c r="O391" s="151">
        <v>0.012</v>
      </c>
      <c r="P391" s="151">
        <f>O391*H391</f>
        <v>32.109048</v>
      </c>
      <c r="Q391" s="151">
        <v>0</v>
      </c>
      <c r="R391" s="151">
        <f>Q391*H391</f>
        <v>0</v>
      </c>
      <c r="S391" s="151">
        <v>0</v>
      </c>
      <c r="T391" s="152">
        <f>S391*H391</f>
        <v>0</v>
      </c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R391" s="153" t="s">
        <v>209</v>
      </c>
      <c r="AT391" s="153" t="s">
        <v>142</v>
      </c>
      <c r="AU391" s="153" t="s">
        <v>84</v>
      </c>
      <c r="AY391" s="14" t="s">
        <v>140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4" t="s">
        <v>82</v>
      </c>
      <c r="BK391" s="154">
        <f>ROUND(I391*H391,2)</f>
        <v>0</v>
      </c>
      <c r="BL391" s="14" t="s">
        <v>209</v>
      </c>
      <c r="BM391" s="153" t="s">
        <v>977</v>
      </c>
    </row>
    <row r="392" spans="1:65" s="2" customFormat="1" ht="21.75" customHeight="1">
      <c r="A392" s="28"/>
      <c r="B392" s="141"/>
      <c r="C392" s="142" t="s">
        <v>978</v>
      </c>
      <c r="D392" s="142" t="s">
        <v>142</v>
      </c>
      <c r="E392" s="143" t="s">
        <v>979</v>
      </c>
      <c r="F392" s="144" t="s">
        <v>980</v>
      </c>
      <c r="G392" s="145" t="s">
        <v>199</v>
      </c>
      <c r="H392" s="146">
        <v>2633.914</v>
      </c>
      <c r="I392" s="147"/>
      <c r="J392" s="147">
        <f>ROUND(I392*H392,2)</f>
        <v>0</v>
      </c>
      <c r="K392" s="148"/>
      <c r="L392" s="29"/>
      <c r="M392" s="149" t="s">
        <v>1</v>
      </c>
      <c r="N392" s="150" t="s">
        <v>39</v>
      </c>
      <c r="O392" s="151">
        <v>0.035</v>
      </c>
      <c r="P392" s="151">
        <f>O392*H392</f>
        <v>92.18699000000002</v>
      </c>
      <c r="Q392" s="151">
        <v>0</v>
      </c>
      <c r="R392" s="151">
        <f>Q392*H392</f>
        <v>0</v>
      </c>
      <c r="S392" s="151">
        <v>0.00015</v>
      </c>
      <c r="T392" s="152">
        <f>S392*H392</f>
        <v>0.3950871</v>
      </c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R392" s="153" t="s">
        <v>209</v>
      </c>
      <c r="AT392" s="153" t="s">
        <v>142</v>
      </c>
      <c r="AU392" s="153" t="s">
        <v>84</v>
      </c>
      <c r="AY392" s="14" t="s">
        <v>140</v>
      </c>
      <c r="BE392" s="154">
        <f>IF(N392="základní",J392,0)</f>
        <v>0</v>
      </c>
      <c r="BF392" s="154">
        <f>IF(N392="snížená",J392,0)</f>
        <v>0</v>
      </c>
      <c r="BG392" s="154">
        <f>IF(N392="zákl. přenesená",J392,0)</f>
        <v>0</v>
      </c>
      <c r="BH392" s="154">
        <f>IF(N392="sníž. přenesená",J392,0)</f>
        <v>0</v>
      </c>
      <c r="BI392" s="154">
        <f>IF(N392="nulová",J392,0)</f>
        <v>0</v>
      </c>
      <c r="BJ392" s="14" t="s">
        <v>82</v>
      </c>
      <c r="BK392" s="154">
        <f>ROUND(I392*H392,2)</f>
        <v>0</v>
      </c>
      <c r="BL392" s="14" t="s">
        <v>209</v>
      </c>
      <c r="BM392" s="153" t="s">
        <v>981</v>
      </c>
    </row>
    <row r="393" spans="1:65" s="2" customFormat="1" ht="21.75" customHeight="1">
      <c r="A393" s="28"/>
      <c r="B393" s="141"/>
      <c r="C393" s="142" t="s">
        <v>982</v>
      </c>
      <c r="D393" s="142" t="s">
        <v>142</v>
      </c>
      <c r="E393" s="143" t="s">
        <v>983</v>
      </c>
      <c r="F393" s="144" t="s">
        <v>984</v>
      </c>
      <c r="G393" s="145" t="s">
        <v>199</v>
      </c>
      <c r="H393" s="146">
        <v>2675.754</v>
      </c>
      <c r="I393" s="147"/>
      <c r="J393" s="147">
        <f>ROUND(I393*H393,2)</f>
        <v>0</v>
      </c>
      <c r="K393" s="148"/>
      <c r="L393" s="29"/>
      <c r="M393" s="149" t="s">
        <v>1</v>
      </c>
      <c r="N393" s="150" t="s">
        <v>39</v>
      </c>
      <c r="O393" s="151">
        <v>0.033</v>
      </c>
      <c r="P393" s="151">
        <f>O393*H393</f>
        <v>88.299882</v>
      </c>
      <c r="Q393" s="151">
        <v>0.0002</v>
      </c>
      <c r="R393" s="151">
        <f>Q393*H393</f>
        <v>0.5351508</v>
      </c>
      <c r="S393" s="151">
        <v>0</v>
      </c>
      <c r="T393" s="152">
        <f>S393*H393</f>
        <v>0</v>
      </c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R393" s="153" t="s">
        <v>209</v>
      </c>
      <c r="AT393" s="153" t="s">
        <v>142</v>
      </c>
      <c r="AU393" s="153" t="s">
        <v>84</v>
      </c>
      <c r="AY393" s="14" t="s">
        <v>140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4" t="s">
        <v>82</v>
      </c>
      <c r="BK393" s="154">
        <f>ROUND(I393*H393,2)</f>
        <v>0</v>
      </c>
      <c r="BL393" s="14" t="s">
        <v>209</v>
      </c>
      <c r="BM393" s="153" t="s">
        <v>985</v>
      </c>
    </row>
    <row r="394" spans="1:65" s="2" customFormat="1" ht="21.75" customHeight="1">
      <c r="A394" s="28"/>
      <c r="B394" s="141"/>
      <c r="C394" s="142" t="s">
        <v>986</v>
      </c>
      <c r="D394" s="142" t="s">
        <v>142</v>
      </c>
      <c r="E394" s="143" t="s">
        <v>987</v>
      </c>
      <c r="F394" s="144" t="s">
        <v>988</v>
      </c>
      <c r="G394" s="145" t="s">
        <v>199</v>
      </c>
      <c r="H394" s="146">
        <v>2675.754</v>
      </c>
      <c r="I394" s="147"/>
      <c r="J394" s="147">
        <f>ROUND(I394*H394,2)</f>
        <v>0</v>
      </c>
      <c r="K394" s="148"/>
      <c r="L394" s="29"/>
      <c r="M394" s="149" t="s">
        <v>1</v>
      </c>
      <c r="N394" s="150" t="s">
        <v>39</v>
      </c>
      <c r="O394" s="151">
        <v>0.064</v>
      </c>
      <c r="P394" s="151">
        <f>O394*H394</f>
        <v>171.248256</v>
      </c>
      <c r="Q394" s="151">
        <v>0.00029</v>
      </c>
      <c r="R394" s="151">
        <f>Q394*H394</f>
        <v>0.77596866</v>
      </c>
      <c r="S394" s="151">
        <v>0</v>
      </c>
      <c r="T394" s="152">
        <f>S394*H394</f>
        <v>0</v>
      </c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R394" s="153" t="s">
        <v>209</v>
      </c>
      <c r="AT394" s="153" t="s">
        <v>142</v>
      </c>
      <c r="AU394" s="153" t="s">
        <v>84</v>
      </c>
      <c r="AY394" s="14" t="s">
        <v>140</v>
      </c>
      <c r="BE394" s="154">
        <f>IF(N394="základní",J394,0)</f>
        <v>0</v>
      </c>
      <c r="BF394" s="154">
        <f>IF(N394="snížená",J394,0)</f>
        <v>0</v>
      </c>
      <c r="BG394" s="154">
        <f>IF(N394="zákl. přenesená",J394,0)</f>
        <v>0</v>
      </c>
      <c r="BH394" s="154">
        <f>IF(N394="sníž. přenesená",J394,0)</f>
        <v>0</v>
      </c>
      <c r="BI394" s="154">
        <f>IF(N394="nulová",J394,0)</f>
        <v>0</v>
      </c>
      <c r="BJ394" s="14" t="s">
        <v>82</v>
      </c>
      <c r="BK394" s="154">
        <f>ROUND(I394*H394,2)</f>
        <v>0</v>
      </c>
      <c r="BL394" s="14" t="s">
        <v>209</v>
      </c>
      <c r="BM394" s="153" t="s">
        <v>989</v>
      </c>
    </row>
    <row r="395" spans="2:63" s="12" customFormat="1" ht="25.9" customHeight="1">
      <c r="B395" s="129"/>
      <c r="D395" s="130" t="s">
        <v>73</v>
      </c>
      <c r="E395" s="131" t="s">
        <v>990</v>
      </c>
      <c r="F395" s="131" t="s">
        <v>991</v>
      </c>
      <c r="J395" s="132">
        <f>BK395</f>
        <v>0</v>
      </c>
      <c r="L395" s="129"/>
      <c r="M395" s="133"/>
      <c r="N395" s="134"/>
      <c r="O395" s="134"/>
      <c r="P395" s="135">
        <f>SUM(P396:P404)</f>
        <v>0</v>
      </c>
      <c r="Q395" s="134"/>
      <c r="R395" s="135">
        <f>SUM(R396:R404)</f>
        <v>0</v>
      </c>
      <c r="S395" s="134"/>
      <c r="T395" s="136">
        <f>SUM(T396:T404)</f>
        <v>0</v>
      </c>
      <c r="AR395" s="130" t="s">
        <v>158</v>
      </c>
      <c r="AT395" s="137" t="s">
        <v>73</v>
      </c>
      <c r="AU395" s="137" t="s">
        <v>74</v>
      </c>
      <c r="AY395" s="130" t="s">
        <v>140</v>
      </c>
      <c r="BK395" s="138">
        <f>SUM(BK396:BK404)</f>
        <v>0</v>
      </c>
    </row>
    <row r="396" spans="1:65" s="2" customFormat="1" ht="21.75" customHeight="1">
      <c r="A396" s="28"/>
      <c r="B396" s="141"/>
      <c r="C396" s="142" t="s">
        <v>992</v>
      </c>
      <c r="D396" s="142" t="s">
        <v>142</v>
      </c>
      <c r="E396" s="143" t="s">
        <v>993</v>
      </c>
      <c r="F396" s="144" t="s">
        <v>994</v>
      </c>
      <c r="G396" s="145" t="s">
        <v>599</v>
      </c>
      <c r="H396" s="146">
        <v>1</v>
      </c>
      <c r="I396" s="147"/>
      <c r="J396" s="147">
        <f aca="true" t="shared" si="120" ref="J396:J404">ROUND(I396*H396,2)</f>
        <v>0</v>
      </c>
      <c r="K396" s="148"/>
      <c r="L396" s="29"/>
      <c r="M396" s="149" t="s">
        <v>1</v>
      </c>
      <c r="N396" s="150" t="s">
        <v>39</v>
      </c>
      <c r="O396" s="151">
        <v>0</v>
      </c>
      <c r="P396" s="151">
        <f aca="true" t="shared" si="121" ref="P396:P404">O396*H396</f>
        <v>0</v>
      </c>
      <c r="Q396" s="151">
        <v>0</v>
      </c>
      <c r="R396" s="151">
        <f aca="true" t="shared" si="122" ref="R396:R404">Q396*H396</f>
        <v>0</v>
      </c>
      <c r="S396" s="151">
        <v>0</v>
      </c>
      <c r="T396" s="152">
        <f aca="true" t="shared" si="123" ref="T396:T404">S396*H396</f>
        <v>0</v>
      </c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R396" s="153" t="s">
        <v>995</v>
      </c>
      <c r="AT396" s="153" t="s">
        <v>142</v>
      </c>
      <c r="AU396" s="153" t="s">
        <v>82</v>
      </c>
      <c r="AY396" s="14" t="s">
        <v>140</v>
      </c>
      <c r="BE396" s="154">
        <f aca="true" t="shared" si="124" ref="BE396:BE404">IF(N396="základní",J396,0)</f>
        <v>0</v>
      </c>
      <c r="BF396" s="154">
        <f aca="true" t="shared" si="125" ref="BF396:BF404">IF(N396="snížená",J396,0)</f>
        <v>0</v>
      </c>
      <c r="BG396" s="154">
        <f aca="true" t="shared" si="126" ref="BG396:BG404">IF(N396="zákl. přenesená",J396,0)</f>
        <v>0</v>
      </c>
      <c r="BH396" s="154">
        <f aca="true" t="shared" si="127" ref="BH396:BH404">IF(N396="sníž. přenesená",J396,0)</f>
        <v>0</v>
      </c>
      <c r="BI396" s="154">
        <f aca="true" t="shared" si="128" ref="BI396:BI404">IF(N396="nulová",J396,0)</f>
        <v>0</v>
      </c>
      <c r="BJ396" s="14" t="s">
        <v>82</v>
      </c>
      <c r="BK396" s="154">
        <f aca="true" t="shared" si="129" ref="BK396:BK404">ROUND(I396*H396,2)</f>
        <v>0</v>
      </c>
      <c r="BL396" s="14" t="s">
        <v>995</v>
      </c>
      <c r="BM396" s="153" t="s">
        <v>996</v>
      </c>
    </row>
    <row r="397" spans="1:65" s="2" customFormat="1" ht="21.75" customHeight="1">
      <c r="A397" s="28"/>
      <c r="B397" s="141"/>
      <c r="C397" s="142" t="s">
        <v>997</v>
      </c>
      <c r="D397" s="142" t="s">
        <v>142</v>
      </c>
      <c r="E397" s="143" t="s">
        <v>998</v>
      </c>
      <c r="F397" s="144" t="s">
        <v>999</v>
      </c>
      <c r="G397" s="145" t="s">
        <v>599</v>
      </c>
      <c r="H397" s="146">
        <v>1</v>
      </c>
      <c r="I397" s="147"/>
      <c r="J397" s="147">
        <f t="shared" si="120"/>
        <v>0</v>
      </c>
      <c r="K397" s="148"/>
      <c r="L397" s="29"/>
      <c r="M397" s="149" t="s">
        <v>1</v>
      </c>
      <c r="N397" s="150" t="s">
        <v>39</v>
      </c>
      <c r="O397" s="151">
        <v>0</v>
      </c>
      <c r="P397" s="151">
        <f t="shared" si="121"/>
        <v>0</v>
      </c>
      <c r="Q397" s="151">
        <v>0</v>
      </c>
      <c r="R397" s="151">
        <f t="shared" si="122"/>
        <v>0</v>
      </c>
      <c r="S397" s="151">
        <v>0</v>
      </c>
      <c r="T397" s="152">
        <f t="shared" si="123"/>
        <v>0</v>
      </c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R397" s="153" t="s">
        <v>995</v>
      </c>
      <c r="AT397" s="153" t="s">
        <v>142</v>
      </c>
      <c r="AU397" s="153" t="s">
        <v>82</v>
      </c>
      <c r="AY397" s="14" t="s">
        <v>140</v>
      </c>
      <c r="BE397" s="154">
        <f t="shared" si="124"/>
        <v>0</v>
      </c>
      <c r="BF397" s="154">
        <f t="shared" si="125"/>
        <v>0</v>
      </c>
      <c r="BG397" s="154">
        <f t="shared" si="126"/>
        <v>0</v>
      </c>
      <c r="BH397" s="154">
        <f t="shared" si="127"/>
        <v>0</v>
      </c>
      <c r="BI397" s="154">
        <f t="shared" si="128"/>
        <v>0</v>
      </c>
      <c r="BJ397" s="14" t="s">
        <v>82</v>
      </c>
      <c r="BK397" s="154">
        <f t="shared" si="129"/>
        <v>0</v>
      </c>
      <c r="BL397" s="14" t="s">
        <v>995</v>
      </c>
      <c r="BM397" s="153" t="s">
        <v>1000</v>
      </c>
    </row>
    <row r="398" spans="1:65" s="2" customFormat="1" ht="21.75" customHeight="1">
      <c r="A398" s="28"/>
      <c r="B398" s="141"/>
      <c r="C398" s="142" t="s">
        <v>1001</v>
      </c>
      <c r="D398" s="142" t="s">
        <v>142</v>
      </c>
      <c r="E398" s="143" t="s">
        <v>1002</v>
      </c>
      <c r="F398" s="144" t="s">
        <v>1003</v>
      </c>
      <c r="G398" s="145" t="s">
        <v>599</v>
      </c>
      <c r="H398" s="146">
        <v>1</v>
      </c>
      <c r="I398" s="147"/>
      <c r="J398" s="147">
        <f t="shared" si="120"/>
        <v>0</v>
      </c>
      <c r="K398" s="148"/>
      <c r="L398" s="29"/>
      <c r="M398" s="149" t="s">
        <v>1</v>
      </c>
      <c r="N398" s="150" t="s">
        <v>39</v>
      </c>
      <c r="O398" s="151">
        <v>0</v>
      </c>
      <c r="P398" s="151">
        <f t="shared" si="121"/>
        <v>0</v>
      </c>
      <c r="Q398" s="151">
        <v>0</v>
      </c>
      <c r="R398" s="151">
        <f t="shared" si="122"/>
        <v>0</v>
      </c>
      <c r="S398" s="151">
        <v>0</v>
      </c>
      <c r="T398" s="152">
        <f t="shared" si="123"/>
        <v>0</v>
      </c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R398" s="153" t="s">
        <v>995</v>
      </c>
      <c r="AT398" s="153" t="s">
        <v>142</v>
      </c>
      <c r="AU398" s="153" t="s">
        <v>82</v>
      </c>
      <c r="AY398" s="14" t="s">
        <v>140</v>
      </c>
      <c r="BE398" s="154">
        <f t="shared" si="124"/>
        <v>0</v>
      </c>
      <c r="BF398" s="154">
        <f t="shared" si="125"/>
        <v>0</v>
      </c>
      <c r="BG398" s="154">
        <f t="shared" si="126"/>
        <v>0</v>
      </c>
      <c r="BH398" s="154">
        <f t="shared" si="127"/>
        <v>0</v>
      </c>
      <c r="BI398" s="154">
        <f t="shared" si="128"/>
        <v>0</v>
      </c>
      <c r="BJ398" s="14" t="s">
        <v>82</v>
      </c>
      <c r="BK398" s="154">
        <f t="shared" si="129"/>
        <v>0</v>
      </c>
      <c r="BL398" s="14" t="s">
        <v>995</v>
      </c>
      <c r="BM398" s="153" t="s">
        <v>1004</v>
      </c>
    </row>
    <row r="399" spans="1:65" s="2" customFormat="1" ht="16.5" customHeight="1">
      <c r="A399" s="28"/>
      <c r="B399" s="141"/>
      <c r="C399" s="142" t="s">
        <v>1005</v>
      </c>
      <c r="D399" s="142" t="s">
        <v>142</v>
      </c>
      <c r="E399" s="143" t="s">
        <v>1006</v>
      </c>
      <c r="F399" s="144" t="s">
        <v>1007</v>
      </c>
      <c r="G399" s="145" t="s">
        <v>599</v>
      </c>
      <c r="H399" s="146">
        <v>1</v>
      </c>
      <c r="I399" s="147"/>
      <c r="J399" s="147">
        <f t="shared" si="120"/>
        <v>0</v>
      </c>
      <c r="K399" s="148"/>
      <c r="L399" s="29"/>
      <c r="M399" s="149" t="s">
        <v>1</v>
      </c>
      <c r="N399" s="150" t="s">
        <v>39</v>
      </c>
      <c r="O399" s="151">
        <v>0</v>
      </c>
      <c r="P399" s="151">
        <f t="shared" si="121"/>
        <v>0</v>
      </c>
      <c r="Q399" s="151">
        <v>0</v>
      </c>
      <c r="R399" s="151">
        <f t="shared" si="122"/>
        <v>0</v>
      </c>
      <c r="S399" s="151">
        <v>0</v>
      </c>
      <c r="T399" s="152">
        <f t="shared" si="123"/>
        <v>0</v>
      </c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R399" s="153" t="s">
        <v>995</v>
      </c>
      <c r="AT399" s="153" t="s">
        <v>142</v>
      </c>
      <c r="AU399" s="153" t="s">
        <v>82</v>
      </c>
      <c r="AY399" s="14" t="s">
        <v>140</v>
      </c>
      <c r="BE399" s="154">
        <f t="shared" si="124"/>
        <v>0</v>
      </c>
      <c r="BF399" s="154">
        <f t="shared" si="125"/>
        <v>0</v>
      </c>
      <c r="BG399" s="154">
        <f t="shared" si="126"/>
        <v>0</v>
      </c>
      <c r="BH399" s="154">
        <f t="shared" si="127"/>
        <v>0</v>
      </c>
      <c r="BI399" s="154">
        <f t="shared" si="128"/>
        <v>0</v>
      </c>
      <c r="BJ399" s="14" t="s">
        <v>82</v>
      </c>
      <c r="BK399" s="154">
        <f t="shared" si="129"/>
        <v>0</v>
      </c>
      <c r="BL399" s="14" t="s">
        <v>995</v>
      </c>
      <c r="BM399" s="153" t="s">
        <v>1008</v>
      </c>
    </row>
    <row r="400" spans="1:65" s="2" customFormat="1" ht="21.75" customHeight="1">
      <c r="A400" s="28"/>
      <c r="B400" s="141"/>
      <c r="C400" s="142" t="s">
        <v>1009</v>
      </c>
      <c r="D400" s="142" t="s">
        <v>142</v>
      </c>
      <c r="E400" s="143" t="s">
        <v>1010</v>
      </c>
      <c r="F400" s="144" t="s">
        <v>1011</v>
      </c>
      <c r="G400" s="145" t="s">
        <v>599</v>
      </c>
      <c r="H400" s="146">
        <v>1</v>
      </c>
      <c r="I400" s="147"/>
      <c r="J400" s="147">
        <f t="shared" si="120"/>
        <v>0</v>
      </c>
      <c r="K400" s="148"/>
      <c r="L400" s="29"/>
      <c r="M400" s="149" t="s">
        <v>1</v>
      </c>
      <c r="N400" s="150" t="s">
        <v>39</v>
      </c>
      <c r="O400" s="151">
        <v>0</v>
      </c>
      <c r="P400" s="151">
        <f t="shared" si="121"/>
        <v>0</v>
      </c>
      <c r="Q400" s="151">
        <v>0</v>
      </c>
      <c r="R400" s="151">
        <f t="shared" si="122"/>
        <v>0</v>
      </c>
      <c r="S400" s="151">
        <v>0</v>
      </c>
      <c r="T400" s="152">
        <f t="shared" si="123"/>
        <v>0</v>
      </c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R400" s="153" t="s">
        <v>995</v>
      </c>
      <c r="AT400" s="153" t="s">
        <v>142</v>
      </c>
      <c r="AU400" s="153" t="s">
        <v>82</v>
      </c>
      <c r="AY400" s="14" t="s">
        <v>140</v>
      </c>
      <c r="BE400" s="154">
        <f t="shared" si="124"/>
        <v>0</v>
      </c>
      <c r="BF400" s="154">
        <f t="shared" si="125"/>
        <v>0</v>
      </c>
      <c r="BG400" s="154">
        <f t="shared" si="126"/>
        <v>0</v>
      </c>
      <c r="BH400" s="154">
        <f t="shared" si="127"/>
        <v>0</v>
      </c>
      <c r="BI400" s="154">
        <f t="shared" si="128"/>
        <v>0</v>
      </c>
      <c r="BJ400" s="14" t="s">
        <v>82</v>
      </c>
      <c r="BK400" s="154">
        <f t="shared" si="129"/>
        <v>0</v>
      </c>
      <c r="BL400" s="14" t="s">
        <v>995</v>
      </c>
      <c r="BM400" s="153" t="s">
        <v>1012</v>
      </c>
    </row>
    <row r="401" spans="1:65" s="2" customFormat="1" ht="21.75" customHeight="1">
      <c r="A401" s="28"/>
      <c r="B401" s="141"/>
      <c r="C401" s="142" t="s">
        <v>1013</v>
      </c>
      <c r="D401" s="142" t="s">
        <v>142</v>
      </c>
      <c r="E401" s="143" t="s">
        <v>1014</v>
      </c>
      <c r="F401" s="144" t="s">
        <v>1015</v>
      </c>
      <c r="G401" s="145" t="s">
        <v>599</v>
      </c>
      <c r="H401" s="146">
        <v>1</v>
      </c>
      <c r="I401" s="147"/>
      <c r="J401" s="147">
        <f t="shared" si="120"/>
        <v>0</v>
      </c>
      <c r="K401" s="148"/>
      <c r="L401" s="29"/>
      <c r="M401" s="149" t="s">
        <v>1</v>
      </c>
      <c r="N401" s="150" t="s">
        <v>39</v>
      </c>
      <c r="O401" s="151">
        <v>0</v>
      </c>
      <c r="P401" s="151">
        <f t="shared" si="121"/>
        <v>0</v>
      </c>
      <c r="Q401" s="151">
        <v>0</v>
      </c>
      <c r="R401" s="151">
        <f t="shared" si="122"/>
        <v>0</v>
      </c>
      <c r="S401" s="151">
        <v>0</v>
      </c>
      <c r="T401" s="152">
        <f t="shared" si="123"/>
        <v>0</v>
      </c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R401" s="153" t="s">
        <v>995</v>
      </c>
      <c r="AT401" s="153" t="s">
        <v>142</v>
      </c>
      <c r="AU401" s="153" t="s">
        <v>82</v>
      </c>
      <c r="AY401" s="14" t="s">
        <v>140</v>
      </c>
      <c r="BE401" s="154">
        <f t="shared" si="124"/>
        <v>0</v>
      </c>
      <c r="BF401" s="154">
        <f t="shared" si="125"/>
        <v>0</v>
      </c>
      <c r="BG401" s="154">
        <f t="shared" si="126"/>
        <v>0</v>
      </c>
      <c r="BH401" s="154">
        <f t="shared" si="127"/>
        <v>0</v>
      </c>
      <c r="BI401" s="154">
        <f t="shared" si="128"/>
        <v>0</v>
      </c>
      <c r="BJ401" s="14" t="s">
        <v>82</v>
      </c>
      <c r="BK401" s="154">
        <f t="shared" si="129"/>
        <v>0</v>
      </c>
      <c r="BL401" s="14" t="s">
        <v>995</v>
      </c>
      <c r="BM401" s="153" t="s">
        <v>1016</v>
      </c>
    </row>
    <row r="402" spans="1:65" s="2" customFormat="1" ht="21.75" customHeight="1">
      <c r="A402" s="28"/>
      <c r="B402" s="141"/>
      <c r="C402" s="142" t="s">
        <v>1017</v>
      </c>
      <c r="D402" s="142" t="s">
        <v>142</v>
      </c>
      <c r="E402" s="143" t="s">
        <v>1018</v>
      </c>
      <c r="F402" s="144" t="s">
        <v>1019</v>
      </c>
      <c r="G402" s="145" t="s">
        <v>599</v>
      </c>
      <c r="H402" s="146">
        <v>1</v>
      </c>
      <c r="I402" s="147"/>
      <c r="J402" s="147">
        <f t="shared" si="120"/>
        <v>0</v>
      </c>
      <c r="K402" s="148"/>
      <c r="L402" s="29"/>
      <c r="M402" s="149" t="s">
        <v>1</v>
      </c>
      <c r="N402" s="150" t="s">
        <v>39</v>
      </c>
      <c r="O402" s="151">
        <v>0</v>
      </c>
      <c r="P402" s="151">
        <f t="shared" si="121"/>
        <v>0</v>
      </c>
      <c r="Q402" s="151">
        <v>0</v>
      </c>
      <c r="R402" s="151">
        <f t="shared" si="122"/>
        <v>0</v>
      </c>
      <c r="S402" s="151">
        <v>0</v>
      </c>
      <c r="T402" s="152">
        <f t="shared" si="123"/>
        <v>0</v>
      </c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R402" s="153" t="s">
        <v>995</v>
      </c>
      <c r="AT402" s="153" t="s">
        <v>142</v>
      </c>
      <c r="AU402" s="153" t="s">
        <v>82</v>
      </c>
      <c r="AY402" s="14" t="s">
        <v>140</v>
      </c>
      <c r="BE402" s="154">
        <f t="shared" si="124"/>
        <v>0</v>
      </c>
      <c r="BF402" s="154">
        <f t="shared" si="125"/>
        <v>0</v>
      </c>
      <c r="BG402" s="154">
        <f t="shared" si="126"/>
        <v>0</v>
      </c>
      <c r="BH402" s="154">
        <f t="shared" si="127"/>
        <v>0</v>
      </c>
      <c r="BI402" s="154">
        <f t="shared" si="128"/>
        <v>0</v>
      </c>
      <c r="BJ402" s="14" t="s">
        <v>82</v>
      </c>
      <c r="BK402" s="154">
        <f t="shared" si="129"/>
        <v>0</v>
      </c>
      <c r="BL402" s="14" t="s">
        <v>995</v>
      </c>
      <c r="BM402" s="153" t="s">
        <v>1020</v>
      </c>
    </row>
    <row r="403" spans="1:65" s="2" customFormat="1" ht="21.75" customHeight="1">
      <c r="A403" s="28"/>
      <c r="B403" s="141"/>
      <c r="C403" s="142" t="s">
        <v>1021</v>
      </c>
      <c r="D403" s="142" t="s">
        <v>142</v>
      </c>
      <c r="E403" s="143" t="s">
        <v>1022</v>
      </c>
      <c r="F403" s="144" t="s">
        <v>1023</v>
      </c>
      <c r="G403" s="145" t="s">
        <v>599</v>
      </c>
      <c r="H403" s="146">
        <v>1</v>
      </c>
      <c r="I403" s="147"/>
      <c r="J403" s="147">
        <f t="shared" si="120"/>
        <v>0</v>
      </c>
      <c r="K403" s="148"/>
      <c r="L403" s="29"/>
      <c r="M403" s="149" t="s">
        <v>1</v>
      </c>
      <c r="N403" s="150" t="s">
        <v>39</v>
      </c>
      <c r="O403" s="151">
        <v>0</v>
      </c>
      <c r="P403" s="151">
        <f t="shared" si="121"/>
        <v>0</v>
      </c>
      <c r="Q403" s="151">
        <v>0</v>
      </c>
      <c r="R403" s="151">
        <f t="shared" si="122"/>
        <v>0</v>
      </c>
      <c r="S403" s="151">
        <v>0</v>
      </c>
      <c r="T403" s="152">
        <f t="shared" si="123"/>
        <v>0</v>
      </c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R403" s="153" t="s">
        <v>995</v>
      </c>
      <c r="AT403" s="153" t="s">
        <v>142</v>
      </c>
      <c r="AU403" s="153" t="s">
        <v>82</v>
      </c>
      <c r="AY403" s="14" t="s">
        <v>140</v>
      </c>
      <c r="BE403" s="154">
        <f t="shared" si="124"/>
        <v>0</v>
      </c>
      <c r="BF403" s="154">
        <f t="shared" si="125"/>
        <v>0</v>
      </c>
      <c r="BG403" s="154">
        <f t="shared" si="126"/>
        <v>0</v>
      </c>
      <c r="BH403" s="154">
        <f t="shared" si="127"/>
        <v>0</v>
      </c>
      <c r="BI403" s="154">
        <f t="shared" si="128"/>
        <v>0</v>
      </c>
      <c r="BJ403" s="14" t="s">
        <v>82</v>
      </c>
      <c r="BK403" s="154">
        <f t="shared" si="129"/>
        <v>0</v>
      </c>
      <c r="BL403" s="14" t="s">
        <v>995</v>
      </c>
      <c r="BM403" s="153" t="s">
        <v>1024</v>
      </c>
    </row>
    <row r="404" spans="1:65" s="2" customFormat="1" ht="33" customHeight="1">
      <c r="A404" s="28"/>
      <c r="B404" s="141"/>
      <c r="C404" s="142" t="s">
        <v>1025</v>
      </c>
      <c r="D404" s="142" t="s">
        <v>142</v>
      </c>
      <c r="E404" s="143" t="s">
        <v>182</v>
      </c>
      <c r="F404" s="144" t="s">
        <v>1026</v>
      </c>
      <c r="G404" s="145" t="s">
        <v>599</v>
      </c>
      <c r="H404" s="146">
        <v>1</v>
      </c>
      <c r="I404" s="147"/>
      <c r="J404" s="147">
        <f t="shared" si="120"/>
        <v>0</v>
      </c>
      <c r="K404" s="148"/>
      <c r="L404" s="29"/>
      <c r="M404" s="169" t="s">
        <v>1</v>
      </c>
      <c r="N404" s="170" t="s">
        <v>39</v>
      </c>
      <c r="O404" s="171">
        <v>0</v>
      </c>
      <c r="P404" s="171">
        <f t="shared" si="121"/>
        <v>0</v>
      </c>
      <c r="Q404" s="171">
        <v>0</v>
      </c>
      <c r="R404" s="171">
        <f t="shared" si="122"/>
        <v>0</v>
      </c>
      <c r="S404" s="171">
        <v>0</v>
      </c>
      <c r="T404" s="172">
        <f t="shared" si="123"/>
        <v>0</v>
      </c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R404" s="153" t="s">
        <v>995</v>
      </c>
      <c r="AT404" s="153" t="s">
        <v>142</v>
      </c>
      <c r="AU404" s="153" t="s">
        <v>82</v>
      </c>
      <c r="AY404" s="14" t="s">
        <v>140</v>
      </c>
      <c r="BE404" s="154">
        <f t="shared" si="124"/>
        <v>0</v>
      </c>
      <c r="BF404" s="154">
        <f t="shared" si="125"/>
        <v>0</v>
      </c>
      <c r="BG404" s="154">
        <f t="shared" si="126"/>
        <v>0</v>
      </c>
      <c r="BH404" s="154">
        <f t="shared" si="127"/>
        <v>0</v>
      </c>
      <c r="BI404" s="154">
        <f t="shared" si="128"/>
        <v>0</v>
      </c>
      <c r="BJ404" s="14" t="s">
        <v>82</v>
      </c>
      <c r="BK404" s="154">
        <f t="shared" si="129"/>
        <v>0</v>
      </c>
      <c r="BL404" s="14" t="s">
        <v>995</v>
      </c>
      <c r="BM404" s="153" t="s">
        <v>1027</v>
      </c>
    </row>
    <row r="405" spans="1:31" s="2" customFormat="1" ht="6.95" customHeight="1">
      <c r="A405" s="28"/>
      <c r="B405" s="43"/>
      <c r="C405" s="44"/>
      <c r="D405" s="44"/>
      <c r="E405" s="44"/>
      <c r="F405" s="44"/>
      <c r="G405" s="44"/>
      <c r="H405" s="44"/>
      <c r="I405" s="44"/>
      <c r="J405" s="44"/>
      <c r="K405" s="44"/>
      <c r="L405" s="29"/>
      <c r="M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</sheetData>
  <autoFilter ref="C141:K404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50"/>
  <sheetViews>
    <sheetView showGridLines="0" tabSelected="1" workbookViewId="0" topLeftCell="A1">
      <selection activeCell="I143" sqref="I1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7.14062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92</v>
      </c>
      <c r="L4" s="17"/>
      <c r="M4" s="90" t="s">
        <v>9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10" t="str">
        <f>'Rekapitulace stavby'!K6</f>
        <v>Stavební úpravy a nástavba objektu Víceúčelové haly</v>
      </c>
      <c r="F7" s="211"/>
      <c r="G7" s="211"/>
      <c r="H7" s="211"/>
      <c r="L7" s="17"/>
    </row>
    <row r="8" spans="1:31" s="2" customFormat="1" ht="12" customHeight="1">
      <c r="A8" s="28"/>
      <c r="B8" s="29"/>
      <c r="C8" s="28"/>
      <c r="D8" s="23" t="s">
        <v>93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77" t="s">
        <v>1028</v>
      </c>
      <c r="F9" s="209"/>
      <c r="G9" s="209"/>
      <c r="H9" s="209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3" t="str">
        <f>'Rekapitulace stavby'!E14</f>
        <v xml:space="preserve"> </v>
      </c>
      <c r="F18" s="193"/>
      <c r="G18" s="193"/>
      <c r="H18" s="193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28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28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95" t="s">
        <v>1</v>
      </c>
      <c r="F27" s="195"/>
      <c r="G27" s="195"/>
      <c r="H27" s="19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95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96</v>
      </c>
      <c r="E31" s="28"/>
      <c r="F31" s="28"/>
      <c r="G31" s="28"/>
      <c r="H31" s="28"/>
      <c r="I31" s="28"/>
      <c r="J31" s="27">
        <f>J119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ROUND(J30+J31,2)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ROUND((SUM(BE119:BE120)+SUM(BE140:BE349)),2)</f>
        <v>0</v>
      </c>
      <c r="G35" s="28"/>
      <c r="H35" s="28"/>
      <c r="I35" s="97">
        <v>0.21</v>
      </c>
      <c r="J35" s="96">
        <f>ROUND(((SUM(BE119:BE120)+SUM(BE140:BE349))*I35),2)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ROUND((SUM(BF119:BF120)+SUM(BF140:BF349)),2)</f>
        <v>0</v>
      </c>
      <c r="G36" s="28"/>
      <c r="H36" s="28"/>
      <c r="I36" s="97">
        <v>0.15</v>
      </c>
      <c r="J36" s="96">
        <f>ROUND(((SUM(BF119:BF120)+SUM(BF140:BF349))*I36),2)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6">
        <f>ROUND((SUM(BG119:BG120)+SUM(BG140:BG349)),2)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3" t="s">
        <v>42</v>
      </c>
      <c r="F38" s="96">
        <f>ROUND((SUM(BH119:BH120)+SUM(BH140:BH349)),2)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3" t="s">
        <v>43</v>
      </c>
      <c r="F39" s="96">
        <f>ROUND((SUM(BI119:BI120)+SUM(BI140:BI349)),2)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97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0" t="str">
        <f>E7</f>
        <v>Stavební úpravy a nástavba objektu Víceúčelové haly</v>
      </c>
      <c r="F85" s="211"/>
      <c r="G85" s="211"/>
      <c r="H85" s="211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93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77" t="str">
        <f>E9</f>
        <v>02_SO-01 - Architektonická část - neuznatelné náklady</v>
      </c>
      <c r="F87" s="209"/>
      <c r="G87" s="209"/>
      <c r="H87" s="209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KFJ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KFJ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5" t="s">
        <v>98</v>
      </c>
      <c r="D94" s="87"/>
      <c r="E94" s="87"/>
      <c r="F94" s="87"/>
      <c r="G94" s="87"/>
      <c r="H94" s="87"/>
      <c r="I94" s="87"/>
      <c r="J94" s="106" t="s">
        <v>99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100</v>
      </c>
      <c r="D96" s="28"/>
      <c r="E96" s="28"/>
      <c r="F96" s="28"/>
      <c r="G96" s="28"/>
      <c r="H96" s="28"/>
      <c r="I96" s="28"/>
      <c r="J96" s="67">
        <f>J140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101</v>
      </c>
    </row>
    <row r="97" spans="2:12" s="9" customFormat="1" ht="24.95" customHeight="1">
      <c r="B97" s="108"/>
      <c r="D97" s="109" t="s">
        <v>102</v>
      </c>
      <c r="E97" s="110"/>
      <c r="F97" s="110"/>
      <c r="G97" s="110"/>
      <c r="H97" s="110"/>
      <c r="I97" s="110"/>
      <c r="J97" s="111">
        <f>J141</f>
        <v>0</v>
      </c>
      <c r="L97" s="108"/>
    </row>
    <row r="98" spans="2:12" s="10" customFormat="1" ht="19.9" customHeight="1">
      <c r="B98" s="112"/>
      <c r="D98" s="113" t="s">
        <v>105</v>
      </c>
      <c r="E98" s="114"/>
      <c r="F98" s="114"/>
      <c r="G98" s="114"/>
      <c r="H98" s="114"/>
      <c r="I98" s="114"/>
      <c r="J98" s="115">
        <f>J142</f>
        <v>0</v>
      </c>
      <c r="L98" s="112"/>
    </row>
    <row r="99" spans="2:12" s="10" customFormat="1" ht="19.9" customHeight="1">
      <c r="B99" s="112"/>
      <c r="D99" s="113" t="s">
        <v>106</v>
      </c>
      <c r="E99" s="114"/>
      <c r="F99" s="114"/>
      <c r="G99" s="114"/>
      <c r="H99" s="114"/>
      <c r="I99" s="114"/>
      <c r="J99" s="115">
        <f>J160</f>
        <v>0</v>
      </c>
      <c r="L99" s="112"/>
    </row>
    <row r="100" spans="2:12" s="10" customFormat="1" ht="19.9" customHeight="1">
      <c r="B100" s="112"/>
      <c r="D100" s="113" t="s">
        <v>107</v>
      </c>
      <c r="E100" s="114"/>
      <c r="F100" s="114"/>
      <c r="G100" s="114"/>
      <c r="H100" s="114"/>
      <c r="I100" s="114"/>
      <c r="J100" s="115">
        <f>J165</f>
        <v>0</v>
      </c>
      <c r="L100" s="112"/>
    </row>
    <row r="101" spans="2:12" s="10" customFormat="1" ht="19.9" customHeight="1">
      <c r="B101" s="112"/>
      <c r="D101" s="113" t="s">
        <v>108</v>
      </c>
      <c r="E101" s="114"/>
      <c r="F101" s="114"/>
      <c r="G101" s="114"/>
      <c r="H101" s="114"/>
      <c r="I101" s="114"/>
      <c r="J101" s="115">
        <f>J186</f>
        <v>0</v>
      </c>
      <c r="L101" s="112"/>
    </row>
    <row r="102" spans="2:12" s="10" customFormat="1" ht="19.9" customHeight="1">
      <c r="B102" s="112"/>
      <c r="D102" s="113" t="s">
        <v>110</v>
      </c>
      <c r="E102" s="114"/>
      <c r="F102" s="114"/>
      <c r="G102" s="114"/>
      <c r="H102" s="114"/>
      <c r="I102" s="114"/>
      <c r="J102" s="115">
        <f>J195</f>
        <v>0</v>
      </c>
      <c r="L102" s="112"/>
    </row>
    <row r="103" spans="2:12" s="9" customFormat="1" ht="24.95" customHeight="1">
      <c r="B103" s="108"/>
      <c r="D103" s="109" t="s">
        <v>1029</v>
      </c>
      <c r="E103" s="110"/>
      <c r="F103" s="110"/>
      <c r="G103" s="110"/>
      <c r="H103" s="110"/>
      <c r="I103" s="110"/>
      <c r="J103" s="111">
        <f>J197</f>
        <v>0</v>
      </c>
      <c r="L103" s="108"/>
    </row>
    <row r="104" spans="2:12" s="9" customFormat="1" ht="24.95" customHeight="1">
      <c r="B104" s="108"/>
      <c r="D104" s="109" t="s">
        <v>111</v>
      </c>
      <c r="E104" s="110"/>
      <c r="F104" s="110"/>
      <c r="G104" s="110"/>
      <c r="H104" s="110"/>
      <c r="I104" s="110"/>
      <c r="J104" s="111">
        <f>J214</f>
        <v>0</v>
      </c>
      <c r="L104" s="108"/>
    </row>
    <row r="105" spans="2:12" s="10" customFormat="1" ht="19.9" customHeight="1">
      <c r="B105" s="112"/>
      <c r="D105" s="113" t="s">
        <v>113</v>
      </c>
      <c r="E105" s="114"/>
      <c r="F105" s="114"/>
      <c r="G105" s="114"/>
      <c r="H105" s="114"/>
      <c r="I105" s="114"/>
      <c r="J105" s="115">
        <f>J215</f>
        <v>0</v>
      </c>
      <c r="L105" s="112"/>
    </row>
    <row r="106" spans="2:12" s="10" customFormat="1" ht="19.9" customHeight="1">
      <c r="B106" s="112"/>
      <c r="D106" s="113" t="s">
        <v>114</v>
      </c>
      <c r="E106" s="114"/>
      <c r="F106" s="114"/>
      <c r="G106" s="114"/>
      <c r="H106" s="114"/>
      <c r="I106" s="114"/>
      <c r="J106" s="115">
        <f>J219</f>
        <v>0</v>
      </c>
      <c r="L106" s="112"/>
    </row>
    <row r="107" spans="2:12" s="10" customFormat="1" ht="19.9" customHeight="1">
      <c r="B107" s="112"/>
      <c r="D107" s="113" t="s">
        <v>115</v>
      </c>
      <c r="E107" s="114"/>
      <c r="F107" s="114"/>
      <c r="G107" s="114"/>
      <c r="H107" s="114"/>
      <c r="I107" s="114"/>
      <c r="J107" s="115">
        <f>J224</f>
        <v>0</v>
      </c>
      <c r="L107" s="112"/>
    </row>
    <row r="108" spans="2:12" s="10" customFormat="1" ht="19.9" customHeight="1">
      <c r="B108" s="112"/>
      <c r="D108" s="113" t="s">
        <v>116</v>
      </c>
      <c r="E108" s="114"/>
      <c r="F108" s="114"/>
      <c r="G108" s="114"/>
      <c r="H108" s="114"/>
      <c r="I108" s="114"/>
      <c r="J108" s="115">
        <f>J233</f>
        <v>0</v>
      </c>
      <c r="L108" s="112"/>
    </row>
    <row r="109" spans="2:12" s="10" customFormat="1" ht="19.9" customHeight="1">
      <c r="B109" s="112"/>
      <c r="D109" s="113" t="s">
        <v>117</v>
      </c>
      <c r="E109" s="114"/>
      <c r="F109" s="114"/>
      <c r="G109" s="114"/>
      <c r="H109" s="114"/>
      <c r="I109" s="114"/>
      <c r="J109" s="115">
        <f>J247</f>
        <v>0</v>
      </c>
      <c r="L109" s="112"/>
    </row>
    <row r="110" spans="2:12" s="10" customFormat="1" ht="19.9" customHeight="1">
      <c r="B110" s="112"/>
      <c r="D110" s="113" t="s">
        <v>1030</v>
      </c>
      <c r="E110" s="114"/>
      <c r="F110" s="114"/>
      <c r="G110" s="114"/>
      <c r="H110" s="114"/>
      <c r="I110" s="114"/>
      <c r="J110" s="115">
        <f>J257</f>
        <v>0</v>
      </c>
      <c r="L110" s="112"/>
    </row>
    <row r="111" spans="2:12" s="10" customFormat="1" ht="19.9" customHeight="1">
      <c r="B111" s="112"/>
      <c r="D111" s="113" t="s">
        <v>118</v>
      </c>
      <c r="E111" s="114"/>
      <c r="F111" s="114"/>
      <c r="G111" s="114"/>
      <c r="H111" s="114"/>
      <c r="I111" s="114"/>
      <c r="J111" s="115">
        <f>J261</f>
        <v>0</v>
      </c>
      <c r="L111" s="112"/>
    </row>
    <row r="112" spans="2:12" s="10" customFormat="1" ht="19.9" customHeight="1">
      <c r="B112" s="112"/>
      <c r="D112" s="113" t="s">
        <v>120</v>
      </c>
      <c r="E112" s="114"/>
      <c r="F112" s="114"/>
      <c r="G112" s="114"/>
      <c r="H112" s="114"/>
      <c r="I112" s="114"/>
      <c r="J112" s="115">
        <f>J311</f>
        <v>0</v>
      </c>
      <c r="L112" s="112"/>
    </row>
    <row r="113" spans="2:12" s="10" customFormat="1" ht="19.9" customHeight="1">
      <c r="B113" s="112"/>
      <c r="D113" s="113" t="s">
        <v>1031</v>
      </c>
      <c r="E113" s="114"/>
      <c r="F113" s="114"/>
      <c r="G113" s="114"/>
      <c r="H113" s="114"/>
      <c r="I113" s="114"/>
      <c r="J113" s="115">
        <f>J320</f>
        <v>0</v>
      </c>
      <c r="L113" s="112"/>
    </row>
    <row r="114" spans="2:12" s="10" customFormat="1" ht="19.9" customHeight="1">
      <c r="B114" s="112"/>
      <c r="D114" s="113" t="s">
        <v>121</v>
      </c>
      <c r="E114" s="114"/>
      <c r="F114" s="114"/>
      <c r="G114" s="114"/>
      <c r="H114" s="114"/>
      <c r="I114" s="114"/>
      <c r="J114" s="115">
        <f>J327</f>
        <v>0</v>
      </c>
      <c r="L114" s="112"/>
    </row>
    <row r="115" spans="2:12" s="10" customFormat="1" ht="19.9" customHeight="1">
      <c r="B115" s="112"/>
      <c r="D115" s="113" t="s">
        <v>122</v>
      </c>
      <c r="E115" s="114"/>
      <c r="F115" s="114"/>
      <c r="G115" s="114"/>
      <c r="H115" s="114"/>
      <c r="I115" s="114"/>
      <c r="J115" s="115">
        <f>J335</f>
        <v>0</v>
      </c>
      <c r="L115" s="112"/>
    </row>
    <row r="116" spans="2:12" s="9" customFormat="1" ht="24.95" customHeight="1">
      <c r="B116" s="108"/>
      <c r="D116" s="109" t="s">
        <v>123</v>
      </c>
      <c r="E116" s="110"/>
      <c r="F116" s="110"/>
      <c r="G116" s="110"/>
      <c r="H116" s="110"/>
      <c r="I116" s="110"/>
      <c r="J116" s="111">
        <f>J340</f>
        <v>0</v>
      </c>
      <c r="L116" s="108"/>
    </row>
    <row r="117" spans="1:31" s="2" customFormat="1" ht="21.7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29.25" customHeight="1">
      <c r="A119" s="28"/>
      <c r="B119" s="29"/>
      <c r="C119" s="107" t="s">
        <v>124</v>
      </c>
      <c r="D119" s="28"/>
      <c r="E119" s="28"/>
      <c r="F119" s="28"/>
      <c r="G119" s="28"/>
      <c r="H119" s="28"/>
      <c r="I119" s="28"/>
      <c r="J119" s="116">
        <v>0</v>
      </c>
      <c r="K119" s="28"/>
      <c r="L119" s="38"/>
      <c r="N119" s="117" t="s">
        <v>38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8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29.25" customHeight="1">
      <c r="A121" s="28"/>
      <c r="B121" s="29"/>
      <c r="C121" s="86" t="s">
        <v>91</v>
      </c>
      <c r="D121" s="87"/>
      <c r="E121" s="87"/>
      <c r="F121" s="87"/>
      <c r="G121" s="87"/>
      <c r="H121" s="87"/>
      <c r="I121" s="87"/>
      <c r="J121" s="88">
        <f>ROUND(J96+J119,2)</f>
        <v>0</v>
      </c>
      <c r="K121" s="87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5" customHeight="1">
      <c r="A122" s="28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6" spans="1:31" s="2" customFormat="1" ht="6.95" customHeight="1">
      <c r="A126" s="28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24.95" customHeight="1">
      <c r="A127" s="28"/>
      <c r="B127" s="29"/>
      <c r="C127" s="18" t="s">
        <v>125</v>
      </c>
      <c r="D127" s="28"/>
      <c r="E127" s="28"/>
      <c r="F127" s="28"/>
      <c r="G127" s="28"/>
      <c r="H127" s="28"/>
      <c r="I127" s="28"/>
      <c r="J127" s="28"/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5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2" customHeight="1">
      <c r="A129" s="28"/>
      <c r="B129" s="29"/>
      <c r="C129" s="23" t="s">
        <v>13</v>
      </c>
      <c r="D129" s="28"/>
      <c r="E129" s="28"/>
      <c r="F129" s="28"/>
      <c r="G129" s="28"/>
      <c r="H129" s="28"/>
      <c r="I129" s="28"/>
      <c r="J129" s="28"/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16.5" customHeight="1">
      <c r="A130" s="28"/>
      <c r="B130" s="29"/>
      <c r="C130" s="28"/>
      <c r="D130" s="28"/>
      <c r="E130" s="210" t="str">
        <f>E7</f>
        <v>Stavební úpravy a nástavba objektu Víceúčelové haly</v>
      </c>
      <c r="F130" s="211"/>
      <c r="G130" s="211"/>
      <c r="H130" s="211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2" customHeight="1">
      <c r="A131" s="28"/>
      <c r="B131" s="29"/>
      <c r="C131" s="23" t="s">
        <v>93</v>
      </c>
      <c r="D131" s="28"/>
      <c r="E131" s="28"/>
      <c r="F131" s="28"/>
      <c r="G131" s="28"/>
      <c r="H131" s="28"/>
      <c r="I131" s="28"/>
      <c r="J131" s="28"/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2" customFormat="1" ht="16.5" customHeight="1">
      <c r="A132" s="28"/>
      <c r="B132" s="29"/>
      <c r="C132" s="28"/>
      <c r="D132" s="28"/>
      <c r="E132" s="177" t="str">
        <f>E9</f>
        <v>02_SO-01 - Architektonická část - neuznatelné náklady</v>
      </c>
      <c r="F132" s="209"/>
      <c r="G132" s="209"/>
      <c r="H132" s="209"/>
      <c r="I132" s="28"/>
      <c r="J132" s="28"/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6.95" customHeight="1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2" customFormat="1" ht="12" customHeight="1">
      <c r="A134" s="28"/>
      <c r="B134" s="29"/>
      <c r="C134" s="23" t="s">
        <v>17</v>
      </c>
      <c r="D134" s="28"/>
      <c r="E134" s="28"/>
      <c r="F134" s="21" t="str">
        <f>F12</f>
        <v>p.č.st. 218/1, 218/2, k.ú. Dobré Pole u Vitic</v>
      </c>
      <c r="G134" s="28"/>
      <c r="H134" s="28"/>
      <c r="I134" s="23" t="s">
        <v>19</v>
      </c>
      <c r="J134" s="51" t="str">
        <f>IF(J12="","",J12)</f>
        <v>18. 5. 2020</v>
      </c>
      <c r="K134" s="28"/>
      <c r="L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2" customFormat="1" ht="6.95" customHeight="1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2" customFormat="1" ht="15.2" customHeight="1">
      <c r="A136" s="28"/>
      <c r="B136" s="29"/>
      <c r="C136" s="23" t="s">
        <v>21</v>
      </c>
      <c r="D136" s="28"/>
      <c r="E136" s="28"/>
      <c r="F136" s="21" t="str">
        <f>E15</f>
        <v>TECHart systems s.r.o., Machatého 679/2, Hlubočepy</v>
      </c>
      <c r="G136" s="28"/>
      <c r="H136" s="28"/>
      <c r="I136" s="23" t="s">
        <v>27</v>
      </c>
      <c r="J136" s="24" t="str">
        <f>E21</f>
        <v>KFJ s.r.o.</v>
      </c>
      <c r="K136" s="28"/>
      <c r="L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2" customFormat="1" ht="15.2" customHeight="1">
      <c r="A137" s="28"/>
      <c r="B137" s="29"/>
      <c r="C137" s="23" t="s">
        <v>25</v>
      </c>
      <c r="D137" s="28"/>
      <c r="E137" s="28"/>
      <c r="F137" s="21" t="str">
        <f>IF(E18="","",E18)</f>
        <v xml:space="preserve"> </v>
      </c>
      <c r="G137" s="28"/>
      <c r="H137" s="28"/>
      <c r="I137" s="23" t="s">
        <v>30</v>
      </c>
      <c r="J137" s="24" t="str">
        <f>E24</f>
        <v>KFJ s.r.o.</v>
      </c>
      <c r="K137" s="28"/>
      <c r="L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2" customFormat="1" ht="10.35" customHeight="1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3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s="11" customFormat="1" ht="29.25" customHeight="1">
      <c r="A139" s="118"/>
      <c r="B139" s="119"/>
      <c r="C139" s="120" t="s">
        <v>126</v>
      </c>
      <c r="D139" s="121" t="s">
        <v>59</v>
      </c>
      <c r="E139" s="121" t="s">
        <v>55</v>
      </c>
      <c r="F139" s="121" t="s">
        <v>56</v>
      </c>
      <c r="G139" s="121" t="s">
        <v>127</v>
      </c>
      <c r="H139" s="121" t="s">
        <v>128</v>
      </c>
      <c r="I139" s="121" t="s">
        <v>129</v>
      </c>
      <c r="J139" s="122" t="s">
        <v>99</v>
      </c>
      <c r="K139" s="123" t="s">
        <v>130</v>
      </c>
      <c r="L139" s="124"/>
      <c r="M139" s="58" t="s">
        <v>1</v>
      </c>
      <c r="N139" s="59" t="s">
        <v>38</v>
      </c>
      <c r="O139" s="59" t="s">
        <v>131</v>
      </c>
      <c r="P139" s="59" t="s">
        <v>132</v>
      </c>
      <c r="Q139" s="59" t="s">
        <v>133</v>
      </c>
      <c r="R139" s="59" t="s">
        <v>134</v>
      </c>
      <c r="S139" s="59" t="s">
        <v>135</v>
      </c>
      <c r="T139" s="60" t="s">
        <v>136</v>
      </c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</row>
    <row r="140" spans="1:63" s="2" customFormat="1" ht="22.9" customHeight="1">
      <c r="A140" s="28"/>
      <c r="B140" s="29"/>
      <c r="C140" s="65" t="s">
        <v>137</v>
      </c>
      <c r="D140" s="28"/>
      <c r="E140" s="28"/>
      <c r="F140" s="28"/>
      <c r="G140" s="28"/>
      <c r="H140" s="28"/>
      <c r="I140" s="28"/>
      <c r="J140" s="125">
        <f>BK140</f>
        <v>0</v>
      </c>
      <c r="K140" s="28"/>
      <c r="L140" s="29"/>
      <c r="M140" s="61"/>
      <c r="N140" s="52"/>
      <c r="O140" s="62"/>
      <c r="P140" s="126">
        <f>P141+P197+P214+P340</f>
        <v>11053.215752</v>
      </c>
      <c r="Q140" s="62"/>
      <c r="R140" s="126">
        <f>R141+R197+R214+R340</f>
        <v>628.00649818</v>
      </c>
      <c r="S140" s="62"/>
      <c r="T140" s="127">
        <f>T141+T197+T214+T340</f>
        <v>0.10002149999999999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4" t="s">
        <v>73</v>
      </c>
      <c r="AU140" s="14" t="s">
        <v>101</v>
      </c>
      <c r="BK140" s="128">
        <f>BK141+BK197+BK214+BK340</f>
        <v>0</v>
      </c>
    </row>
    <row r="141" spans="2:63" s="12" customFormat="1" ht="25.9" customHeight="1">
      <c r="B141" s="129"/>
      <c r="D141" s="130" t="s">
        <v>73</v>
      </c>
      <c r="E141" s="131" t="s">
        <v>138</v>
      </c>
      <c r="F141" s="131" t="s">
        <v>139</v>
      </c>
      <c r="J141" s="132">
        <f>BK141</f>
        <v>0</v>
      </c>
      <c r="L141" s="129"/>
      <c r="M141" s="133"/>
      <c r="N141" s="134"/>
      <c r="O141" s="134"/>
      <c r="P141" s="135">
        <f>P142+P160+P165+P186+P195</f>
        <v>3870.4468420000003</v>
      </c>
      <c r="Q141" s="134"/>
      <c r="R141" s="135">
        <f>R142+R160+R165+R186+R195</f>
        <v>403.45812335</v>
      </c>
      <c r="S141" s="134"/>
      <c r="T141" s="136">
        <f>T142+T160+T165+T186+T195</f>
        <v>0</v>
      </c>
      <c r="AR141" s="130" t="s">
        <v>82</v>
      </c>
      <c r="AT141" s="137" t="s">
        <v>73</v>
      </c>
      <c r="AU141" s="137" t="s">
        <v>74</v>
      </c>
      <c r="AY141" s="130" t="s">
        <v>140</v>
      </c>
      <c r="BK141" s="138">
        <f>BK142+BK160+BK165+BK186+BK195</f>
        <v>0</v>
      </c>
    </row>
    <row r="142" spans="2:63" s="12" customFormat="1" ht="22.9" customHeight="1">
      <c r="B142" s="129"/>
      <c r="D142" s="130" t="s">
        <v>73</v>
      </c>
      <c r="E142" s="139" t="s">
        <v>151</v>
      </c>
      <c r="F142" s="139" t="s">
        <v>195</v>
      </c>
      <c r="J142" s="140">
        <f>BK142</f>
        <v>0</v>
      </c>
      <c r="L142" s="129"/>
      <c r="M142" s="133"/>
      <c r="N142" s="134"/>
      <c r="O142" s="134"/>
      <c r="P142" s="135">
        <f>SUM(P143:P159)</f>
        <v>877.6215260000001</v>
      </c>
      <c r="Q142" s="134"/>
      <c r="R142" s="135">
        <f>SUM(R143:R159)</f>
        <v>200.24343121</v>
      </c>
      <c r="S142" s="134"/>
      <c r="T142" s="136">
        <f>SUM(T143:T159)</f>
        <v>0</v>
      </c>
      <c r="AR142" s="130" t="s">
        <v>82</v>
      </c>
      <c r="AT142" s="137" t="s">
        <v>73</v>
      </c>
      <c r="AU142" s="137" t="s">
        <v>82</v>
      </c>
      <c r="AY142" s="130" t="s">
        <v>140</v>
      </c>
      <c r="BK142" s="138">
        <f>SUM(BK143:BK159)</f>
        <v>0</v>
      </c>
    </row>
    <row r="143" spans="1:65" s="2" customFormat="1" ht="21.75" customHeight="1">
      <c r="A143" s="28"/>
      <c r="B143" s="141"/>
      <c r="C143" s="142" t="s">
        <v>82</v>
      </c>
      <c r="D143" s="142" t="s">
        <v>142</v>
      </c>
      <c r="E143" s="143" t="s">
        <v>197</v>
      </c>
      <c r="F143" s="144" t="s">
        <v>198</v>
      </c>
      <c r="G143" s="145" t="s">
        <v>199</v>
      </c>
      <c r="H143" s="146">
        <v>245.24</v>
      </c>
      <c r="I143" s="147"/>
      <c r="J143" s="147">
        <f aca="true" t="shared" si="0" ref="J143:J156">ROUND(I143*H143,2)</f>
        <v>0</v>
      </c>
      <c r="K143" s="148"/>
      <c r="L143" s="29"/>
      <c r="M143" s="149" t="s">
        <v>1</v>
      </c>
      <c r="N143" s="150" t="s">
        <v>39</v>
      </c>
      <c r="O143" s="151">
        <v>0.83</v>
      </c>
      <c r="P143" s="151">
        <f aca="true" t="shared" si="1" ref="P143:P156">O143*H143</f>
        <v>203.54919999999998</v>
      </c>
      <c r="Q143" s="151">
        <v>0.25933</v>
      </c>
      <c r="R143" s="151">
        <f aca="true" t="shared" si="2" ref="R143:R156">Q143*H143</f>
        <v>63.598089200000004</v>
      </c>
      <c r="S143" s="151">
        <v>0</v>
      </c>
      <c r="T143" s="152">
        <f aca="true" t="shared" si="3" ref="T143:T156"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3" t="s">
        <v>146</v>
      </c>
      <c r="AT143" s="153" t="s">
        <v>142</v>
      </c>
      <c r="AU143" s="153" t="s">
        <v>84</v>
      </c>
      <c r="AY143" s="14" t="s">
        <v>140</v>
      </c>
      <c r="BE143" s="154">
        <f aca="true" t="shared" si="4" ref="BE143:BE156">IF(N143="základní",J143,0)</f>
        <v>0</v>
      </c>
      <c r="BF143" s="154">
        <f aca="true" t="shared" si="5" ref="BF143:BF156">IF(N143="snížená",J143,0)</f>
        <v>0</v>
      </c>
      <c r="BG143" s="154">
        <f aca="true" t="shared" si="6" ref="BG143:BG156">IF(N143="zákl. přenesená",J143,0)</f>
        <v>0</v>
      </c>
      <c r="BH143" s="154">
        <f aca="true" t="shared" si="7" ref="BH143:BH156">IF(N143="sníž. přenesená",J143,0)</f>
        <v>0</v>
      </c>
      <c r="BI143" s="154">
        <f aca="true" t="shared" si="8" ref="BI143:BI156">IF(N143="nulová",J143,0)</f>
        <v>0</v>
      </c>
      <c r="BJ143" s="14" t="s">
        <v>82</v>
      </c>
      <c r="BK143" s="154">
        <f aca="true" t="shared" si="9" ref="BK143:BK156">ROUND(I143*H143,2)</f>
        <v>0</v>
      </c>
      <c r="BL143" s="14" t="s">
        <v>146</v>
      </c>
      <c r="BM143" s="153" t="s">
        <v>200</v>
      </c>
    </row>
    <row r="144" spans="1:65" s="2" customFormat="1" ht="21.75" customHeight="1">
      <c r="A144" s="28"/>
      <c r="B144" s="141"/>
      <c r="C144" s="142" t="s">
        <v>84</v>
      </c>
      <c r="D144" s="142" t="s">
        <v>142</v>
      </c>
      <c r="E144" s="143" t="s">
        <v>202</v>
      </c>
      <c r="F144" s="144" t="s">
        <v>203</v>
      </c>
      <c r="G144" s="145" t="s">
        <v>199</v>
      </c>
      <c r="H144" s="146">
        <v>435.034</v>
      </c>
      <c r="I144" s="147"/>
      <c r="J144" s="147">
        <f t="shared" si="0"/>
        <v>0</v>
      </c>
      <c r="K144" s="148"/>
      <c r="L144" s="29"/>
      <c r="M144" s="149" t="s">
        <v>1</v>
      </c>
      <c r="N144" s="150" t="s">
        <v>39</v>
      </c>
      <c r="O144" s="151">
        <v>1.018</v>
      </c>
      <c r="P144" s="151">
        <f t="shared" si="1"/>
        <v>442.864612</v>
      </c>
      <c r="Q144" s="151">
        <v>0.23405</v>
      </c>
      <c r="R144" s="151">
        <f t="shared" si="2"/>
        <v>101.8197077</v>
      </c>
      <c r="S144" s="151">
        <v>0</v>
      </c>
      <c r="T144" s="152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3" t="s">
        <v>146</v>
      </c>
      <c r="AT144" s="153" t="s">
        <v>142</v>
      </c>
      <c r="AU144" s="153" t="s">
        <v>84</v>
      </c>
      <c r="AY144" s="14" t="s">
        <v>140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4" t="s">
        <v>82</v>
      </c>
      <c r="BK144" s="154">
        <f t="shared" si="9"/>
        <v>0</v>
      </c>
      <c r="BL144" s="14" t="s">
        <v>146</v>
      </c>
      <c r="BM144" s="153" t="s">
        <v>204</v>
      </c>
    </row>
    <row r="145" spans="1:65" s="2" customFormat="1" ht="16.5" customHeight="1">
      <c r="A145" s="28"/>
      <c r="B145" s="141"/>
      <c r="C145" s="142" t="s">
        <v>151</v>
      </c>
      <c r="D145" s="142" t="s">
        <v>142</v>
      </c>
      <c r="E145" s="143" t="s">
        <v>205</v>
      </c>
      <c r="F145" s="144" t="s">
        <v>206</v>
      </c>
      <c r="G145" s="145" t="s">
        <v>207</v>
      </c>
      <c r="H145" s="146">
        <v>10</v>
      </c>
      <c r="I145" s="147"/>
      <c r="J145" s="147">
        <f t="shared" si="0"/>
        <v>0</v>
      </c>
      <c r="K145" s="148"/>
      <c r="L145" s="29"/>
      <c r="M145" s="149" t="s">
        <v>1</v>
      </c>
      <c r="N145" s="150" t="s">
        <v>39</v>
      </c>
      <c r="O145" s="151">
        <v>0.238</v>
      </c>
      <c r="P145" s="151">
        <f t="shared" si="1"/>
        <v>2.38</v>
      </c>
      <c r="Q145" s="151">
        <v>0.01794</v>
      </c>
      <c r="R145" s="151">
        <f t="shared" si="2"/>
        <v>0.1794</v>
      </c>
      <c r="S145" s="151">
        <v>0</v>
      </c>
      <c r="T145" s="152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146</v>
      </c>
      <c r="AT145" s="153" t="s">
        <v>142</v>
      </c>
      <c r="AU145" s="153" t="s">
        <v>84</v>
      </c>
      <c r="AY145" s="14" t="s">
        <v>140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4" t="s">
        <v>82</v>
      </c>
      <c r="BK145" s="154">
        <f t="shared" si="9"/>
        <v>0</v>
      </c>
      <c r="BL145" s="14" t="s">
        <v>146</v>
      </c>
      <c r="BM145" s="153" t="s">
        <v>208</v>
      </c>
    </row>
    <row r="146" spans="1:65" s="2" customFormat="1" ht="16.5" customHeight="1">
      <c r="A146" s="28"/>
      <c r="B146" s="141"/>
      <c r="C146" s="142" t="s">
        <v>146</v>
      </c>
      <c r="D146" s="142" t="s">
        <v>142</v>
      </c>
      <c r="E146" s="143" t="s">
        <v>218</v>
      </c>
      <c r="F146" s="144" t="s">
        <v>219</v>
      </c>
      <c r="G146" s="145" t="s">
        <v>207</v>
      </c>
      <c r="H146" s="146">
        <v>16</v>
      </c>
      <c r="I146" s="147"/>
      <c r="J146" s="147">
        <f t="shared" si="0"/>
        <v>0</v>
      </c>
      <c r="K146" s="148"/>
      <c r="L146" s="29"/>
      <c r="M146" s="149" t="s">
        <v>1</v>
      </c>
      <c r="N146" s="150" t="s">
        <v>39</v>
      </c>
      <c r="O146" s="151">
        <v>0.253</v>
      </c>
      <c r="P146" s="151">
        <f t="shared" si="1"/>
        <v>4.048</v>
      </c>
      <c r="Q146" s="151">
        <v>0.04555</v>
      </c>
      <c r="R146" s="151">
        <f t="shared" si="2"/>
        <v>0.7288</v>
      </c>
      <c r="S146" s="151">
        <v>0</v>
      </c>
      <c r="T146" s="152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146</v>
      </c>
      <c r="AT146" s="153" t="s">
        <v>142</v>
      </c>
      <c r="AU146" s="153" t="s">
        <v>84</v>
      </c>
      <c r="AY146" s="14" t="s">
        <v>140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4" t="s">
        <v>82</v>
      </c>
      <c r="BK146" s="154">
        <f t="shared" si="9"/>
        <v>0</v>
      </c>
      <c r="BL146" s="14" t="s">
        <v>146</v>
      </c>
      <c r="BM146" s="153" t="s">
        <v>220</v>
      </c>
    </row>
    <row r="147" spans="1:65" s="2" customFormat="1" ht="16.5" customHeight="1">
      <c r="A147" s="28"/>
      <c r="B147" s="141"/>
      <c r="C147" s="142" t="s">
        <v>158</v>
      </c>
      <c r="D147" s="142" t="s">
        <v>142</v>
      </c>
      <c r="E147" s="143" t="s">
        <v>222</v>
      </c>
      <c r="F147" s="144" t="s">
        <v>223</v>
      </c>
      <c r="G147" s="145" t="s">
        <v>207</v>
      </c>
      <c r="H147" s="146">
        <v>4</v>
      </c>
      <c r="I147" s="147"/>
      <c r="J147" s="147">
        <f t="shared" si="0"/>
        <v>0</v>
      </c>
      <c r="K147" s="148"/>
      <c r="L147" s="29"/>
      <c r="M147" s="149" t="s">
        <v>1</v>
      </c>
      <c r="N147" s="150" t="s">
        <v>39</v>
      </c>
      <c r="O147" s="151">
        <v>0.26</v>
      </c>
      <c r="P147" s="151">
        <f t="shared" si="1"/>
        <v>1.04</v>
      </c>
      <c r="Q147" s="151">
        <v>0.05455</v>
      </c>
      <c r="R147" s="151">
        <f t="shared" si="2"/>
        <v>0.2182</v>
      </c>
      <c r="S147" s="151">
        <v>0</v>
      </c>
      <c r="T147" s="152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146</v>
      </c>
      <c r="AT147" s="153" t="s">
        <v>142</v>
      </c>
      <c r="AU147" s="153" t="s">
        <v>84</v>
      </c>
      <c r="AY147" s="14" t="s">
        <v>140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4" t="s">
        <v>82</v>
      </c>
      <c r="BK147" s="154">
        <f t="shared" si="9"/>
        <v>0</v>
      </c>
      <c r="BL147" s="14" t="s">
        <v>146</v>
      </c>
      <c r="BM147" s="153" t="s">
        <v>224</v>
      </c>
    </row>
    <row r="148" spans="1:65" s="2" customFormat="1" ht="16.5" customHeight="1">
      <c r="A148" s="28"/>
      <c r="B148" s="141"/>
      <c r="C148" s="142" t="s">
        <v>164</v>
      </c>
      <c r="D148" s="142" t="s">
        <v>142</v>
      </c>
      <c r="E148" s="143" t="s">
        <v>226</v>
      </c>
      <c r="F148" s="144" t="s">
        <v>227</v>
      </c>
      <c r="G148" s="145" t="s">
        <v>207</v>
      </c>
      <c r="H148" s="146">
        <v>4</v>
      </c>
      <c r="I148" s="147"/>
      <c r="J148" s="147">
        <f t="shared" si="0"/>
        <v>0</v>
      </c>
      <c r="K148" s="148"/>
      <c r="L148" s="29"/>
      <c r="M148" s="149" t="s">
        <v>1</v>
      </c>
      <c r="N148" s="150" t="s">
        <v>39</v>
      </c>
      <c r="O148" s="151">
        <v>0.268</v>
      </c>
      <c r="P148" s="151">
        <f t="shared" si="1"/>
        <v>1.072</v>
      </c>
      <c r="Q148" s="151">
        <v>0.06355</v>
      </c>
      <c r="R148" s="151">
        <f t="shared" si="2"/>
        <v>0.2542</v>
      </c>
      <c r="S148" s="151">
        <v>0</v>
      </c>
      <c r="T148" s="152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146</v>
      </c>
      <c r="AT148" s="153" t="s">
        <v>142</v>
      </c>
      <c r="AU148" s="153" t="s">
        <v>84</v>
      </c>
      <c r="AY148" s="14" t="s">
        <v>140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4" t="s">
        <v>82</v>
      </c>
      <c r="BK148" s="154">
        <f t="shared" si="9"/>
        <v>0</v>
      </c>
      <c r="BL148" s="14" t="s">
        <v>146</v>
      </c>
      <c r="BM148" s="153" t="s">
        <v>228</v>
      </c>
    </row>
    <row r="149" spans="1:65" s="2" customFormat="1" ht="16.5" customHeight="1">
      <c r="A149" s="28"/>
      <c r="B149" s="141"/>
      <c r="C149" s="142" t="s">
        <v>168</v>
      </c>
      <c r="D149" s="142" t="s">
        <v>142</v>
      </c>
      <c r="E149" s="143" t="s">
        <v>1032</v>
      </c>
      <c r="F149" s="144" t="s">
        <v>1033</v>
      </c>
      <c r="G149" s="145" t="s">
        <v>207</v>
      </c>
      <c r="H149" s="146">
        <v>4</v>
      </c>
      <c r="I149" s="147"/>
      <c r="J149" s="147">
        <f t="shared" si="0"/>
        <v>0</v>
      </c>
      <c r="K149" s="148"/>
      <c r="L149" s="29"/>
      <c r="M149" s="149" t="s">
        <v>1</v>
      </c>
      <c r="N149" s="150" t="s">
        <v>39</v>
      </c>
      <c r="O149" s="151">
        <v>0.3</v>
      </c>
      <c r="P149" s="151">
        <f t="shared" si="1"/>
        <v>1.2</v>
      </c>
      <c r="Q149" s="151">
        <v>0.07285</v>
      </c>
      <c r="R149" s="151">
        <f t="shared" si="2"/>
        <v>0.2914</v>
      </c>
      <c r="S149" s="151">
        <v>0</v>
      </c>
      <c r="T149" s="152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146</v>
      </c>
      <c r="AT149" s="153" t="s">
        <v>142</v>
      </c>
      <c r="AU149" s="153" t="s">
        <v>84</v>
      </c>
      <c r="AY149" s="14" t="s">
        <v>140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4" t="s">
        <v>82</v>
      </c>
      <c r="BK149" s="154">
        <f t="shared" si="9"/>
        <v>0</v>
      </c>
      <c r="BL149" s="14" t="s">
        <v>146</v>
      </c>
      <c r="BM149" s="153" t="s">
        <v>1034</v>
      </c>
    </row>
    <row r="150" spans="1:65" s="2" customFormat="1" ht="16.5" customHeight="1">
      <c r="A150" s="28"/>
      <c r="B150" s="141"/>
      <c r="C150" s="142" t="s">
        <v>172</v>
      </c>
      <c r="D150" s="142" t="s">
        <v>142</v>
      </c>
      <c r="E150" s="143" t="s">
        <v>229</v>
      </c>
      <c r="F150" s="144" t="s">
        <v>230</v>
      </c>
      <c r="G150" s="145" t="s">
        <v>207</v>
      </c>
      <c r="H150" s="146">
        <v>76</v>
      </c>
      <c r="I150" s="147"/>
      <c r="J150" s="147">
        <f t="shared" si="0"/>
        <v>0</v>
      </c>
      <c r="K150" s="148"/>
      <c r="L150" s="29"/>
      <c r="M150" s="149" t="s">
        <v>1</v>
      </c>
      <c r="N150" s="150" t="s">
        <v>39</v>
      </c>
      <c r="O150" s="151">
        <v>0.515</v>
      </c>
      <c r="P150" s="151">
        <f t="shared" si="1"/>
        <v>39.14</v>
      </c>
      <c r="Q150" s="151">
        <v>0.11805</v>
      </c>
      <c r="R150" s="151">
        <f t="shared" si="2"/>
        <v>8.9718</v>
      </c>
      <c r="S150" s="151">
        <v>0</v>
      </c>
      <c r="T150" s="152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3" t="s">
        <v>146</v>
      </c>
      <c r="AT150" s="153" t="s">
        <v>142</v>
      </c>
      <c r="AU150" s="153" t="s">
        <v>84</v>
      </c>
      <c r="AY150" s="14" t="s">
        <v>140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4" t="s">
        <v>82</v>
      </c>
      <c r="BK150" s="154">
        <f t="shared" si="9"/>
        <v>0</v>
      </c>
      <c r="BL150" s="14" t="s">
        <v>146</v>
      </c>
      <c r="BM150" s="153" t="s">
        <v>1035</v>
      </c>
    </row>
    <row r="151" spans="1:65" s="2" customFormat="1" ht="21.75" customHeight="1">
      <c r="A151" s="28"/>
      <c r="B151" s="141"/>
      <c r="C151" s="142" t="s">
        <v>178</v>
      </c>
      <c r="D151" s="142" t="s">
        <v>142</v>
      </c>
      <c r="E151" s="143" t="s">
        <v>237</v>
      </c>
      <c r="F151" s="144" t="s">
        <v>238</v>
      </c>
      <c r="G151" s="145" t="s">
        <v>239</v>
      </c>
      <c r="H151" s="146">
        <v>70.5</v>
      </c>
      <c r="I151" s="147"/>
      <c r="J151" s="147">
        <f t="shared" si="0"/>
        <v>0</v>
      </c>
      <c r="K151" s="148"/>
      <c r="L151" s="29"/>
      <c r="M151" s="149" t="s">
        <v>1</v>
      </c>
      <c r="N151" s="150" t="s">
        <v>39</v>
      </c>
      <c r="O151" s="151">
        <v>0.075</v>
      </c>
      <c r="P151" s="151">
        <f t="shared" si="1"/>
        <v>5.2875</v>
      </c>
      <c r="Q151" s="151">
        <v>0.0003</v>
      </c>
      <c r="R151" s="151">
        <f t="shared" si="2"/>
        <v>0.02115</v>
      </c>
      <c r="S151" s="151">
        <v>0</v>
      </c>
      <c r="T151" s="152">
        <f t="shared" si="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3" t="s">
        <v>146</v>
      </c>
      <c r="AT151" s="153" t="s">
        <v>142</v>
      </c>
      <c r="AU151" s="153" t="s">
        <v>84</v>
      </c>
      <c r="AY151" s="14" t="s">
        <v>140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4" t="s">
        <v>82</v>
      </c>
      <c r="BK151" s="154">
        <f t="shared" si="9"/>
        <v>0</v>
      </c>
      <c r="BL151" s="14" t="s">
        <v>146</v>
      </c>
      <c r="BM151" s="153" t="s">
        <v>240</v>
      </c>
    </row>
    <row r="152" spans="1:65" s="2" customFormat="1" ht="21.75" customHeight="1">
      <c r="A152" s="28"/>
      <c r="B152" s="141"/>
      <c r="C152" s="142" t="s">
        <v>182</v>
      </c>
      <c r="D152" s="142" t="s">
        <v>142</v>
      </c>
      <c r="E152" s="143" t="s">
        <v>1036</v>
      </c>
      <c r="F152" s="144" t="s">
        <v>1037</v>
      </c>
      <c r="G152" s="145" t="s">
        <v>199</v>
      </c>
      <c r="H152" s="146">
        <v>34.949</v>
      </c>
      <c r="I152" s="147"/>
      <c r="J152" s="147">
        <f t="shared" si="0"/>
        <v>0</v>
      </c>
      <c r="K152" s="148"/>
      <c r="L152" s="29"/>
      <c r="M152" s="149" t="s">
        <v>1</v>
      </c>
      <c r="N152" s="150" t="s">
        <v>39</v>
      </c>
      <c r="O152" s="151">
        <v>0.582</v>
      </c>
      <c r="P152" s="151">
        <f t="shared" si="1"/>
        <v>20.340317999999996</v>
      </c>
      <c r="Q152" s="151">
        <v>0.06843</v>
      </c>
      <c r="R152" s="151">
        <f t="shared" si="2"/>
        <v>2.39156007</v>
      </c>
      <c r="S152" s="151">
        <v>0</v>
      </c>
      <c r="T152" s="152">
        <f t="shared" si="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3" t="s">
        <v>146</v>
      </c>
      <c r="AT152" s="153" t="s">
        <v>142</v>
      </c>
      <c r="AU152" s="153" t="s">
        <v>84</v>
      </c>
      <c r="AY152" s="14" t="s">
        <v>140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4" t="s">
        <v>82</v>
      </c>
      <c r="BK152" s="154">
        <f t="shared" si="9"/>
        <v>0</v>
      </c>
      <c r="BL152" s="14" t="s">
        <v>146</v>
      </c>
      <c r="BM152" s="153" t="s">
        <v>1038</v>
      </c>
    </row>
    <row r="153" spans="1:65" s="2" customFormat="1" ht="21.75" customHeight="1">
      <c r="A153" s="28"/>
      <c r="B153" s="141"/>
      <c r="C153" s="142" t="s">
        <v>186</v>
      </c>
      <c r="D153" s="142" t="s">
        <v>142</v>
      </c>
      <c r="E153" s="143" t="s">
        <v>1039</v>
      </c>
      <c r="F153" s="144" t="s">
        <v>1040</v>
      </c>
      <c r="G153" s="145" t="s">
        <v>199</v>
      </c>
      <c r="H153" s="146">
        <v>240.297</v>
      </c>
      <c r="I153" s="147"/>
      <c r="J153" s="147">
        <f t="shared" si="0"/>
        <v>0</v>
      </c>
      <c r="K153" s="148"/>
      <c r="L153" s="29"/>
      <c r="M153" s="149" t="s">
        <v>1</v>
      </c>
      <c r="N153" s="150" t="s">
        <v>39</v>
      </c>
      <c r="O153" s="151">
        <v>0.546</v>
      </c>
      <c r="P153" s="151">
        <f t="shared" si="1"/>
        <v>131.20216200000002</v>
      </c>
      <c r="Q153" s="151">
        <v>0.08731</v>
      </c>
      <c r="R153" s="151">
        <f t="shared" si="2"/>
        <v>20.98033107</v>
      </c>
      <c r="S153" s="151">
        <v>0</v>
      </c>
      <c r="T153" s="152">
        <f t="shared" si="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3" t="s">
        <v>146</v>
      </c>
      <c r="AT153" s="153" t="s">
        <v>142</v>
      </c>
      <c r="AU153" s="153" t="s">
        <v>84</v>
      </c>
      <c r="AY153" s="14" t="s">
        <v>140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4" t="s">
        <v>82</v>
      </c>
      <c r="BK153" s="154">
        <f t="shared" si="9"/>
        <v>0</v>
      </c>
      <c r="BL153" s="14" t="s">
        <v>146</v>
      </c>
      <c r="BM153" s="153" t="s">
        <v>1041</v>
      </c>
    </row>
    <row r="154" spans="1:65" s="2" customFormat="1" ht="21.75" customHeight="1">
      <c r="A154" s="28"/>
      <c r="B154" s="141"/>
      <c r="C154" s="142" t="s">
        <v>190</v>
      </c>
      <c r="D154" s="142" t="s">
        <v>142</v>
      </c>
      <c r="E154" s="143" t="s">
        <v>1042</v>
      </c>
      <c r="F154" s="144" t="s">
        <v>1043</v>
      </c>
      <c r="G154" s="145" t="s">
        <v>239</v>
      </c>
      <c r="H154" s="146">
        <v>15.575</v>
      </c>
      <c r="I154" s="147"/>
      <c r="J154" s="147">
        <f t="shared" si="0"/>
        <v>0</v>
      </c>
      <c r="K154" s="148"/>
      <c r="L154" s="29"/>
      <c r="M154" s="149" t="s">
        <v>1</v>
      </c>
      <c r="N154" s="150" t="s">
        <v>39</v>
      </c>
      <c r="O154" s="151">
        <v>0.12</v>
      </c>
      <c r="P154" s="151">
        <f t="shared" si="1"/>
        <v>1.8689999999999998</v>
      </c>
      <c r="Q154" s="151">
        <v>8E-05</v>
      </c>
      <c r="R154" s="151">
        <f t="shared" si="2"/>
        <v>0.0012460000000000001</v>
      </c>
      <c r="S154" s="151">
        <v>0</v>
      </c>
      <c r="T154" s="152">
        <f t="shared" si="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146</v>
      </c>
      <c r="AT154" s="153" t="s">
        <v>142</v>
      </c>
      <c r="AU154" s="153" t="s">
        <v>84</v>
      </c>
      <c r="AY154" s="14" t="s">
        <v>140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4" t="s">
        <v>82</v>
      </c>
      <c r="BK154" s="154">
        <f t="shared" si="9"/>
        <v>0</v>
      </c>
      <c r="BL154" s="14" t="s">
        <v>146</v>
      </c>
      <c r="BM154" s="153" t="s">
        <v>1044</v>
      </c>
    </row>
    <row r="155" spans="1:65" s="2" customFormat="1" ht="21.75" customHeight="1">
      <c r="A155" s="28"/>
      <c r="B155" s="141"/>
      <c r="C155" s="142" t="s">
        <v>196</v>
      </c>
      <c r="D155" s="142" t="s">
        <v>142</v>
      </c>
      <c r="E155" s="143" t="s">
        <v>1045</v>
      </c>
      <c r="F155" s="144" t="s">
        <v>1046</v>
      </c>
      <c r="G155" s="145" t="s">
        <v>239</v>
      </c>
      <c r="H155" s="146">
        <v>85.06</v>
      </c>
      <c r="I155" s="147"/>
      <c r="J155" s="147">
        <f t="shared" si="0"/>
        <v>0</v>
      </c>
      <c r="K155" s="148"/>
      <c r="L155" s="29"/>
      <c r="M155" s="149" t="s">
        <v>1</v>
      </c>
      <c r="N155" s="150" t="s">
        <v>39</v>
      </c>
      <c r="O155" s="151">
        <v>0.18</v>
      </c>
      <c r="P155" s="151">
        <f t="shared" si="1"/>
        <v>15.3108</v>
      </c>
      <c r="Q155" s="151">
        <v>0.00012</v>
      </c>
      <c r="R155" s="151">
        <f t="shared" si="2"/>
        <v>0.010207200000000001</v>
      </c>
      <c r="S155" s="151">
        <v>0</v>
      </c>
      <c r="T155" s="152">
        <f t="shared" si="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3" t="s">
        <v>146</v>
      </c>
      <c r="AT155" s="153" t="s">
        <v>142</v>
      </c>
      <c r="AU155" s="153" t="s">
        <v>84</v>
      </c>
      <c r="AY155" s="14" t="s">
        <v>140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4" t="s">
        <v>82</v>
      </c>
      <c r="BK155" s="154">
        <f t="shared" si="9"/>
        <v>0</v>
      </c>
      <c r="BL155" s="14" t="s">
        <v>146</v>
      </c>
      <c r="BM155" s="153" t="s">
        <v>1047</v>
      </c>
    </row>
    <row r="156" spans="1:65" s="2" customFormat="1" ht="16.5" customHeight="1">
      <c r="A156" s="28"/>
      <c r="B156" s="141"/>
      <c r="C156" s="142" t="s">
        <v>201</v>
      </c>
      <c r="D156" s="142" t="s">
        <v>142</v>
      </c>
      <c r="E156" s="143" t="s">
        <v>1048</v>
      </c>
      <c r="F156" s="144" t="s">
        <v>1049</v>
      </c>
      <c r="G156" s="145" t="s">
        <v>199</v>
      </c>
      <c r="H156" s="146">
        <v>1.4</v>
      </c>
      <c r="I156" s="147"/>
      <c r="J156" s="147">
        <f t="shared" si="0"/>
        <v>0</v>
      </c>
      <c r="K156" s="148"/>
      <c r="L156" s="29"/>
      <c r="M156" s="149" t="s">
        <v>1</v>
      </c>
      <c r="N156" s="150" t="s">
        <v>39</v>
      </c>
      <c r="O156" s="151">
        <v>0.698</v>
      </c>
      <c r="P156" s="151">
        <f t="shared" si="1"/>
        <v>0.9771999999999998</v>
      </c>
      <c r="Q156" s="151">
        <v>0.04112</v>
      </c>
      <c r="R156" s="151">
        <f t="shared" si="2"/>
        <v>0.057567999999999994</v>
      </c>
      <c r="S156" s="151">
        <v>0</v>
      </c>
      <c r="T156" s="152">
        <f t="shared" si="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146</v>
      </c>
      <c r="AT156" s="153" t="s">
        <v>142</v>
      </c>
      <c r="AU156" s="153" t="s">
        <v>84</v>
      </c>
      <c r="AY156" s="14" t="s">
        <v>140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4" t="s">
        <v>82</v>
      </c>
      <c r="BK156" s="154">
        <f t="shared" si="9"/>
        <v>0</v>
      </c>
      <c r="BL156" s="14" t="s">
        <v>146</v>
      </c>
      <c r="BM156" s="153" t="s">
        <v>1050</v>
      </c>
    </row>
    <row r="157" spans="1:47" s="2" customFormat="1" ht="19.5">
      <c r="A157" s="28"/>
      <c r="B157" s="29"/>
      <c r="C157" s="28"/>
      <c r="D157" s="155" t="s">
        <v>162</v>
      </c>
      <c r="E157" s="28"/>
      <c r="F157" s="156" t="s">
        <v>1051</v>
      </c>
      <c r="G157" s="28"/>
      <c r="H157" s="28"/>
      <c r="I157" s="28"/>
      <c r="J157" s="28"/>
      <c r="K157" s="28"/>
      <c r="L157" s="29"/>
      <c r="M157" s="157"/>
      <c r="N157" s="158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4" t="s">
        <v>162</v>
      </c>
      <c r="AU157" s="14" t="s">
        <v>84</v>
      </c>
    </row>
    <row r="158" spans="1:65" s="2" customFormat="1" ht="16.5" customHeight="1">
      <c r="A158" s="28"/>
      <c r="B158" s="141"/>
      <c r="C158" s="142" t="s">
        <v>8</v>
      </c>
      <c r="D158" s="142" t="s">
        <v>142</v>
      </c>
      <c r="E158" s="143" t="s">
        <v>1052</v>
      </c>
      <c r="F158" s="144" t="s">
        <v>1053</v>
      </c>
      <c r="G158" s="145" t="s">
        <v>199</v>
      </c>
      <c r="H158" s="146">
        <v>10.001</v>
      </c>
      <c r="I158" s="147"/>
      <c r="J158" s="147">
        <f>ROUND(I158*H158,2)</f>
        <v>0</v>
      </c>
      <c r="K158" s="148"/>
      <c r="L158" s="29"/>
      <c r="M158" s="149" t="s">
        <v>1</v>
      </c>
      <c r="N158" s="150" t="s">
        <v>39</v>
      </c>
      <c r="O158" s="151">
        <v>0.734</v>
      </c>
      <c r="P158" s="151">
        <f>O158*H158</f>
        <v>7.340733999999999</v>
      </c>
      <c r="Q158" s="151">
        <v>0.07197</v>
      </c>
      <c r="R158" s="151">
        <f>Q158*H158</f>
        <v>0.71977197</v>
      </c>
      <c r="S158" s="151">
        <v>0</v>
      </c>
      <c r="T158" s="15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146</v>
      </c>
      <c r="AT158" s="153" t="s">
        <v>142</v>
      </c>
      <c r="AU158" s="153" t="s">
        <v>84</v>
      </c>
      <c r="AY158" s="14" t="s">
        <v>140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4" t="s">
        <v>82</v>
      </c>
      <c r="BK158" s="154">
        <f>ROUND(I158*H158,2)</f>
        <v>0</v>
      </c>
      <c r="BL158" s="14" t="s">
        <v>146</v>
      </c>
      <c r="BM158" s="153" t="s">
        <v>1054</v>
      </c>
    </row>
    <row r="159" spans="1:47" s="2" customFormat="1" ht="19.5">
      <c r="A159" s="28"/>
      <c r="B159" s="29"/>
      <c r="C159" s="28"/>
      <c r="D159" s="155" t="s">
        <v>162</v>
      </c>
      <c r="E159" s="28"/>
      <c r="F159" s="156" t="s">
        <v>1055</v>
      </c>
      <c r="G159" s="28"/>
      <c r="H159" s="28"/>
      <c r="I159" s="28"/>
      <c r="J159" s="28"/>
      <c r="K159" s="28"/>
      <c r="L159" s="29"/>
      <c r="M159" s="157"/>
      <c r="N159" s="158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4" t="s">
        <v>162</v>
      </c>
      <c r="AU159" s="14" t="s">
        <v>84</v>
      </c>
    </row>
    <row r="160" spans="2:63" s="12" customFormat="1" ht="22.9" customHeight="1">
      <c r="B160" s="129"/>
      <c r="D160" s="130" t="s">
        <v>73</v>
      </c>
      <c r="E160" s="139" t="s">
        <v>146</v>
      </c>
      <c r="F160" s="139" t="s">
        <v>257</v>
      </c>
      <c r="J160" s="140">
        <f>BK160</f>
        <v>0</v>
      </c>
      <c r="L160" s="129"/>
      <c r="M160" s="133"/>
      <c r="N160" s="134"/>
      <c r="O160" s="134"/>
      <c r="P160" s="135">
        <f>SUM(P161:P164)</f>
        <v>347.144782</v>
      </c>
      <c r="Q160" s="134"/>
      <c r="R160" s="135">
        <f>SUM(R161:R164)</f>
        <v>90.35234586</v>
      </c>
      <c r="S160" s="134"/>
      <c r="T160" s="136">
        <f>SUM(T161:T164)</f>
        <v>0</v>
      </c>
      <c r="AR160" s="130" t="s">
        <v>82</v>
      </c>
      <c r="AT160" s="137" t="s">
        <v>73</v>
      </c>
      <c r="AU160" s="137" t="s">
        <v>82</v>
      </c>
      <c r="AY160" s="130" t="s">
        <v>140</v>
      </c>
      <c r="BK160" s="138">
        <f>SUM(BK161:BK164)</f>
        <v>0</v>
      </c>
    </row>
    <row r="161" spans="1:65" s="2" customFormat="1" ht="16.5" customHeight="1">
      <c r="A161" s="28"/>
      <c r="B161" s="141"/>
      <c r="C161" s="142" t="s">
        <v>209</v>
      </c>
      <c r="D161" s="142" t="s">
        <v>142</v>
      </c>
      <c r="E161" s="143" t="s">
        <v>268</v>
      </c>
      <c r="F161" s="144" t="s">
        <v>269</v>
      </c>
      <c r="G161" s="145" t="s">
        <v>145</v>
      </c>
      <c r="H161" s="146">
        <v>35.066</v>
      </c>
      <c r="I161" s="147"/>
      <c r="J161" s="147">
        <f>ROUND(I161*H161,2)</f>
        <v>0</v>
      </c>
      <c r="K161" s="148"/>
      <c r="L161" s="29"/>
      <c r="M161" s="149" t="s">
        <v>1</v>
      </c>
      <c r="N161" s="150" t="s">
        <v>39</v>
      </c>
      <c r="O161" s="151">
        <v>1.448</v>
      </c>
      <c r="P161" s="151">
        <f>O161*H161</f>
        <v>50.775568</v>
      </c>
      <c r="Q161" s="151">
        <v>2.4534</v>
      </c>
      <c r="R161" s="151">
        <f>Q161*H161</f>
        <v>86.0309244</v>
      </c>
      <c r="S161" s="151">
        <v>0</v>
      </c>
      <c r="T161" s="15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3" t="s">
        <v>146</v>
      </c>
      <c r="AT161" s="153" t="s">
        <v>142</v>
      </c>
      <c r="AU161" s="153" t="s">
        <v>84</v>
      </c>
      <c r="AY161" s="14" t="s">
        <v>140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4" t="s">
        <v>82</v>
      </c>
      <c r="BK161" s="154">
        <f>ROUND(I161*H161,2)</f>
        <v>0</v>
      </c>
      <c r="BL161" s="14" t="s">
        <v>146</v>
      </c>
      <c r="BM161" s="153" t="s">
        <v>270</v>
      </c>
    </row>
    <row r="162" spans="1:65" s="2" customFormat="1" ht="16.5" customHeight="1">
      <c r="A162" s="28"/>
      <c r="B162" s="141"/>
      <c r="C162" s="142" t="s">
        <v>213</v>
      </c>
      <c r="D162" s="142" t="s">
        <v>142</v>
      </c>
      <c r="E162" s="143" t="s">
        <v>272</v>
      </c>
      <c r="F162" s="144" t="s">
        <v>273</v>
      </c>
      <c r="G162" s="145" t="s">
        <v>199</v>
      </c>
      <c r="H162" s="146">
        <v>192.59</v>
      </c>
      <c r="I162" s="147"/>
      <c r="J162" s="147">
        <f>ROUND(I162*H162,2)</f>
        <v>0</v>
      </c>
      <c r="K162" s="148"/>
      <c r="L162" s="29"/>
      <c r="M162" s="149" t="s">
        <v>1</v>
      </c>
      <c r="N162" s="150" t="s">
        <v>39</v>
      </c>
      <c r="O162" s="151">
        <v>0.681</v>
      </c>
      <c r="P162" s="151">
        <f>O162*H162</f>
        <v>131.15379000000001</v>
      </c>
      <c r="Q162" s="151">
        <v>0.00519</v>
      </c>
      <c r="R162" s="151">
        <f>Q162*H162</f>
        <v>0.9995421000000001</v>
      </c>
      <c r="S162" s="151">
        <v>0</v>
      </c>
      <c r="T162" s="15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146</v>
      </c>
      <c r="AT162" s="153" t="s">
        <v>142</v>
      </c>
      <c r="AU162" s="153" t="s">
        <v>84</v>
      </c>
      <c r="AY162" s="14" t="s">
        <v>140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4" t="s">
        <v>82</v>
      </c>
      <c r="BK162" s="154">
        <f>ROUND(I162*H162,2)</f>
        <v>0</v>
      </c>
      <c r="BL162" s="14" t="s">
        <v>146</v>
      </c>
      <c r="BM162" s="153" t="s">
        <v>274</v>
      </c>
    </row>
    <row r="163" spans="1:65" s="2" customFormat="1" ht="16.5" customHeight="1">
      <c r="A163" s="28"/>
      <c r="B163" s="141"/>
      <c r="C163" s="142" t="s">
        <v>217</v>
      </c>
      <c r="D163" s="142" t="s">
        <v>142</v>
      </c>
      <c r="E163" s="143" t="s">
        <v>276</v>
      </c>
      <c r="F163" s="144" t="s">
        <v>277</v>
      </c>
      <c r="G163" s="145" t="s">
        <v>199</v>
      </c>
      <c r="H163" s="146">
        <v>192.59</v>
      </c>
      <c r="I163" s="147"/>
      <c r="J163" s="147">
        <f>ROUND(I163*H163,2)</f>
        <v>0</v>
      </c>
      <c r="K163" s="148"/>
      <c r="L163" s="29"/>
      <c r="M163" s="149" t="s">
        <v>1</v>
      </c>
      <c r="N163" s="150" t="s">
        <v>39</v>
      </c>
      <c r="O163" s="151">
        <v>0.24</v>
      </c>
      <c r="P163" s="151">
        <f>O163*H163</f>
        <v>46.2216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3" t="s">
        <v>146</v>
      </c>
      <c r="AT163" s="153" t="s">
        <v>142</v>
      </c>
      <c r="AU163" s="153" t="s">
        <v>84</v>
      </c>
      <c r="AY163" s="14" t="s">
        <v>140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4" t="s">
        <v>82</v>
      </c>
      <c r="BK163" s="154">
        <f>ROUND(I163*H163,2)</f>
        <v>0</v>
      </c>
      <c r="BL163" s="14" t="s">
        <v>146</v>
      </c>
      <c r="BM163" s="153" t="s">
        <v>278</v>
      </c>
    </row>
    <row r="164" spans="1:65" s="2" customFormat="1" ht="21.75" customHeight="1">
      <c r="A164" s="28"/>
      <c r="B164" s="141"/>
      <c r="C164" s="142" t="s">
        <v>221</v>
      </c>
      <c r="D164" s="142" t="s">
        <v>142</v>
      </c>
      <c r="E164" s="143" t="s">
        <v>280</v>
      </c>
      <c r="F164" s="144" t="s">
        <v>281</v>
      </c>
      <c r="G164" s="145" t="s">
        <v>175</v>
      </c>
      <c r="H164" s="146">
        <v>3.156</v>
      </c>
      <c r="I164" s="147"/>
      <c r="J164" s="147">
        <f>ROUND(I164*H164,2)</f>
        <v>0</v>
      </c>
      <c r="K164" s="148"/>
      <c r="L164" s="29"/>
      <c r="M164" s="149" t="s">
        <v>1</v>
      </c>
      <c r="N164" s="150" t="s">
        <v>39</v>
      </c>
      <c r="O164" s="151">
        <v>37.704</v>
      </c>
      <c r="P164" s="151">
        <f>O164*H164</f>
        <v>118.993824</v>
      </c>
      <c r="Q164" s="151">
        <v>1.05256</v>
      </c>
      <c r="R164" s="151">
        <f>Q164*H164</f>
        <v>3.32187936</v>
      </c>
      <c r="S164" s="151">
        <v>0</v>
      </c>
      <c r="T164" s="15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3" t="s">
        <v>146</v>
      </c>
      <c r="AT164" s="153" t="s">
        <v>142</v>
      </c>
      <c r="AU164" s="153" t="s">
        <v>84</v>
      </c>
      <c r="AY164" s="14" t="s">
        <v>140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4" t="s">
        <v>82</v>
      </c>
      <c r="BK164" s="154">
        <f>ROUND(I164*H164,2)</f>
        <v>0</v>
      </c>
      <c r="BL164" s="14" t="s">
        <v>146</v>
      </c>
      <c r="BM164" s="153" t="s">
        <v>282</v>
      </c>
    </row>
    <row r="165" spans="2:63" s="12" customFormat="1" ht="22.9" customHeight="1">
      <c r="B165" s="129"/>
      <c r="D165" s="130" t="s">
        <v>73</v>
      </c>
      <c r="E165" s="139" t="s">
        <v>164</v>
      </c>
      <c r="F165" s="139" t="s">
        <v>300</v>
      </c>
      <c r="J165" s="140">
        <f>BK165</f>
        <v>0</v>
      </c>
      <c r="L165" s="129"/>
      <c r="M165" s="133"/>
      <c r="N165" s="134"/>
      <c r="O165" s="134"/>
      <c r="P165" s="135">
        <f>SUM(P166:P185)</f>
        <v>2153.67553</v>
      </c>
      <c r="Q165" s="134"/>
      <c r="R165" s="135">
        <f>SUM(R166:R185)</f>
        <v>112.86234627999998</v>
      </c>
      <c r="S165" s="134"/>
      <c r="T165" s="136">
        <f>SUM(T166:T185)</f>
        <v>0</v>
      </c>
      <c r="AR165" s="130" t="s">
        <v>82</v>
      </c>
      <c r="AT165" s="137" t="s">
        <v>73</v>
      </c>
      <c r="AU165" s="137" t="s">
        <v>82</v>
      </c>
      <c r="AY165" s="130" t="s">
        <v>140</v>
      </c>
      <c r="BK165" s="138">
        <f>SUM(BK166:BK185)</f>
        <v>0</v>
      </c>
    </row>
    <row r="166" spans="1:65" s="2" customFormat="1" ht="21.75" customHeight="1">
      <c r="A166" s="28"/>
      <c r="B166" s="141"/>
      <c r="C166" s="142" t="s">
        <v>225</v>
      </c>
      <c r="D166" s="142" t="s">
        <v>142</v>
      </c>
      <c r="E166" s="143" t="s">
        <v>318</v>
      </c>
      <c r="F166" s="144" t="s">
        <v>319</v>
      </c>
      <c r="G166" s="145" t="s">
        <v>199</v>
      </c>
      <c r="H166" s="146">
        <v>725.752</v>
      </c>
      <c r="I166" s="147"/>
      <c r="J166" s="147">
        <f aca="true" t="shared" si="10" ref="J166:J175">ROUND(I166*H166,2)</f>
        <v>0</v>
      </c>
      <c r="K166" s="148"/>
      <c r="L166" s="29"/>
      <c r="M166" s="149" t="s">
        <v>1</v>
      </c>
      <c r="N166" s="150" t="s">
        <v>39</v>
      </c>
      <c r="O166" s="151">
        <v>0.104</v>
      </c>
      <c r="P166" s="151">
        <f aca="true" t="shared" si="11" ref="P166:P175">O166*H166</f>
        <v>75.478208</v>
      </c>
      <c r="Q166" s="151">
        <v>0.00026</v>
      </c>
      <c r="R166" s="151">
        <f aca="true" t="shared" si="12" ref="R166:R175">Q166*H166</f>
        <v>0.18869551999999998</v>
      </c>
      <c r="S166" s="151">
        <v>0</v>
      </c>
      <c r="T166" s="152">
        <f aca="true" t="shared" si="13" ref="T166:T175"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3" t="s">
        <v>146</v>
      </c>
      <c r="AT166" s="153" t="s">
        <v>142</v>
      </c>
      <c r="AU166" s="153" t="s">
        <v>84</v>
      </c>
      <c r="AY166" s="14" t="s">
        <v>140</v>
      </c>
      <c r="BE166" s="154">
        <f aca="true" t="shared" si="14" ref="BE166:BE175">IF(N166="základní",J166,0)</f>
        <v>0</v>
      </c>
      <c r="BF166" s="154">
        <f aca="true" t="shared" si="15" ref="BF166:BF175">IF(N166="snížená",J166,0)</f>
        <v>0</v>
      </c>
      <c r="BG166" s="154">
        <f aca="true" t="shared" si="16" ref="BG166:BG175">IF(N166="zákl. přenesená",J166,0)</f>
        <v>0</v>
      </c>
      <c r="BH166" s="154">
        <f aca="true" t="shared" si="17" ref="BH166:BH175">IF(N166="sníž. přenesená",J166,0)</f>
        <v>0</v>
      </c>
      <c r="BI166" s="154">
        <f aca="true" t="shared" si="18" ref="BI166:BI175">IF(N166="nulová",J166,0)</f>
        <v>0</v>
      </c>
      <c r="BJ166" s="14" t="s">
        <v>82</v>
      </c>
      <c r="BK166" s="154">
        <f aca="true" t="shared" si="19" ref="BK166:BK175">ROUND(I166*H166,2)</f>
        <v>0</v>
      </c>
      <c r="BL166" s="14" t="s">
        <v>146</v>
      </c>
      <c r="BM166" s="153" t="s">
        <v>320</v>
      </c>
    </row>
    <row r="167" spans="1:65" s="2" customFormat="1" ht="21.75" customHeight="1">
      <c r="A167" s="28"/>
      <c r="B167" s="141"/>
      <c r="C167" s="142" t="s">
        <v>7</v>
      </c>
      <c r="D167" s="142" t="s">
        <v>142</v>
      </c>
      <c r="E167" s="143" t="s">
        <v>322</v>
      </c>
      <c r="F167" s="144" t="s">
        <v>323</v>
      </c>
      <c r="G167" s="145" t="s">
        <v>199</v>
      </c>
      <c r="H167" s="146">
        <v>58.942</v>
      </c>
      <c r="I167" s="147"/>
      <c r="J167" s="147">
        <f t="shared" si="10"/>
        <v>0</v>
      </c>
      <c r="K167" s="148"/>
      <c r="L167" s="29"/>
      <c r="M167" s="149" t="s">
        <v>1</v>
      </c>
      <c r="N167" s="150" t="s">
        <v>39</v>
      </c>
      <c r="O167" s="151">
        <v>0.39</v>
      </c>
      <c r="P167" s="151">
        <f t="shared" si="11"/>
        <v>22.98738</v>
      </c>
      <c r="Q167" s="151">
        <v>0.0154</v>
      </c>
      <c r="R167" s="151">
        <f t="shared" si="12"/>
        <v>0.9077068</v>
      </c>
      <c r="S167" s="151">
        <v>0</v>
      </c>
      <c r="T167" s="152">
        <f t="shared" si="1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3" t="s">
        <v>146</v>
      </c>
      <c r="AT167" s="153" t="s">
        <v>142</v>
      </c>
      <c r="AU167" s="153" t="s">
        <v>84</v>
      </c>
      <c r="AY167" s="14" t="s">
        <v>140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4" t="s">
        <v>82</v>
      </c>
      <c r="BK167" s="154">
        <f t="shared" si="19"/>
        <v>0</v>
      </c>
      <c r="BL167" s="14" t="s">
        <v>146</v>
      </c>
      <c r="BM167" s="153" t="s">
        <v>324</v>
      </c>
    </row>
    <row r="168" spans="1:65" s="2" customFormat="1" ht="21.75" customHeight="1">
      <c r="A168" s="28"/>
      <c r="B168" s="141"/>
      <c r="C168" s="142" t="s">
        <v>232</v>
      </c>
      <c r="D168" s="142" t="s">
        <v>142</v>
      </c>
      <c r="E168" s="143" t="s">
        <v>326</v>
      </c>
      <c r="F168" s="144" t="s">
        <v>327</v>
      </c>
      <c r="G168" s="145" t="s">
        <v>199</v>
      </c>
      <c r="H168" s="146">
        <v>666.81</v>
      </c>
      <c r="I168" s="147"/>
      <c r="J168" s="147">
        <f t="shared" si="10"/>
        <v>0</v>
      </c>
      <c r="K168" s="148"/>
      <c r="L168" s="29"/>
      <c r="M168" s="149" t="s">
        <v>1</v>
      </c>
      <c r="N168" s="150" t="s">
        <v>39</v>
      </c>
      <c r="O168" s="151">
        <v>0.47</v>
      </c>
      <c r="P168" s="151">
        <f t="shared" si="11"/>
        <v>313.4007</v>
      </c>
      <c r="Q168" s="151">
        <v>0.01838</v>
      </c>
      <c r="R168" s="151">
        <f t="shared" si="12"/>
        <v>12.255967799999999</v>
      </c>
      <c r="S168" s="151">
        <v>0</v>
      </c>
      <c r="T168" s="152">
        <f t="shared" si="1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3" t="s">
        <v>146</v>
      </c>
      <c r="AT168" s="153" t="s">
        <v>142</v>
      </c>
      <c r="AU168" s="153" t="s">
        <v>84</v>
      </c>
      <c r="AY168" s="14" t="s">
        <v>140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4" t="s">
        <v>82</v>
      </c>
      <c r="BK168" s="154">
        <f t="shared" si="19"/>
        <v>0</v>
      </c>
      <c r="BL168" s="14" t="s">
        <v>146</v>
      </c>
      <c r="BM168" s="153" t="s">
        <v>328</v>
      </c>
    </row>
    <row r="169" spans="1:65" s="2" customFormat="1" ht="21.75" customHeight="1">
      <c r="A169" s="28"/>
      <c r="B169" s="141"/>
      <c r="C169" s="142" t="s">
        <v>236</v>
      </c>
      <c r="D169" s="142" t="s">
        <v>142</v>
      </c>
      <c r="E169" s="143" t="s">
        <v>1056</v>
      </c>
      <c r="F169" s="144" t="s">
        <v>1057</v>
      </c>
      <c r="G169" s="145" t="s">
        <v>199</v>
      </c>
      <c r="H169" s="146">
        <v>113.49</v>
      </c>
      <c r="I169" s="147"/>
      <c r="J169" s="147">
        <f t="shared" si="10"/>
        <v>0</v>
      </c>
      <c r="K169" s="148"/>
      <c r="L169" s="29"/>
      <c r="M169" s="149" t="s">
        <v>1</v>
      </c>
      <c r="N169" s="150" t="s">
        <v>39</v>
      </c>
      <c r="O169" s="151">
        <v>1.32</v>
      </c>
      <c r="P169" s="151">
        <f t="shared" si="11"/>
        <v>149.8068</v>
      </c>
      <c r="Q169" s="151">
        <v>0.00828</v>
      </c>
      <c r="R169" s="151">
        <f t="shared" si="12"/>
        <v>0.9396971999999999</v>
      </c>
      <c r="S169" s="151">
        <v>0</v>
      </c>
      <c r="T169" s="152">
        <f t="shared" si="1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3" t="s">
        <v>146</v>
      </c>
      <c r="AT169" s="153" t="s">
        <v>142</v>
      </c>
      <c r="AU169" s="153" t="s">
        <v>84</v>
      </c>
      <c r="AY169" s="14" t="s">
        <v>140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4" t="s">
        <v>82</v>
      </c>
      <c r="BK169" s="154">
        <f t="shared" si="19"/>
        <v>0</v>
      </c>
      <c r="BL169" s="14" t="s">
        <v>146</v>
      </c>
      <c r="BM169" s="153" t="s">
        <v>1058</v>
      </c>
    </row>
    <row r="170" spans="1:65" s="2" customFormat="1" ht="16.5" customHeight="1">
      <c r="A170" s="28"/>
      <c r="B170" s="141"/>
      <c r="C170" s="159" t="s">
        <v>241</v>
      </c>
      <c r="D170" s="159" t="s">
        <v>263</v>
      </c>
      <c r="E170" s="160" t="s">
        <v>350</v>
      </c>
      <c r="F170" s="161" t="s">
        <v>351</v>
      </c>
      <c r="G170" s="162" t="s">
        <v>199</v>
      </c>
      <c r="H170" s="163">
        <v>115.76</v>
      </c>
      <c r="I170" s="164"/>
      <c r="J170" s="164">
        <f t="shared" si="10"/>
        <v>0</v>
      </c>
      <c r="K170" s="165"/>
      <c r="L170" s="166"/>
      <c r="M170" s="167" t="s">
        <v>1</v>
      </c>
      <c r="N170" s="168" t="s">
        <v>39</v>
      </c>
      <c r="O170" s="151">
        <v>0</v>
      </c>
      <c r="P170" s="151">
        <f t="shared" si="11"/>
        <v>0</v>
      </c>
      <c r="Q170" s="151">
        <v>0.00051</v>
      </c>
      <c r="R170" s="151">
        <f t="shared" si="12"/>
        <v>0.05903760000000001</v>
      </c>
      <c r="S170" s="151">
        <v>0</v>
      </c>
      <c r="T170" s="152">
        <f t="shared" si="1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3" t="s">
        <v>172</v>
      </c>
      <c r="AT170" s="153" t="s">
        <v>263</v>
      </c>
      <c r="AU170" s="153" t="s">
        <v>84</v>
      </c>
      <c r="AY170" s="14" t="s">
        <v>140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4" t="s">
        <v>82</v>
      </c>
      <c r="BK170" s="154">
        <f t="shared" si="19"/>
        <v>0</v>
      </c>
      <c r="BL170" s="14" t="s">
        <v>146</v>
      </c>
      <c r="BM170" s="153" t="s">
        <v>1059</v>
      </c>
    </row>
    <row r="171" spans="1:65" s="2" customFormat="1" ht="21.75" customHeight="1">
      <c r="A171" s="28"/>
      <c r="B171" s="141"/>
      <c r="C171" s="142" t="s">
        <v>245</v>
      </c>
      <c r="D171" s="142" t="s">
        <v>142</v>
      </c>
      <c r="E171" s="143" t="s">
        <v>1060</v>
      </c>
      <c r="F171" s="144" t="s">
        <v>1061</v>
      </c>
      <c r="G171" s="145" t="s">
        <v>199</v>
      </c>
      <c r="H171" s="146">
        <v>113.49</v>
      </c>
      <c r="I171" s="147"/>
      <c r="J171" s="147">
        <f t="shared" si="10"/>
        <v>0</v>
      </c>
      <c r="K171" s="148"/>
      <c r="L171" s="29"/>
      <c r="M171" s="149" t="s">
        <v>1</v>
      </c>
      <c r="N171" s="150" t="s">
        <v>39</v>
      </c>
      <c r="O171" s="151">
        <v>0.285</v>
      </c>
      <c r="P171" s="151">
        <f t="shared" si="11"/>
        <v>32.344649999999994</v>
      </c>
      <c r="Q171" s="151">
        <v>0.00348</v>
      </c>
      <c r="R171" s="151">
        <f t="shared" si="12"/>
        <v>0.3949452</v>
      </c>
      <c r="S171" s="151">
        <v>0</v>
      </c>
      <c r="T171" s="152">
        <f t="shared" si="1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3" t="s">
        <v>146</v>
      </c>
      <c r="AT171" s="153" t="s">
        <v>142</v>
      </c>
      <c r="AU171" s="153" t="s">
        <v>84</v>
      </c>
      <c r="AY171" s="14" t="s">
        <v>140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4" t="s">
        <v>82</v>
      </c>
      <c r="BK171" s="154">
        <f t="shared" si="19"/>
        <v>0</v>
      </c>
      <c r="BL171" s="14" t="s">
        <v>146</v>
      </c>
      <c r="BM171" s="153" t="s">
        <v>1062</v>
      </c>
    </row>
    <row r="172" spans="1:65" s="2" customFormat="1" ht="21.75" customHeight="1">
      <c r="A172" s="28"/>
      <c r="B172" s="141"/>
      <c r="C172" s="142" t="s">
        <v>249</v>
      </c>
      <c r="D172" s="142" t="s">
        <v>142</v>
      </c>
      <c r="E172" s="143" t="s">
        <v>338</v>
      </c>
      <c r="F172" s="144" t="s">
        <v>339</v>
      </c>
      <c r="G172" s="145" t="s">
        <v>199</v>
      </c>
      <c r="H172" s="146">
        <v>887.514</v>
      </c>
      <c r="I172" s="147"/>
      <c r="J172" s="147">
        <f t="shared" si="10"/>
        <v>0</v>
      </c>
      <c r="K172" s="148"/>
      <c r="L172" s="29"/>
      <c r="M172" s="149" t="s">
        <v>1</v>
      </c>
      <c r="N172" s="150" t="s">
        <v>39</v>
      </c>
      <c r="O172" s="151">
        <v>1.04</v>
      </c>
      <c r="P172" s="151">
        <f t="shared" si="11"/>
        <v>923.0145600000001</v>
      </c>
      <c r="Q172" s="151">
        <v>0.00832</v>
      </c>
      <c r="R172" s="151">
        <f t="shared" si="12"/>
        <v>7.384116479999999</v>
      </c>
      <c r="S172" s="151">
        <v>0</v>
      </c>
      <c r="T172" s="152">
        <f t="shared" si="1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3" t="s">
        <v>146</v>
      </c>
      <c r="AT172" s="153" t="s">
        <v>142</v>
      </c>
      <c r="AU172" s="153" t="s">
        <v>84</v>
      </c>
      <c r="AY172" s="14" t="s">
        <v>140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4" t="s">
        <v>82</v>
      </c>
      <c r="BK172" s="154">
        <f t="shared" si="19"/>
        <v>0</v>
      </c>
      <c r="BL172" s="14" t="s">
        <v>146</v>
      </c>
      <c r="BM172" s="153" t="s">
        <v>340</v>
      </c>
    </row>
    <row r="173" spans="1:65" s="2" customFormat="1" ht="16.5" customHeight="1">
      <c r="A173" s="28"/>
      <c r="B173" s="141"/>
      <c r="C173" s="159" t="s">
        <v>253</v>
      </c>
      <c r="D173" s="159" t="s">
        <v>263</v>
      </c>
      <c r="E173" s="160" t="s">
        <v>342</v>
      </c>
      <c r="F173" s="161" t="s">
        <v>343</v>
      </c>
      <c r="G173" s="162" t="s">
        <v>199</v>
      </c>
      <c r="H173" s="163">
        <v>905.264</v>
      </c>
      <c r="I173" s="164"/>
      <c r="J173" s="164">
        <f t="shared" si="10"/>
        <v>0</v>
      </c>
      <c r="K173" s="165"/>
      <c r="L173" s="166"/>
      <c r="M173" s="167" t="s">
        <v>1</v>
      </c>
      <c r="N173" s="168" t="s">
        <v>39</v>
      </c>
      <c r="O173" s="151">
        <v>0</v>
      </c>
      <c r="P173" s="151">
        <f t="shared" si="11"/>
        <v>0</v>
      </c>
      <c r="Q173" s="151">
        <v>0.0017</v>
      </c>
      <c r="R173" s="151">
        <f t="shared" si="12"/>
        <v>1.5389488</v>
      </c>
      <c r="S173" s="151">
        <v>0</v>
      </c>
      <c r="T173" s="152">
        <f t="shared" si="1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3" t="s">
        <v>172</v>
      </c>
      <c r="AT173" s="153" t="s">
        <v>263</v>
      </c>
      <c r="AU173" s="153" t="s">
        <v>84</v>
      </c>
      <c r="AY173" s="14" t="s">
        <v>140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4" t="s">
        <v>82</v>
      </c>
      <c r="BK173" s="154">
        <f t="shared" si="19"/>
        <v>0</v>
      </c>
      <c r="BL173" s="14" t="s">
        <v>146</v>
      </c>
      <c r="BM173" s="153" t="s">
        <v>344</v>
      </c>
    </row>
    <row r="174" spans="1:65" s="2" customFormat="1" ht="21.75" customHeight="1">
      <c r="A174" s="28"/>
      <c r="B174" s="141"/>
      <c r="C174" s="142" t="s">
        <v>258</v>
      </c>
      <c r="D174" s="142" t="s">
        <v>142</v>
      </c>
      <c r="E174" s="143" t="s">
        <v>346</v>
      </c>
      <c r="F174" s="144" t="s">
        <v>347</v>
      </c>
      <c r="G174" s="145" t="s">
        <v>239</v>
      </c>
      <c r="H174" s="146">
        <v>342.35</v>
      </c>
      <c r="I174" s="147"/>
      <c r="J174" s="147">
        <f t="shared" si="10"/>
        <v>0</v>
      </c>
      <c r="K174" s="148"/>
      <c r="L174" s="29"/>
      <c r="M174" s="149" t="s">
        <v>1</v>
      </c>
      <c r="N174" s="150" t="s">
        <v>39</v>
      </c>
      <c r="O174" s="151">
        <v>0.3</v>
      </c>
      <c r="P174" s="151">
        <f t="shared" si="11"/>
        <v>102.705</v>
      </c>
      <c r="Q174" s="151">
        <v>0.00176</v>
      </c>
      <c r="R174" s="151">
        <f t="shared" si="12"/>
        <v>0.6025360000000001</v>
      </c>
      <c r="S174" s="151">
        <v>0</v>
      </c>
      <c r="T174" s="152">
        <f t="shared" si="1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3" t="s">
        <v>146</v>
      </c>
      <c r="AT174" s="153" t="s">
        <v>142</v>
      </c>
      <c r="AU174" s="153" t="s">
        <v>84</v>
      </c>
      <c r="AY174" s="14" t="s">
        <v>140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4" t="s">
        <v>82</v>
      </c>
      <c r="BK174" s="154">
        <f t="shared" si="19"/>
        <v>0</v>
      </c>
      <c r="BL174" s="14" t="s">
        <v>146</v>
      </c>
      <c r="BM174" s="153" t="s">
        <v>348</v>
      </c>
    </row>
    <row r="175" spans="1:65" s="2" customFormat="1" ht="16.5" customHeight="1">
      <c r="A175" s="28"/>
      <c r="B175" s="141"/>
      <c r="C175" s="159" t="s">
        <v>262</v>
      </c>
      <c r="D175" s="159" t="s">
        <v>263</v>
      </c>
      <c r="E175" s="160" t="s">
        <v>350</v>
      </c>
      <c r="F175" s="161" t="s">
        <v>351</v>
      </c>
      <c r="G175" s="162" t="s">
        <v>199</v>
      </c>
      <c r="H175" s="163">
        <v>64.097</v>
      </c>
      <c r="I175" s="164"/>
      <c r="J175" s="164">
        <f t="shared" si="10"/>
        <v>0</v>
      </c>
      <c r="K175" s="165"/>
      <c r="L175" s="166"/>
      <c r="M175" s="167" t="s">
        <v>1</v>
      </c>
      <c r="N175" s="168" t="s">
        <v>39</v>
      </c>
      <c r="O175" s="151">
        <v>0</v>
      </c>
      <c r="P175" s="151">
        <f t="shared" si="11"/>
        <v>0</v>
      </c>
      <c r="Q175" s="151">
        <v>0.00051</v>
      </c>
      <c r="R175" s="151">
        <f t="shared" si="12"/>
        <v>0.03268947</v>
      </c>
      <c r="S175" s="151">
        <v>0</v>
      </c>
      <c r="T175" s="152">
        <f t="shared" si="1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3" t="s">
        <v>172</v>
      </c>
      <c r="AT175" s="153" t="s">
        <v>263</v>
      </c>
      <c r="AU175" s="153" t="s">
        <v>84</v>
      </c>
      <c r="AY175" s="14" t="s">
        <v>140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4" t="s">
        <v>82</v>
      </c>
      <c r="BK175" s="154">
        <f t="shared" si="19"/>
        <v>0</v>
      </c>
      <c r="BL175" s="14" t="s">
        <v>146</v>
      </c>
      <c r="BM175" s="153" t="s">
        <v>352</v>
      </c>
    </row>
    <row r="176" spans="1:47" s="2" customFormat="1" ht="19.5">
      <c r="A176" s="28"/>
      <c r="B176" s="29"/>
      <c r="C176" s="28"/>
      <c r="D176" s="155" t="s">
        <v>162</v>
      </c>
      <c r="E176" s="28"/>
      <c r="F176" s="156" t="s">
        <v>353</v>
      </c>
      <c r="G176" s="28"/>
      <c r="H176" s="28"/>
      <c r="I176" s="28"/>
      <c r="J176" s="28"/>
      <c r="K176" s="28"/>
      <c r="L176" s="29"/>
      <c r="M176" s="157"/>
      <c r="N176" s="158"/>
      <c r="O176" s="54"/>
      <c r="P176" s="54"/>
      <c r="Q176" s="54"/>
      <c r="R176" s="54"/>
      <c r="S176" s="54"/>
      <c r="T176" s="55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T176" s="14" t="s">
        <v>162</v>
      </c>
      <c r="AU176" s="14" t="s">
        <v>84</v>
      </c>
    </row>
    <row r="177" spans="1:65" s="2" customFormat="1" ht="16.5" customHeight="1">
      <c r="A177" s="28"/>
      <c r="B177" s="141"/>
      <c r="C177" s="159" t="s">
        <v>267</v>
      </c>
      <c r="D177" s="159" t="s">
        <v>263</v>
      </c>
      <c r="E177" s="160" t="s">
        <v>355</v>
      </c>
      <c r="F177" s="161" t="s">
        <v>356</v>
      </c>
      <c r="G177" s="162" t="s">
        <v>199</v>
      </c>
      <c r="H177" s="163">
        <v>11.22</v>
      </c>
      <c r="I177" s="164"/>
      <c r="J177" s="164">
        <f>ROUND(I177*H177,2)</f>
        <v>0</v>
      </c>
      <c r="K177" s="165"/>
      <c r="L177" s="166"/>
      <c r="M177" s="167" t="s">
        <v>1</v>
      </c>
      <c r="N177" s="168" t="s">
        <v>39</v>
      </c>
      <c r="O177" s="151">
        <v>0</v>
      </c>
      <c r="P177" s="151">
        <f>O177*H177</f>
        <v>0</v>
      </c>
      <c r="Q177" s="151">
        <v>0.0009</v>
      </c>
      <c r="R177" s="151">
        <f>Q177*H177</f>
        <v>0.010098000000000001</v>
      </c>
      <c r="S177" s="151">
        <v>0</v>
      </c>
      <c r="T177" s="152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3" t="s">
        <v>172</v>
      </c>
      <c r="AT177" s="153" t="s">
        <v>263</v>
      </c>
      <c r="AU177" s="153" t="s">
        <v>84</v>
      </c>
      <c r="AY177" s="14" t="s">
        <v>140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4" t="s">
        <v>82</v>
      </c>
      <c r="BK177" s="154">
        <f>ROUND(I177*H177,2)</f>
        <v>0</v>
      </c>
      <c r="BL177" s="14" t="s">
        <v>146</v>
      </c>
      <c r="BM177" s="153" t="s">
        <v>357</v>
      </c>
    </row>
    <row r="178" spans="1:47" s="2" customFormat="1" ht="19.5">
      <c r="A178" s="28"/>
      <c r="B178" s="29"/>
      <c r="C178" s="28"/>
      <c r="D178" s="155" t="s">
        <v>162</v>
      </c>
      <c r="E178" s="28"/>
      <c r="F178" s="156" t="s">
        <v>358</v>
      </c>
      <c r="G178" s="28"/>
      <c r="H178" s="28"/>
      <c r="I178" s="28"/>
      <c r="J178" s="28"/>
      <c r="K178" s="28"/>
      <c r="L178" s="29"/>
      <c r="M178" s="157"/>
      <c r="N178" s="158"/>
      <c r="O178" s="54"/>
      <c r="P178" s="54"/>
      <c r="Q178" s="54"/>
      <c r="R178" s="54"/>
      <c r="S178" s="54"/>
      <c r="T178" s="55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T178" s="14" t="s">
        <v>162</v>
      </c>
      <c r="AU178" s="14" t="s">
        <v>84</v>
      </c>
    </row>
    <row r="179" spans="1:65" s="2" customFormat="1" ht="21.75" customHeight="1">
      <c r="A179" s="28"/>
      <c r="B179" s="141"/>
      <c r="C179" s="142" t="s">
        <v>271</v>
      </c>
      <c r="D179" s="142" t="s">
        <v>142</v>
      </c>
      <c r="E179" s="143" t="s">
        <v>360</v>
      </c>
      <c r="F179" s="144" t="s">
        <v>361</v>
      </c>
      <c r="G179" s="145" t="s">
        <v>199</v>
      </c>
      <c r="H179" s="146">
        <v>1076.321</v>
      </c>
      <c r="I179" s="147"/>
      <c r="J179" s="147">
        <f>ROUND(I179*H179,2)</f>
        <v>0</v>
      </c>
      <c r="K179" s="148"/>
      <c r="L179" s="29"/>
      <c r="M179" s="149" t="s">
        <v>1</v>
      </c>
      <c r="N179" s="150" t="s">
        <v>39</v>
      </c>
      <c r="O179" s="151">
        <v>0.008</v>
      </c>
      <c r="P179" s="151">
        <f>O179*H179</f>
        <v>8.610567999999999</v>
      </c>
      <c r="Q179" s="151">
        <v>6E-05</v>
      </c>
      <c r="R179" s="151">
        <f>Q179*H179</f>
        <v>0.06457926</v>
      </c>
      <c r="S179" s="151">
        <v>0</v>
      </c>
      <c r="T179" s="152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3" t="s">
        <v>146</v>
      </c>
      <c r="AT179" s="153" t="s">
        <v>142</v>
      </c>
      <c r="AU179" s="153" t="s">
        <v>84</v>
      </c>
      <c r="AY179" s="14" t="s">
        <v>140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4" t="s">
        <v>82</v>
      </c>
      <c r="BK179" s="154">
        <f>ROUND(I179*H179,2)</f>
        <v>0</v>
      </c>
      <c r="BL179" s="14" t="s">
        <v>146</v>
      </c>
      <c r="BM179" s="153" t="s">
        <v>362</v>
      </c>
    </row>
    <row r="180" spans="1:65" s="2" customFormat="1" ht="21.75" customHeight="1">
      <c r="A180" s="28"/>
      <c r="B180" s="141"/>
      <c r="C180" s="142" t="s">
        <v>275</v>
      </c>
      <c r="D180" s="142" t="s">
        <v>142</v>
      </c>
      <c r="E180" s="143" t="s">
        <v>386</v>
      </c>
      <c r="F180" s="144" t="s">
        <v>387</v>
      </c>
      <c r="G180" s="145" t="s">
        <v>199</v>
      </c>
      <c r="H180" s="146">
        <v>962.831</v>
      </c>
      <c r="I180" s="147"/>
      <c r="J180" s="147">
        <f>ROUND(I180*H180,2)</f>
        <v>0</v>
      </c>
      <c r="K180" s="148"/>
      <c r="L180" s="29"/>
      <c r="M180" s="149" t="s">
        <v>1</v>
      </c>
      <c r="N180" s="150" t="s">
        <v>39</v>
      </c>
      <c r="O180" s="151">
        <v>0.245</v>
      </c>
      <c r="P180" s="151">
        <f>O180*H180</f>
        <v>235.893595</v>
      </c>
      <c r="Q180" s="151">
        <v>0.00348</v>
      </c>
      <c r="R180" s="151">
        <f>Q180*H180</f>
        <v>3.35065188</v>
      </c>
      <c r="S180" s="151">
        <v>0</v>
      </c>
      <c r="T180" s="152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3" t="s">
        <v>146</v>
      </c>
      <c r="AT180" s="153" t="s">
        <v>142</v>
      </c>
      <c r="AU180" s="153" t="s">
        <v>84</v>
      </c>
      <c r="AY180" s="14" t="s">
        <v>140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4" t="s">
        <v>82</v>
      </c>
      <c r="BK180" s="154">
        <f>ROUND(I180*H180,2)</f>
        <v>0</v>
      </c>
      <c r="BL180" s="14" t="s">
        <v>146</v>
      </c>
      <c r="BM180" s="153" t="s">
        <v>388</v>
      </c>
    </row>
    <row r="181" spans="1:65" s="2" customFormat="1" ht="21.75" customHeight="1">
      <c r="A181" s="28"/>
      <c r="B181" s="141"/>
      <c r="C181" s="142" t="s">
        <v>279</v>
      </c>
      <c r="D181" s="142" t="s">
        <v>142</v>
      </c>
      <c r="E181" s="143" t="s">
        <v>1063</v>
      </c>
      <c r="F181" s="144" t="s">
        <v>1064</v>
      </c>
      <c r="G181" s="145" t="s">
        <v>145</v>
      </c>
      <c r="H181" s="146">
        <v>36.348</v>
      </c>
      <c r="I181" s="147"/>
      <c r="J181" s="147">
        <f>ROUND(I181*H181,2)</f>
        <v>0</v>
      </c>
      <c r="K181" s="148"/>
      <c r="L181" s="29"/>
      <c r="M181" s="149" t="s">
        <v>1</v>
      </c>
      <c r="N181" s="150" t="s">
        <v>39</v>
      </c>
      <c r="O181" s="151">
        <v>3.213</v>
      </c>
      <c r="P181" s="151">
        <f>O181*H181</f>
        <v>116.786124</v>
      </c>
      <c r="Q181" s="151">
        <v>2.25634</v>
      </c>
      <c r="R181" s="151">
        <f>Q181*H181</f>
        <v>82.01344631999999</v>
      </c>
      <c r="S181" s="151">
        <v>0</v>
      </c>
      <c r="T181" s="152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3" t="s">
        <v>146</v>
      </c>
      <c r="AT181" s="153" t="s">
        <v>142</v>
      </c>
      <c r="AU181" s="153" t="s">
        <v>84</v>
      </c>
      <c r="AY181" s="14" t="s">
        <v>140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4" t="s">
        <v>82</v>
      </c>
      <c r="BK181" s="154">
        <f>ROUND(I181*H181,2)</f>
        <v>0</v>
      </c>
      <c r="BL181" s="14" t="s">
        <v>146</v>
      </c>
      <c r="BM181" s="153" t="s">
        <v>1065</v>
      </c>
    </row>
    <row r="182" spans="1:47" s="2" customFormat="1" ht="19.5">
      <c r="A182" s="28"/>
      <c r="B182" s="29"/>
      <c r="C182" s="28"/>
      <c r="D182" s="155" t="s">
        <v>162</v>
      </c>
      <c r="E182" s="28"/>
      <c r="F182" s="156" t="s">
        <v>1066</v>
      </c>
      <c r="G182" s="28"/>
      <c r="H182" s="28"/>
      <c r="I182" s="28"/>
      <c r="J182" s="28"/>
      <c r="K182" s="28"/>
      <c r="L182" s="29"/>
      <c r="M182" s="157"/>
      <c r="N182" s="158"/>
      <c r="O182" s="54"/>
      <c r="P182" s="54"/>
      <c r="Q182" s="54"/>
      <c r="R182" s="54"/>
      <c r="S182" s="54"/>
      <c r="T182" s="55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T182" s="14" t="s">
        <v>162</v>
      </c>
      <c r="AU182" s="14" t="s">
        <v>84</v>
      </c>
    </row>
    <row r="183" spans="1:65" s="2" customFormat="1" ht="21.75" customHeight="1">
      <c r="A183" s="28"/>
      <c r="B183" s="141"/>
      <c r="C183" s="142" t="s">
        <v>283</v>
      </c>
      <c r="D183" s="142" t="s">
        <v>142</v>
      </c>
      <c r="E183" s="143" t="s">
        <v>1067</v>
      </c>
      <c r="F183" s="144" t="s">
        <v>1068</v>
      </c>
      <c r="G183" s="145" t="s">
        <v>145</v>
      </c>
      <c r="H183" s="146">
        <v>36.348</v>
      </c>
      <c r="I183" s="147"/>
      <c r="J183" s="147">
        <f>ROUND(I183*H183,2)</f>
        <v>0</v>
      </c>
      <c r="K183" s="148"/>
      <c r="L183" s="29"/>
      <c r="M183" s="149" t="s">
        <v>1</v>
      </c>
      <c r="N183" s="150" t="s">
        <v>39</v>
      </c>
      <c r="O183" s="151">
        <v>2.7</v>
      </c>
      <c r="P183" s="151">
        <f>O183*H183</f>
        <v>98.1396</v>
      </c>
      <c r="Q183" s="151">
        <v>0</v>
      </c>
      <c r="R183" s="151">
        <f>Q183*H183</f>
        <v>0</v>
      </c>
      <c r="S183" s="151">
        <v>0</v>
      </c>
      <c r="T183" s="152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3" t="s">
        <v>146</v>
      </c>
      <c r="AT183" s="153" t="s">
        <v>142</v>
      </c>
      <c r="AU183" s="153" t="s">
        <v>84</v>
      </c>
      <c r="AY183" s="14" t="s">
        <v>140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4" t="s">
        <v>82</v>
      </c>
      <c r="BK183" s="154">
        <f>ROUND(I183*H183,2)</f>
        <v>0</v>
      </c>
      <c r="BL183" s="14" t="s">
        <v>146</v>
      </c>
      <c r="BM183" s="153" t="s">
        <v>1069</v>
      </c>
    </row>
    <row r="184" spans="1:65" s="2" customFormat="1" ht="21.75" customHeight="1">
      <c r="A184" s="28"/>
      <c r="B184" s="141"/>
      <c r="C184" s="142" t="s">
        <v>288</v>
      </c>
      <c r="D184" s="142" t="s">
        <v>142</v>
      </c>
      <c r="E184" s="143" t="s">
        <v>1070</v>
      </c>
      <c r="F184" s="144" t="s">
        <v>1071</v>
      </c>
      <c r="G184" s="145" t="s">
        <v>145</v>
      </c>
      <c r="H184" s="146">
        <v>36.348</v>
      </c>
      <c r="I184" s="147"/>
      <c r="J184" s="147">
        <f>ROUND(I184*H184,2)</f>
        <v>0</v>
      </c>
      <c r="K184" s="148"/>
      <c r="L184" s="29"/>
      <c r="M184" s="149" t="s">
        <v>1</v>
      </c>
      <c r="N184" s="150" t="s">
        <v>39</v>
      </c>
      <c r="O184" s="151">
        <v>0.82</v>
      </c>
      <c r="P184" s="151">
        <f>O184*H184</f>
        <v>29.805359999999997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3" t="s">
        <v>146</v>
      </c>
      <c r="AT184" s="153" t="s">
        <v>142</v>
      </c>
      <c r="AU184" s="153" t="s">
        <v>84</v>
      </c>
      <c r="AY184" s="14" t="s">
        <v>140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4" t="s">
        <v>82</v>
      </c>
      <c r="BK184" s="154">
        <f>ROUND(I184*H184,2)</f>
        <v>0</v>
      </c>
      <c r="BL184" s="14" t="s">
        <v>146</v>
      </c>
      <c r="BM184" s="153" t="s">
        <v>1072</v>
      </c>
    </row>
    <row r="185" spans="1:65" s="2" customFormat="1" ht="16.5" customHeight="1">
      <c r="A185" s="28"/>
      <c r="B185" s="141"/>
      <c r="C185" s="142" t="s">
        <v>292</v>
      </c>
      <c r="D185" s="142" t="s">
        <v>142</v>
      </c>
      <c r="E185" s="143" t="s">
        <v>1073</v>
      </c>
      <c r="F185" s="144" t="s">
        <v>1074</v>
      </c>
      <c r="G185" s="145" t="s">
        <v>175</v>
      </c>
      <c r="H185" s="146">
        <v>2.935</v>
      </c>
      <c r="I185" s="147"/>
      <c r="J185" s="147">
        <f>ROUND(I185*H185,2)</f>
        <v>0</v>
      </c>
      <c r="K185" s="148"/>
      <c r="L185" s="29"/>
      <c r="M185" s="149" t="s">
        <v>1</v>
      </c>
      <c r="N185" s="150" t="s">
        <v>39</v>
      </c>
      <c r="O185" s="151">
        <v>15.231</v>
      </c>
      <c r="P185" s="151">
        <f>O185*H185</f>
        <v>44.702985</v>
      </c>
      <c r="Q185" s="151">
        <v>1.06277</v>
      </c>
      <c r="R185" s="151">
        <f>Q185*H185</f>
        <v>3.1192299500000003</v>
      </c>
      <c r="S185" s="151">
        <v>0</v>
      </c>
      <c r="T185" s="15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3" t="s">
        <v>146</v>
      </c>
      <c r="AT185" s="153" t="s">
        <v>142</v>
      </c>
      <c r="AU185" s="153" t="s">
        <v>84</v>
      </c>
      <c r="AY185" s="14" t="s">
        <v>140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4" t="s">
        <v>82</v>
      </c>
      <c r="BK185" s="154">
        <f>ROUND(I185*H185,2)</f>
        <v>0</v>
      </c>
      <c r="BL185" s="14" t="s">
        <v>146</v>
      </c>
      <c r="BM185" s="153" t="s">
        <v>1075</v>
      </c>
    </row>
    <row r="186" spans="2:63" s="12" customFormat="1" ht="22.9" customHeight="1">
      <c r="B186" s="129"/>
      <c r="D186" s="130" t="s">
        <v>73</v>
      </c>
      <c r="E186" s="139" t="s">
        <v>178</v>
      </c>
      <c r="F186" s="139" t="s">
        <v>398</v>
      </c>
      <c r="J186" s="140">
        <f>BK186</f>
        <v>0</v>
      </c>
      <c r="L186" s="129"/>
      <c r="M186" s="133"/>
      <c r="N186" s="134"/>
      <c r="O186" s="134"/>
      <c r="P186" s="135">
        <f>SUM(P187:P194)</f>
        <v>363.70536000000004</v>
      </c>
      <c r="Q186" s="134"/>
      <c r="R186" s="135">
        <f>SUM(R187:R194)</f>
        <v>0</v>
      </c>
      <c r="S186" s="134"/>
      <c r="T186" s="136">
        <f>SUM(T187:T194)</f>
        <v>0</v>
      </c>
      <c r="AR186" s="130" t="s">
        <v>82</v>
      </c>
      <c r="AT186" s="137" t="s">
        <v>73</v>
      </c>
      <c r="AU186" s="137" t="s">
        <v>82</v>
      </c>
      <c r="AY186" s="130" t="s">
        <v>140</v>
      </c>
      <c r="BK186" s="138">
        <f>SUM(BK187:BK194)</f>
        <v>0</v>
      </c>
    </row>
    <row r="187" spans="1:65" s="2" customFormat="1" ht="21.75" customHeight="1">
      <c r="A187" s="28"/>
      <c r="B187" s="141"/>
      <c r="C187" s="142" t="s">
        <v>296</v>
      </c>
      <c r="D187" s="142" t="s">
        <v>142</v>
      </c>
      <c r="E187" s="143" t="s">
        <v>400</v>
      </c>
      <c r="F187" s="144" t="s">
        <v>401</v>
      </c>
      <c r="G187" s="145" t="s">
        <v>199</v>
      </c>
      <c r="H187" s="146">
        <v>1177.04</v>
      </c>
      <c r="I187" s="147"/>
      <c r="J187" s="147">
        <f>ROUND(I187*H187,2)</f>
        <v>0</v>
      </c>
      <c r="K187" s="148"/>
      <c r="L187" s="29"/>
      <c r="M187" s="149" t="s">
        <v>1</v>
      </c>
      <c r="N187" s="150" t="s">
        <v>39</v>
      </c>
      <c r="O187" s="151">
        <v>0.14</v>
      </c>
      <c r="P187" s="151">
        <f>O187*H187</f>
        <v>164.78560000000002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53" t="s">
        <v>146</v>
      </c>
      <c r="AT187" s="153" t="s">
        <v>142</v>
      </c>
      <c r="AU187" s="153" t="s">
        <v>84</v>
      </c>
      <c r="AY187" s="14" t="s">
        <v>140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4" t="s">
        <v>82</v>
      </c>
      <c r="BK187" s="154">
        <f>ROUND(I187*H187,2)</f>
        <v>0</v>
      </c>
      <c r="BL187" s="14" t="s">
        <v>146</v>
      </c>
      <c r="BM187" s="153" t="s">
        <v>402</v>
      </c>
    </row>
    <row r="188" spans="1:65" s="2" customFormat="1" ht="21.75" customHeight="1">
      <c r="A188" s="28"/>
      <c r="B188" s="141"/>
      <c r="C188" s="142" t="s">
        <v>301</v>
      </c>
      <c r="D188" s="142" t="s">
        <v>142</v>
      </c>
      <c r="E188" s="143" t="s">
        <v>404</v>
      </c>
      <c r="F188" s="144" t="s">
        <v>405</v>
      </c>
      <c r="G188" s="145" t="s">
        <v>199</v>
      </c>
      <c r="H188" s="146">
        <v>105933.6</v>
      </c>
      <c r="I188" s="147"/>
      <c r="J188" s="147">
        <f>ROUND(I188*H188,2)</f>
        <v>0</v>
      </c>
      <c r="K188" s="148"/>
      <c r="L188" s="29"/>
      <c r="M188" s="149" t="s">
        <v>1</v>
      </c>
      <c r="N188" s="150" t="s">
        <v>39</v>
      </c>
      <c r="O188" s="151">
        <v>0</v>
      </c>
      <c r="P188" s="151">
        <f>O188*H188</f>
        <v>0</v>
      </c>
      <c r="Q188" s="151">
        <v>0</v>
      </c>
      <c r="R188" s="151">
        <f>Q188*H188</f>
        <v>0</v>
      </c>
      <c r="S188" s="151">
        <v>0</v>
      </c>
      <c r="T188" s="15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3" t="s">
        <v>146</v>
      </c>
      <c r="AT188" s="153" t="s">
        <v>142</v>
      </c>
      <c r="AU188" s="153" t="s">
        <v>84</v>
      </c>
      <c r="AY188" s="14" t="s">
        <v>140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4" t="s">
        <v>82</v>
      </c>
      <c r="BK188" s="154">
        <f>ROUND(I188*H188,2)</f>
        <v>0</v>
      </c>
      <c r="BL188" s="14" t="s">
        <v>146</v>
      </c>
      <c r="BM188" s="153" t="s">
        <v>406</v>
      </c>
    </row>
    <row r="189" spans="1:47" s="2" customFormat="1" ht="19.5">
      <c r="A189" s="28"/>
      <c r="B189" s="29"/>
      <c r="C189" s="28"/>
      <c r="D189" s="155" t="s">
        <v>162</v>
      </c>
      <c r="E189" s="28"/>
      <c r="F189" s="156" t="s">
        <v>407</v>
      </c>
      <c r="G189" s="28"/>
      <c r="H189" s="28"/>
      <c r="I189" s="28"/>
      <c r="J189" s="28"/>
      <c r="K189" s="28"/>
      <c r="L189" s="29"/>
      <c r="M189" s="157"/>
      <c r="N189" s="158"/>
      <c r="O189" s="54"/>
      <c r="P189" s="54"/>
      <c r="Q189" s="54"/>
      <c r="R189" s="54"/>
      <c r="S189" s="54"/>
      <c r="T189" s="55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T189" s="14" t="s">
        <v>162</v>
      </c>
      <c r="AU189" s="14" t="s">
        <v>84</v>
      </c>
    </row>
    <row r="190" spans="1:65" s="2" customFormat="1" ht="21.75" customHeight="1">
      <c r="A190" s="28"/>
      <c r="B190" s="141"/>
      <c r="C190" s="142" t="s">
        <v>305</v>
      </c>
      <c r="D190" s="142" t="s">
        <v>142</v>
      </c>
      <c r="E190" s="143" t="s">
        <v>409</v>
      </c>
      <c r="F190" s="144" t="s">
        <v>410</v>
      </c>
      <c r="G190" s="145" t="s">
        <v>199</v>
      </c>
      <c r="H190" s="146">
        <v>1177.04</v>
      </c>
      <c r="I190" s="147"/>
      <c r="J190" s="147">
        <f>ROUND(I190*H190,2)</f>
        <v>0</v>
      </c>
      <c r="K190" s="148"/>
      <c r="L190" s="29"/>
      <c r="M190" s="149" t="s">
        <v>1</v>
      </c>
      <c r="N190" s="150" t="s">
        <v>39</v>
      </c>
      <c r="O190" s="151">
        <v>0.087</v>
      </c>
      <c r="P190" s="151">
        <f>O190*H190</f>
        <v>102.40247999999998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3" t="s">
        <v>146</v>
      </c>
      <c r="AT190" s="153" t="s">
        <v>142</v>
      </c>
      <c r="AU190" s="153" t="s">
        <v>84</v>
      </c>
      <c r="AY190" s="14" t="s">
        <v>140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4" t="s">
        <v>82</v>
      </c>
      <c r="BK190" s="154">
        <f>ROUND(I190*H190,2)</f>
        <v>0</v>
      </c>
      <c r="BL190" s="14" t="s">
        <v>146</v>
      </c>
      <c r="BM190" s="153" t="s">
        <v>411</v>
      </c>
    </row>
    <row r="191" spans="1:65" s="2" customFormat="1" ht="16.5" customHeight="1">
      <c r="A191" s="28"/>
      <c r="B191" s="141"/>
      <c r="C191" s="142" t="s">
        <v>309</v>
      </c>
      <c r="D191" s="142" t="s">
        <v>142</v>
      </c>
      <c r="E191" s="143" t="s">
        <v>413</v>
      </c>
      <c r="F191" s="144" t="s">
        <v>414</v>
      </c>
      <c r="G191" s="145" t="s">
        <v>199</v>
      </c>
      <c r="H191" s="146">
        <v>1177.04</v>
      </c>
      <c r="I191" s="147"/>
      <c r="J191" s="147">
        <f>ROUND(I191*H191,2)</f>
        <v>0</v>
      </c>
      <c r="K191" s="148"/>
      <c r="L191" s="29"/>
      <c r="M191" s="149" t="s">
        <v>1</v>
      </c>
      <c r="N191" s="150" t="s">
        <v>39</v>
      </c>
      <c r="O191" s="151">
        <v>0.049</v>
      </c>
      <c r="P191" s="151">
        <f>O191*H191</f>
        <v>57.67496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3" t="s">
        <v>146</v>
      </c>
      <c r="AT191" s="153" t="s">
        <v>142</v>
      </c>
      <c r="AU191" s="153" t="s">
        <v>84</v>
      </c>
      <c r="AY191" s="14" t="s">
        <v>140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4" t="s">
        <v>82</v>
      </c>
      <c r="BK191" s="154">
        <f>ROUND(I191*H191,2)</f>
        <v>0</v>
      </c>
      <c r="BL191" s="14" t="s">
        <v>146</v>
      </c>
      <c r="BM191" s="153" t="s">
        <v>415</v>
      </c>
    </row>
    <row r="192" spans="1:65" s="2" customFormat="1" ht="16.5" customHeight="1">
      <c r="A192" s="28"/>
      <c r="B192" s="141"/>
      <c r="C192" s="142" t="s">
        <v>313</v>
      </c>
      <c r="D192" s="142" t="s">
        <v>142</v>
      </c>
      <c r="E192" s="143" t="s">
        <v>417</v>
      </c>
      <c r="F192" s="144" t="s">
        <v>418</v>
      </c>
      <c r="G192" s="145" t="s">
        <v>199</v>
      </c>
      <c r="H192" s="146">
        <v>105933.6</v>
      </c>
      <c r="I192" s="147"/>
      <c r="J192" s="147">
        <f>ROUND(I192*H192,2)</f>
        <v>0</v>
      </c>
      <c r="K192" s="148"/>
      <c r="L192" s="29"/>
      <c r="M192" s="149" t="s">
        <v>1</v>
      </c>
      <c r="N192" s="150" t="s">
        <v>39</v>
      </c>
      <c r="O192" s="151">
        <v>0</v>
      </c>
      <c r="P192" s="151">
        <f>O192*H192</f>
        <v>0</v>
      </c>
      <c r="Q192" s="151">
        <v>0</v>
      </c>
      <c r="R192" s="151">
        <f>Q192*H192</f>
        <v>0</v>
      </c>
      <c r="S192" s="151">
        <v>0</v>
      </c>
      <c r="T192" s="152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3" t="s">
        <v>146</v>
      </c>
      <c r="AT192" s="153" t="s">
        <v>142</v>
      </c>
      <c r="AU192" s="153" t="s">
        <v>84</v>
      </c>
      <c r="AY192" s="14" t="s">
        <v>140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4" t="s">
        <v>82</v>
      </c>
      <c r="BK192" s="154">
        <f>ROUND(I192*H192,2)</f>
        <v>0</v>
      </c>
      <c r="BL192" s="14" t="s">
        <v>146</v>
      </c>
      <c r="BM192" s="153" t="s">
        <v>419</v>
      </c>
    </row>
    <row r="193" spans="1:47" s="2" customFormat="1" ht="19.5">
      <c r="A193" s="28"/>
      <c r="B193" s="29"/>
      <c r="C193" s="28"/>
      <c r="D193" s="155" t="s">
        <v>162</v>
      </c>
      <c r="E193" s="28"/>
      <c r="F193" s="156" t="s">
        <v>420</v>
      </c>
      <c r="G193" s="28"/>
      <c r="H193" s="28"/>
      <c r="I193" s="28"/>
      <c r="J193" s="28"/>
      <c r="K193" s="28"/>
      <c r="L193" s="29"/>
      <c r="M193" s="157"/>
      <c r="N193" s="158"/>
      <c r="O193" s="54"/>
      <c r="P193" s="54"/>
      <c r="Q193" s="54"/>
      <c r="R193" s="54"/>
      <c r="S193" s="54"/>
      <c r="T193" s="55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T193" s="14" t="s">
        <v>162</v>
      </c>
      <c r="AU193" s="14" t="s">
        <v>84</v>
      </c>
    </row>
    <row r="194" spans="1:65" s="2" customFormat="1" ht="16.5" customHeight="1">
      <c r="A194" s="28"/>
      <c r="B194" s="141"/>
      <c r="C194" s="142" t="s">
        <v>317</v>
      </c>
      <c r="D194" s="142" t="s">
        <v>142</v>
      </c>
      <c r="E194" s="143" t="s">
        <v>422</v>
      </c>
      <c r="F194" s="144" t="s">
        <v>423</v>
      </c>
      <c r="G194" s="145" t="s">
        <v>199</v>
      </c>
      <c r="H194" s="146">
        <v>1177.04</v>
      </c>
      <c r="I194" s="147"/>
      <c r="J194" s="147">
        <f>ROUND(I194*H194,2)</f>
        <v>0</v>
      </c>
      <c r="K194" s="148"/>
      <c r="L194" s="29"/>
      <c r="M194" s="149" t="s">
        <v>1</v>
      </c>
      <c r="N194" s="150" t="s">
        <v>39</v>
      </c>
      <c r="O194" s="151">
        <v>0.033</v>
      </c>
      <c r="P194" s="151">
        <f>O194*H194</f>
        <v>38.84232</v>
      </c>
      <c r="Q194" s="151">
        <v>0</v>
      </c>
      <c r="R194" s="151">
        <f>Q194*H194</f>
        <v>0</v>
      </c>
      <c r="S194" s="151">
        <v>0</v>
      </c>
      <c r="T194" s="152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3" t="s">
        <v>146</v>
      </c>
      <c r="AT194" s="153" t="s">
        <v>142</v>
      </c>
      <c r="AU194" s="153" t="s">
        <v>84</v>
      </c>
      <c r="AY194" s="14" t="s">
        <v>140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4" t="s">
        <v>82</v>
      </c>
      <c r="BK194" s="154">
        <f>ROUND(I194*H194,2)</f>
        <v>0</v>
      </c>
      <c r="BL194" s="14" t="s">
        <v>146</v>
      </c>
      <c r="BM194" s="153" t="s">
        <v>424</v>
      </c>
    </row>
    <row r="195" spans="2:63" s="12" customFormat="1" ht="22.9" customHeight="1">
      <c r="B195" s="129"/>
      <c r="D195" s="130" t="s">
        <v>73</v>
      </c>
      <c r="E195" s="139" t="s">
        <v>525</v>
      </c>
      <c r="F195" s="139" t="s">
        <v>526</v>
      </c>
      <c r="J195" s="140">
        <f>BK195</f>
        <v>0</v>
      </c>
      <c r="L195" s="129"/>
      <c r="M195" s="133"/>
      <c r="N195" s="134"/>
      <c r="O195" s="134"/>
      <c r="P195" s="135">
        <f>P196</f>
        <v>128.299644</v>
      </c>
      <c r="Q195" s="134"/>
      <c r="R195" s="135">
        <f>R196</f>
        <v>0</v>
      </c>
      <c r="S195" s="134"/>
      <c r="T195" s="136">
        <f>T196</f>
        <v>0</v>
      </c>
      <c r="AR195" s="130" t="s">
        <v>82</v>
      </c>
      <c r="AT195" s="137" t="s">
        <v>73</v>
      </c>
      <c r="AU195" s="137" t="s">
        <v>82</v>
      </c>
      <c r="AY195" s="130" t="s">
        <v>140</v>
      </c>
      <c r="BK195" s="138">
        <f>BK196</f>
        <v>0</v>
      </c>
    </row>
    <row r="196" spans="1:65" s="2" customFormat="1" ht="16.5" customHeight="1">
      <c r="A196" s="28"/>
      <c r="B196" s="141"/>
      <c r="C196" s="142" t="s">
        <v>321</v>
      </c>
      <c r="D196" s="142" t="s">
        <v>142</v>
      </c>
      <c r="E196" s="143" t="s">
        <v>528</v>
      </c>
      <c r="F196" s="144" t="s">
        <v>529</v>
      </c>
      <c r="G196" s="145" t="s">
        <v>175</v>
      </c>
      <c r="H196" s="146">
        <v>403.458</v>
      </c>
      <c r="I196" s="147"/>
      <c r="J196" s="147">
        <f>ROUND(I196*H196,2)</f>
        <v>0</v>
      </c>
      <c r="K196" s="148"/>
      <c r="L196" s="29"/>
      <c r="M196" s="149" t="s">
        <v>1</v>
      </c>
      <c r="N196" s="150" t="s">
        <v>39</v>
      </c>
      <c r="O196" s="151">
        <v>0.318</v>
      </c>
      <c r="P196" s="151">
        <f>O196*H196</f>
        <v>128.299644</v>
      </c>
      <c r="Q196" s="151">
        <v>0</v>
      </c>
      <c r="R196" s="151">
        <f>Q196*H196</f>
        <v>0</v>
      </c>
      <c r="S196" s="151">
        <v>0</v>
      </c>
      <c r="T196" s="152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3" t="s">
        <v>146</v>
      </c>
      <c r="AT196" s="153" t="s">
        <v>142</v>
      </c>
      <c r="AU196" s="153" t="s">
        <v>84</v>
      </c>
      <c r="AY196" s="14" t="s">
        <v>140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4" t="s">
        <v>82</v>
      </c>
      <c r="BK196" s="154">
        <f>ROUND(I196*H196,2)</f>
        <v>0</v>
      </c>
      <c r="BL196" s="14" t="s">
        <v>146</v>
      </c>
      <c r="BM196" s="153" t="s">
        <v>530</v>
      </c>
    </row>
    <row r="197" spans="2:63" s="12" customFormat="1" ht="25.9" customHeight="1">
      <c r="B197" s="129"/>
      <c r="D197" s="130" t="s">
        <v>73</v>
      </c>
      <c r="E197" s="131" t="s">
        <v>819</v>
      </c>
      <c r="F197" s="131" t="s">
        <v>820</v>
      </c>
      <c r="J197" s="132">
        <f>BK197</f>
        <v>0</v>
      </c>
      <c r="L197" s="129"/>
      <c r="M197" s="133"/>
      <c r="N197" s="134"/>
      <c r="O197" s="134"/>
      <c r="P197" s="135">
        <f>SUM(P198:P213)</f>
        <v>694.05218</v>
      </c>
      <c r="Q197" s="134"/>
      <c r="R197" s="135">
        <f>SUM(R198:R213)</f>
        <v>34.993421500000004</v>
      </c>
      <c r="S197" s="134"/>
      <c r="T197" s="136">
        <f>SUM(T198:T213)</f>
        <v>0</v>
      </c>
      <c r="AR197" s="130" t="s">
        <v>84</v>
      </c>
      <c r="AT197" s="137" t="s">
        <v>73</v>
      </c>
      <c r="AU197" s="137" t="s">
        <v>74</v>
      </c>
      <c r="AY197" s="130" t="s">
        <v>140</v>
      </c>
      <c r="BK197" s="138">
        <f>SUM(BK198:BK213)</f>
        <v>0</v>
      </c>
    </row>
    <row r="198" spans="1:65" s="2" customFormat="1" ht="33" customHeight="1">
      <c r="A198" s="28"/>
      <c r="B198" s="141"/>
      <c r="C198" s="142" t="s">
        <v>325</v>
      </c>
      <c r="D198" s="142" t="s">
        <v>142</v>
      </c>
      <c r="E198" s="143" t="s">
        <v>867</v>
      </c>
      <c r="F198" s="144" t="s">
        <v>868</v>
      </c>
      <c r="G198" s="145" t="s">
        <v>199</v>
      </c>
      <c r="H198" s="146">
        <v>0</v>
      </c>
      <c r="I198" s="147"/>
      <c r="J198" s="147">
        <f aca="true" t="shared" si="20" ref="J198:J204">ROUND(I198*H198,2)</f>
        <v>0</v>
      </c>
      <c r="K198" s="148"/>
      <c r="L198" s="29"/>
      <c r="M198" s="149" t="s">
        <v>1</v>
      </c>
      <c r="N198" s="150" t="s">
        <v>39</v>
      </c>
      <c r="O198" s="151">
        <v>0.49</v>
      </c>
      <c r="P198" s="151">
        <f aca="true" t="shared" si="21" ref="P198:P204">O198*H198</f>
        <v>0</v>
      </c>
      <c r="Q198" s="151">
        <v>0.00088</v>
      </c>
      <c r="R198" s="151">
        <f aca="true" t="shared" si="22" ref="R198:R204">Q198*H198</f>
        <v>0</v>
      </c>
      <c r="S198" s="151">
        <v>0</v>
      </c>
      <c r="T198" s="152">
        <f aca="true" t="shared" si="23" ref="T198:T204"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3" t="s">
        <v>209</v>
      </c>
      <c r="AT198" s="153" t="s">
        <v>142</v>
      </c>
      <c r="AU198" s="153" t="s">
        <v>82</v>
      </c>
      <c r="AY198" s="14" t="s">
        <v>140</v>
      </c>
      <c r="BE198" s="154">
        <f aca="true" t="shared" si="24" ref="BE198:BE204">IF(N198="základní",J198,0)</f>
        <v>0</v>
      </c>
      <c r="BF198" s="154">
        <f aca="true" t="shared" si="25" ref="BF198:BF204">IF(N198="snížená",J198,0)</f>
        <v>0</v>
      </c>
      <c r="BG198" s="154">
        <f aca="true" t="shared" si="26" ref="BG198:BG204">IF(N198="zákl. přenesená",J198,0)</f>
        <v>0</v>
      </c>
      <c r="BH198" s="154">
        <f aca="true" t="shared" si="27" ref="BH198:BH204">IF(N198="sníž. přenesená",J198,0)</f>
        <v>0</v>
      </c>
      <c r="BI198" s="154">
        <f aca="true" t="shared" si="28" ref="BI198:BI204">IF(N198="nulová",J198,0)</f>
        <v>0</v>
      </c>
      <c r="BJ198" s="14" t="s">
        <v>82</v>
      </c>
      <c r="BK198" s="154">
        <f aca="true" t="shared" si="29" ref="BK198:BK204">ROUND(I198*H198,2)</f>
        <v>0</v>
      </c>
      <c r="BL198" s="14" t="s">
        <v>209</v>
      </c>
      <c r="BM198" s="153" t="s">
        <v>1076</v>
      </c>
    </row>
    <row r="199" spans="1:65" s="2" customFormat="1" ht="21.75" customHeight="1">
      <c r="A199" s="28"/>
      <c r="B199" s="141"/>
      <c r="C199" s="142" t="s">
        <v>329</v>
      </c>
      <c r="D199" s="142" t="s">
        <v>142</v>
      </c>
      <c r="E199" s="143" t="s">
        <v>871</v>
      </c>
      <c r="F199" s="144" t="s">
        <v>872</v>
      </c>
      <c r="G199" s="145" t="s">
        <v>199</v>
      </c>
      <c r="H199" s="146">
        <v>0</v>
      </c>
      <c r="I199" s="147"/>
      <c r="J199" s="147">
        <f t="shared" si="20"/>
        <v>0</v>
      </c>
      <c r="K199" s="148"/>
      <c r="L199" s="29"/>
      <c r="M199" s="149" t="s">
        <v>1</v>
      </c>
      <c r="N199" s="150" t="s">
        <v>39</v>
      </c>
      <c r="O199" s="151">
        <v>0.35</v>
      </c>
      <c r="P199" s="151">
        <f t="shared" si="21"/>
        <v>0</v>
      </c>
      <c r="Q199" s="151">
        <v>0</v>
      </c>
      <c r="R199" s="151">
        <f t="shared" si="22"/>
        <v>0</v>
      </c>
      <c r="S199" s="151">
        <v>0</v>
      </c>
      <c r="T199" s="152">
        <f t="shared" si="23"/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3" t="s">
        <v>209</v>
      </c>
      <c r="AT199" s="153" t="s">
        <v>142</v>
      </c>
      <c r="AU199" s="153" t="s">
        <v>82</v>
      </c>
      <c r="AY199" s="14" t="s">
        <v>140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4" t="s">
        <v>82</v>
      </c>
      <c r="BK199" s="154">
        <f t="shared" si="29"/>
        <v>0</v>
      </c>
      <c r="BL199" s="14" t="s">
        <v>209</v>
      </c>
      <c r="BM199" s="153" t="s">
        <v>1077</v>
      </c>
    </row>
    <row r="200" spans="1:65" s="2" customFormat="1" ht="21.75" customHeight="1">
      <c r="A200" s="28"/>
      <c r="B200" s="141"/>
      <c r="C200" s="159" t="s">
        <v>333</v>
      </c>
      <c r="D200" s="159" t="s">
        <v>263</v>
      </c>
      <c r="E200" s="160" t="s">
        <v>875</v>
      </c>
      <c r="F200" s="161" t="s">
        <v>876</v>
      </c>
      <c r="G200" s="162" t="s">
        <v>199</v>
      </c>
      <c r="H200" s="163">
        <v>0</v>
      </c>
      <c r="I200" s="164"/>
      <c r="J200" s="164">
        <f t="shared" si="20"/>
        <v>0</v>
      </c>
      <c r="K200" s="165"/>
      <c r="L200" s="166"/>
      <c r="M200" s="167" t="s">
        <v>1</v>
      </c>
      <c r="N200" s="168" t="s">
        <v>39</v>
      </c>
      <c r="O200" s="151">
        <v>0</v>
      </c>
      <c r="P200" s="151">
        <f t="shared" si="21"/>
        <v>0</v>
      </c>
      <c r="Q200" s="151">
        <v>0.036</v>
      </c>
      <c r="R200" s="151">
        <f t="shared" si="22"/>
        <v>0</v>
      </c>
      <c r="S200" s="151">
        <v>0</v>
      </c>
      <c r="T200" s="152">
        <f t="shared" si="23"/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3" t="s">
        <v>275</v>
      </c>
      <c r="AT200" s="153" t="s">
        <v>263</v>
      </c>
      <c r="AU200" s="153" t="s">
        <v>82</v>
      </c>
      <c r="AY200" s="14" t="s">
        <v>140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4" t="s">
        <v>82</v>
      </c>
      <c r="BK200" s="154">
        <f t="shared" si="29"/>
        <v>0</v>
      </c>
      <c r="BL200" s="14" t="s">
        <v>209</v>
      </c>
      <c r="BM200" s="153" t="s">
        <v>1078</v>
      </c>
    </row>
    <row r="201" spans="1:65" s="2" customFormat="1" ht="21.75" customHeight="1">
      <c r="A201" s="28"/>
      <c r="B201" s="141"/>
      <c r="C201" s="142" t="s">
        <v>337</v>
      </c>
      <c r="D201" s="142" t="s">
        <v>142</v>
      </c>
      <c r="E201" s="143" t="s">
        <v>1079</v>
      </c>
      <c r="F201" s="144" t="s">
        <v>1080</v>
      </c>
      <c r="G201" s="145" t="s">
        <v>199</v>
      </c>
      <c r="H201" s="146">
        <v>2.93</v>
      </c>
      <c r="I201" s="147"/>
      <c r="J201" s="147">
        <f t="shared" si="20"/>
        <v>0</v>
      </c>
      <c r="K201" s="148"/>
      <c r="L201" s="29"/>
      <c r="M201" s="149" t="s">
        <v>1</v>
      </c>
      <c r="N201" s="150" t="s">
        <v>39</v>
      </c>
      <c r="O201" s="151">
        <v>1.576</v>
      </c>
      <c r="P201" s="151">
        <f t="shared" si="21"/>
        <v>4.61768</v>
      </c>
      <c r="Q201" s="151">
        <v>0.00037</v>
      </c>
      <c r="R201" s="151">
        <f t="shared" si="22"/>
        <v>0.0010841</v>
      </c>
      <c r="S201" s="151">
        <v>0</v>
      </c>
      <c r="T201" s="152">
        <f t="shared" si="23"/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3" t="s">
        <v>209</v>
      </c>
      <c r="AT201" s="153" t="s">
        <v>142</v>
      </c>
      <c r="AU201" s="153" t="s">
        <v>82</v>
      </c>
      <c r="AY201" s="14" t="s">
        <v>140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4" t="s">
        <v>82</v>
      </c>
      <c r="BK201" s="154">
        <f t="shared" si="29"/>
        <v>0</v>
      </c>
      <c r="BL201" s="14" t="s">
        <v>209</v>
      </c>
      <c r="BM201" s="153" t="s">
        <v>1081</v>
      </c>
    </row>
    <row r="202" spans="1:65" s="2" customFormat="1" ht="21.75" customHeight="1">
      <c r="A202" s="28"/>
      <c r="B202" s="141"/>
      <c r="C202" s="142" t="s">
        <v>341</v>
      </c>
      <c r="D202" s="142" t="s">
        <v>142</v>
      </c>
      <c r="E202" s="143" t="s">
        <v>1082</v>
      </c>
      <c r="F202" s="144" t="s">
        <v>1083</v>
      </c>
      <c r="G202" s="145" t="s">
        <v>239</v>
      </c>
      <c r="H202" s="146">
        <v>21.85</v>
      </c>
      <c r="I202" s="147"/>
      <c r="J202" s="147">
        <f t="shared" si="20"/>
        <v>0</v>
      </c>
      <c r="K202" s="148"/>
      <c r="L202" s="29"/>
      <c r="M202" s="149" t="s">
        <v>1</v>
      </c>
      <c r="N202" s="150" t="s">
        <v>39</v>
      </c>
      <c r="O202" s="151">
        <v>2.83</v>
      </c>
      <c r="P202" s="151">
        <f t="shared" si="21"/>
        <v>61.8355</v>
      </c>
      <c r="Q202" s="151">
        <v>0</v>
      </c>
      <c r="R202" s="151">
        <f t="shared" si="22"/>
        <v>0</v>
      </c>
      <c r="S202" s="151">
        <v>0</v>
      </c>
      <c r="T202" s="152">
        <f t="shared" si="23"/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3" t="s">
        <v>209</v>
      </c>
      <c r="AT202" s="153" t="s">
        <v>142</v>
      </c>
      <c r="AU202" s="153" t="s">
        <v>82</v>
      </c>
      <c r="AY202" s="14" t="s">
        <v>140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4" t="s">
        <v>82</v>
      </c>
      <c r="BK202" s="154">
        <f t="shared" si="29"/>
        <v>0</v>
      </c>
      <c r="BL202" s="14" t="s">
        <v>209</v>
      </c>
      <c r="BM202" s="153" t="s">
        <v>1084</v>
      </c>
    </row>
    <row r="203" spans="1:65" s="2" customFormat="1" ht="16.5" customHeight="1">
      <c r="A203" s="28"/>
      <c r="B203" s="141"/>
      <c r="C203" s="159" t="s">
        <v>345</v>
      </c>
      <c r="D203" s="159" t="s">
        <v>263</v>
      </c>
      <c r="E203" s="160" t="s">
        <v>1085</v>
      </c>
      <c r="F203" s="161" t="s">
        <v>1086</v>
      </c>
      <c r="G203" s="162" t="s">
        <v>239</v>
      </c>
      <c r="H203" s="163">
        <v>21.85</v>
      </c>
      <c r="I203" s="164"/>
      <c r="J203" s="164">
        <f t="shared" si="20"/>
        <v>0</v>
      </c>
      <c r="K203" s="165"/>
      <c r="L203" s="166"/>
      <c r="M203" s="167" t="s">
        <v>1</v>
      </c>
      <c r="N203" s="168" t="s">
        <v>39</v>
      </c>
      <c r="O203" s="151">
        <v>0</v>
      </c>
      <c r="P203" s="151">
        <f t="shared" si="21"/>
        <v>0</v>
      </c>
      <c r="Q203" s="151">
        <v>0.0035</v>
      </c>
      <c r="R203" s="151">
        <f t="shared" si="22"/>
        <v>0.076475</v>
      </c>
      <c r="S203" s="151">
        <v>0</v>
      </c>
      <c r="T203" s="152">
        <f t="shared" si="23"/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53" t="s">
        <v>275</v>
      </c>
      <c r="AT203" s="153" t="s">
        <v>263</v>
      </c>
      <c r="AU203" s="153" t="s">
        <v>82</v>
      </c>
      <c r="AY203" s="14" t="s">
        <v>140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4" t="s">
        <v>82</v>
      </c>
      <c r="BK203" s="154">
        <f t="shared" si="29"/>
        <v>0</v>
      </c>
      <c r="BL203" s="14" t="s">
        <v>209</v>
      </c>
      <c r="BM203" s="153" t="s">
        <v>1087</v>
      </c>
    </row>
    <row r="204" spans="1:65" s="2" customFormat="1" ht="21.75" customHeight="1">
      <c r="A204" s="28"/>
      <c r="B204" s="141"/>
      <c r="C204" s="142" t="s">
        <v>349</v>
      </c>
      <c r="D204" s="142" t="s">
        <v>142</v>
      </c>
      <c r="E204" s="143" t="s">
        <v>1088</v>
      </c>
      <c r="F204" s="144" t="s">
        <v>1089</v>
      </c>
      <c r="G204" s="145" t="s">
        <v>382</v>
      </c>
      <c r="H204" s="146">
        <v>2878.54</v>
      </c>
      <c r="I204" s="147"/>
      <c r="J204" s="147">
        <f t="shared" si="20"/>
        <v>0</v>
      </c>
      <c r="K204" s="148"/>
      <c r="L204" s="29"/>
      <c r="M204" s="149" t="s">
        <v>1</v>
      </c>
      <c r="N204" s="150" t="s">
        <v>39</v>
      </c>
      <c r="O204" s="151">
        <v>0.134</v>
      </c>
      <c r="P204" s="151">
        <f t="shared" si="21"/>
        <v>385.72436</v>
      </c>
      <c r="Q204" s="151">
        <v>6E-05</v>
      </c>
      <c r="R204" s="151">
        <f t="shared" si="22"/>
        <v>0.17271240000000002</v>
      </c>
      <c r="S204" s="151">
        <v>0</v>
      </c>
      <c r="T204" s="152">
        <f t="shared" si="23"/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3" t="s">
        <v>209</v>
      </c>
      <c r="AT204" s="153" t="s">
        <v>142</v>
      </c>
      <c r="AU204" s="153" t="s">
        <v>82</v>
      </c>
      <c r="AY204" s="14" t="s">
        <v>140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4" t="s">
        <v>82</v>
      </c>
      <c r="BK204" s="154">
        <f t="shared" si="29"/>
        <v>0</v>
      </c>
      <c r="BL204" s="14" t="s">
        <v>209</v>
      </c>
      <c r="BM204" s="153" t="s">
        <v>1090</v>
      </c>
    </row>
    <row r="205" spans="1:47" s="2" customFormat="1" ht="19.5">
      <c r="A205" s="28"/>
      <c r="B205" s="29"/>
      <c r="C205" s="28"/>
      <c r="D205" s="155" t="s">
        <v>162</v>
      </c>
      <c r="E205" s="28"/>
      <c r="F205" s="156" t="s">
        <v>1091</v>
      </c>
      <c r="G205" s="28"/>
      <c r="H205" s="28"/>
      <c r="I205" s="28"/>
      <c r="J205" s="28"/>
      <c r="K205" s="28"/>
      <c r="L205" s="29"/>
      <c r="M205" s="157"/>
      <c r="N205" s="158"/>
      <c r="O205" s="54"/>
      <c r="P205" s="54"/>
      <c r="Q205" s="54"/>
      <c r="R205" s="54"/>
      <c r="S205" s="54"/>
      <c r="T205" s="55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T205" s="14" t="s">
        <v>162</v>
      </c>
      <c r="AU205" s="14" t="s">
        <v>82</v>
      </c>
    </row>
    <row r="206" spans="1:65" s="2" customFormat="1" ht="16.5" customHeight="1">
      <c r="A206" s="28"/>
      <c r="B206" s="141"/>
      <c r="C206" s="159" t="s">
        <v>354</v>
      </c>
      <c r="D206" s="159" t="s">
        <v>263</v>
      </c>
      <c r="E206" s="160" t="s">
        <v>1092</v>
      </c>
      <c r="F206" s="161" t="s">
        <v>1093</v>
      </c>
      <c r="G206" s="162" t="s">
        <v>175</v>
      </c>
      <c r="H206" s="163">
        <v>10.445</v>
      </c>
      <c r="I206" s="164"/>
      <c r="J206" s="164">
        <f>ROUND(I206*H206,2)</f>
        <v>0</v>
      </c>
      <c r="K206" s="165"/>
      <c r="L206" s="166"/>
      <c r="M206" s="167" t="s">
        <v>1</v>
      </c>
      <c r="N206" s="168" t="s">
        <v>39</v>
      </c>
      <c r="O206" s="151">
        <v>0</v>
      </c>
      <c r="P206" s="151">
        <f>O206*H206</f>
        <v>0</v>
      </c>
      <c r="Q206" s="151">
        <v>1</v>
      </c>
      <c r="R206" s="151">
        <f>Q206*H206</f>
        <v>10.445</v>
      </c>
      <c r="S206" s="151">
        <v>0</v>
      </c>
      <c r="T206" s="15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3" t="s">
        <v>275</v>
      </c>
      <c r="AT206" s="153" t="s">
        <v>263</v>
      </c>
      <c r="AU206" s="153" t="s">
        <v>82</v>
      </c>
      <c r="AY206" s="14" t="s">
        <v>140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4" t="s">
        <v>82</v>
      </c>
      <c r="BK206" s="154">
        <f>ROUND(I206*H206,2)</f>
        <v>0</v>
      </c>
      <c r="BL206" s="14" t="s">
        <v>209</v>
      </c>
      <c r="BM206" s="153" t="s">
        <v>1094</v>
      </c>
    </row>
    <row r="207" spans="1:65" s="2" customFormat="1" ht="16.5" customHeight="1">
      <c r="A207" s="28"/>
      <c r="B207" s="141"/>
      <c r="C207" s="159" t="s">
        <v>359</v>
      </c>
      <c r="D207" s="159" t="s">
        <v>263</v>
      </c>
      <c r="E207" s="160" t="s">
        <v>842</v>
      </c>
      <c r="F207" s="161" t="s">
        <v>843</v>
      </c>
      <c r="G207" s="162" t="s">
        <v>175</v>
      </c>
      <c r="H207" s="163">
        <v>0.433</v>
      </c>
      <c r="I207" s="164"/>
      <c r="J207" s="164">
        <f>ROUND(I207*H207,2)</f>
        <v>0</v>
      </c>
      <c r="K207" s="165"/>
      <c r="L207" s="166"/>
      <c r="M207" s="167" t="s">
        <v>1</v>
      </c>
      <c r="N207" s="168" t="s">
        <v>39</v>
      </c>
      <c r="O207" s="151">
        <v>0</v>
      </c>
      <c r="P207" s="151">
        <f>O207*H207</f>
        <v>0</v>
      </c>
      <c r="Q207" s="151">
        <v>1</v>
      </c>
      <c r="R207" s="151">
        <f>Q207*H207</f>
        <v>0.433</v>
      </c>
      <c r="S207" s="151">
        <v>0</v>
      </c>
      <c r="T207" s="152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3" t="s">
        <v>275</v>
      </c>
      <c r="AT207" s="153" t="s">
        <v>263</v>
      </c>
      <c r="AU207" s="153" t="s">
        <v>82</v>
      </c>
      <c r="AY207" s="14" t="s">
        <v>140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4" t="s">
        <v>82</v>
      </c>
      <c r="BK207" s="154">
        <f>ROUND(I207*H207,2)</f>
        <v>0</v>
      </c>
      <c r="BL207" s="14" t="s">
        <v>209</v>
      </c>
      <c r="BM207" s="153" t="s">
        <v>1095</v>
      </c>
    </row>
    <row r="208" spans="1:65" s="2" customFormat="1" ht="21.75" customHeight="1">
      <c r="A208" s="28"/>
      <c r="B208" s="141"/>
      <c r="C208" s="142" t="s">
        <v>363</v>
      </c>
      <c r="D208" s="142" t="s">
        <v>142</v>
      </c>
      <c r="E208" s="143" t="s">
        <v>1096</v>
      </c>
      <c r="F208" s="144" t="s">
        <v>1097</v>
      </c>
      <c r="G208" s="145" t="s">
        <v>382</v>
      </c>
      <c r="H208" s="146">
        <v>1023</v>
      </c>
      <c r="I208" s="147"/>
      <c r="J208" s="147">
        <f>ROUND(I208*H208,2)</f>
        <v>0</v>
      </c>
      <c r="K208" s="148"/>
      <c r="L208" s="29"/>
      <c r="M208" s="149" t="s">
        <v>1</v>
      </c>
      <c r="N208" s="150" t="s">
        <v>39</v>
      </c>
      <c r="O208" s="151">
        <v>0.075</v>
      </c>
      <c r="P208" s="151">
        <f>O208*H208</f>
        <v>76.725</v>
      </c>
      <c r="Q208" s="151">
        <v>5E-05</v>
      </c>
      <c r="R208" s="151">
        <f>Q208*H208</f>
        <v>0.05115</v>
      </c>
      <c r="S208" s="151">
        <v>0</v>
      </c>
      <c r="T208" s="152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3" t="s">
        <v>209</v>
      </c>
      <c r="AT208" s="153" t="s">
        <v>142</v>
      </c>
      <c r="AU208" s="153" t="s">
        <v>82</v>
      </c>
      <c r="AY208" s="14" t="s">
        <v>140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4" t="s">
        <v>82</v>
      </c>
      <c r="BK208" s="154">
        <f>ROUND(I208*H208,2)</f>
        <v>0</v>
      </c>
      <c r="BL208" s="14" t="s">
        <v>209</v>
      </c>
      <c r="BM208" s="153" t="s">
        <v>1098</v>
      </c>
    </row>
    <row r="209" spans="1:47" s="2" customFormat="1" ht="19.5">
      <c r="A209" s="28"/>
      <c r="B209" s="29"/>
      <c r="C209" s="28"/>
      <c r="D209" s="155" t="s">
        <v>162</v>
      </c>
      <c r="E209" s="28"/>
      <c r="F209" s="156" t="s">
        <v>1099</v>
      </c>
      <c r="G209" s="28"/>
      <c r="H209" s="28"/>
      <c r="I209" s="28"/>
      <c r="J209" s="28"/>
      <c r="K209" s="28"/>
      <c r="L209" s="29"/>
      <c r="M209" s="157"/>
      <c r="N209" s="158"/>
      <c r="O209" s="54"/>
      <c r="P209" s="54"/>
      <c r="Q209" s="54"/>
      <c r="R209" s="54"/>
      <c r="S209" s="54"/>
      <c r="T209" s="55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T209" s="14" t="s">
        <v>162</v>
      </c>
      <c r="AU209" s="14" t="s">
        <v>82</v>
      </c>
    </row>
    <row r="210" spans="1:65" s="2" customFormat="1" ht="16.5" customHeight="1">
      <c r="A210" s="28"/>
      <c r="B210" s="141"/>
      <c r="C210" s="159" t="s">
        <v>367</v>
      </c>
      <c r="D210" s="159" t="s">
        <v>263</v>
      </c>
      <c r="E210" s="160" t="s">
        <v>1100</v>
      </c>
      <c r="F210" s="161" t="s">
        <v>1101</v>
      </c>
      <c r="G210" s="162" t="s">
        <v>175</v>
      </c>
      <c r="H210" s="163">
        <v>15.985</v>
      </c>
      <c r="I210" s="164"/>
      <c r="J210" s="164">
        <f>ROUND(I210*H210,2)</f>
        <v>0</v>
      </c>
      <c r="K210" s="165"/>
      <c r="L210" s="166"/>
      <c r="M210" s="167" t="s">
        <v>1</v>
      </c>
      <c r="N210" s="168" t="s">
        <v>39</v>
      </c>
      <c r="O210" s="151">
        <v>0</v>
      </c>
      <c r="P210" s="151">
        <f>O210*H210</f>
        <v>0</v>
      </c>
      <c r="Q210" s="151">
        <v>1</v>
      </c>
      <c r="R210" s="151">
        <f>Q210*H210</f>
        <v>15.985</v>
      </c>
      <c r="S210" s="151">
        <v>0</v>
      </c>
      <c r="T210" s="152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3" t="s">
        <v>275</v>
      </c>
      <c r="AT210" s="153" t="s">
        <v>263</v>
      </c>
      <c r="AU210" s="153" t="s">
        <v>82</v>
      </c>
      <c r="AY210" s="14" t="s">
        <v>140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4" t="s">
        <v>82</v>
      </c>
      <c r="BK210" s="154">
        <f>ROUND(I210*H210,2)</f>
        <v>0</v>
      </c>
      <c r="BL210" s="14" t="s">
        <v>209</v>
      </c>
      <c r="BM210" s="153" t="s">
        <v>1102</v>
      </c>
    </row>
    <row r="211" spans="1:65" s="2" customFormat="1" ht="16.5" customHeight="1">
      <c r="A211" s="28"/>
      <c r="B211" s="141"/>
      <c r="C211" s="159" t="s">
        <v>371</v>
      </c>
      <c r="D211" s="159" t="s">
        <v>263</v>
      </c>
      <c r="E211" s="160" t="s">
        <v>1103</v>
      </c>
      <c r="F211" s="161" t="s">
        <v>1104</v>
      </c>
      <c r="G211" s="162" t="s">
        <v>175</v>
      </c>
      <c r="H211" s="163">
        <v>2.978</v>
      </c>
      <c r="I211" s="164"/>
      <c r="J211" s="164">
        <f>ROUND(I211*H211,2)</f>
        <v>0</v>
      </c>
      <c r="K211" s="165"/>
      <c r="L211" s="166"/>
      <c r="M211" s="167" t="s">
        <v>1</v>
      </c>
      <c r="N211" s="168" t="s">
        <v>39</v>
      </c>
      <c r="O211" s="151">
        <v>0</v>
      </c>
      <c r="P211" s="151">
        <f>O211*H211</f>
        <v>0</v>
      </c>
      <c r="Q211" s="151">
        <v>1</v>
      </c>
      <c r="R211" s="151">
        <f>Q211*H211</f>
        <v>2.978</v>
      </c>
      <c r="S211" s="151">
        <v>0</v>
      </c>
      <c r="T211" s="15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3" t="s">
        <v>275</v>
      </c>
      <c r="AT211" s="153" t="s">
        <v>263</v>
      </c>
      <c r="AU211" s="153" t="s">
        <v>82</v>
      </c>
      <c r="AY211" s="14" t="s">
        <v>140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4" t="s">
        <v>82</v>
      </c>
      <c r="BK211" s="154">
        <f>ROUND(I211*H211,2)</f>
        <v>0</v>
      </c>
      <c r="BL211" s="14" t="s">
        <v>209</v>
      </c>
      <c r="BM211" s="153" t="s">
        <v>1105</v>
      </c>
    </row>
    <row r="212" spans="1:65" s="2" customFormat="1" ht="16.5" customHeight="1">
      <c r="A212" s="28"/>
      <c r="B212" s="141"/>
      <c r="C212" s="159" t="s">
        <v>375</v>
      </c>
      <c r="D212" s="159" t="s">
        <v>263</v>
      </c>
      <c r="E212" s="160" t="s">
        <v>1106</v>
      </c>
      <c r="F212" s="161" t="s">
        <v>1107</v>
      </c>
      <c r="G212" s="162" t="s">
        <v>175</v>
      </c>
      <c r="H212" s="163">
        <v>4.851</v>
      </c>
      <c r="I212" s="164"/>
      <c r="J212" s="164">
        <f>ROUND(I212*H212,2)</f>
        <v>0</v>
      </c>
      <c r="K212" s="165"/>
      <c r="L212" s="166"/>
      <c r="M212" s="167" t="s">
        <v>1</v>
      </c>
      <c r="N212" s="168" t="s">
        <v>39</v>
      </c>
      <c r="O212" s="151">
        <v>0</v>
      </c>
      <c r="P212" s="151">
        <f>O212*H212</f>
        <v>0</v>
      </c>
      <c r="Q212" s="151">
        <v>1</v>
      </c>
      <c r="R212" s="151">
        <f>Q212*H212</f>
        <v>4.851</v>
      </c>
      <c r="S212" s="151">
        <v>0</v>
      </c>
      <c r="T212" s="152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53" t="s">
        <v>275</v>
      </c>
      <c r="AT212" s="153" t="s">
        <v>263</v>
      </c>
      <c r="AU212" s="153" t="s">
        <v>82</v>
      </c>
      <c r="AY212" s="14" t="s">
        <v>140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4" t="s">
        <v>82</v>
      </c>
      <c r="BK212" s="154">
        <f>ROUND(I212*H212,2)</f>
        <v>0</v>
      </c>
      <c r="BL212" s="14" t="s">
        <v>209</v>
      </c>
      <c r="BM212" s="153" t="s">
        <v>1108</v>
      </c>
    </row>
    <row r="213" spans="1:65" s="2" customFormat="1" ht="21.75" customHeight="1">
      <c r="A213" s="28"/>
      <c r="B213" s="141"/>
      <c r="C213" s="142" t="s">
        <v>379</v>
      </c>
      <c r="D213" s="142" t="s">
        <v>142</v>
      </c>
      <c r="E213" s="143" t="s">
        <v>1109</v>
      </c>
      <c r="F213" s="144" t="s">
        <v>1110</v>
      </c>
      <c r="G213" s="145" t="s">
        <v>175</v>
      </c>
      <c r="H213" s="146">
        <v>54.94</v>
      </c>
      <c r="I213" s="147"/>
      <c r="J213" s="147">
        <f>ROUND(I213*H213,2)</f>
        <v>0</v>
      </c>
      <c r="K213" s="148"/>
      <c r="L213" s="29"/>
      <c r="M213" s="149" t="s">
        <v>1</v>
      </c>
      <c r="N213" s="150" t="s">
        <v>39</v>
      </c>
      <c r="O213" s="151">
        <v>3.006</v>
      </c>
      <c r="P213" s="151">
        <f>O213*H213</f>
        <v>165.14963999999998</v>
      </c>
      <c r="Q213" s="151">
        <v>0</v>
      </c>
      <c r="R213" s="151">
        <f>Q213*H213</f>
        <v>0</v>
      </c>
      <c r="S213" s="151">
        <v>0</v>
      </c>
      <c r="T213" s="152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53" t="s">
        <v>209</v>
      </c>
      <c r="AT213" s="153" t="s">
        <v>142</v>
      </c>
      <c r="AU213" s="153" t="s">
        <v>82</v>
      </c>
      <c r="AY213" s="14" t="s">
        <v>140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4" t="s">
        <v>82</v>
      </c>
      <c r="BK213" s="154">
        <f>ROUND(I213*H213,2)</f>
        <v>0</v>
      </c>
      <c r="BL213" s="14" t="s">
        <v>209</v>
      </c>
      <c r="BM213" s="153" t="s">
        <v>1111</v>
      </c>
    </row>
    <row r="214" spans="2:63" s="12" customFormat="1" ht="25.9" customHeight="1">
      <c r="B214" s="129"/>
      <c r="D214" s="130" t="s">
        <v>73</v>
      </c>
      <c r="E214" s="131" t="s">
        <v>531</v>
      </c>
      <c r="F214" s="131" t="s">
        <v>532</v>
      </c>
      <c r="J214" s="132">
        <f>BK214</f>
        <v>0</v>
      </c>
      <c r="L214" s="129"/>
      <c r="M214" s="133"/>
      <c r="N214" s="134"/>
      <c r="O214" s="134"/>
      <c r="P214" s="135">
        <f>P215+P219+P224+P233+P247+P257+P261+P311+P320+P327+P335</f>
        <v>6488.71673</v>
      </c>
      <c r="Q214" s="134"/>
      <c r="R214" s="135">
        <f>R215+R219+R224+R233+R247+R257+R261+R311+R320+R327+R335</f>
        <v>189.55495332999996</v>
      </c>
      <c r="S214" s="134"/>
      <c r="T214" s="136">
        <f>T215+T219+T224+T233+T247+T257+T261+T311+T320+T327+T335</f>
        <v>0.10002149999999999</v>
      </c>
      <c r="AR214" s="130" t="s">
        <v>84</v>
      </c>
      <c r="AT214" s="137" t="s">
        <v>73</v>
      </c>
      <c r="AU214" s="137" t="s">
        <v>74</v>
      </c>
      <c r="AY214" s="130" t="s">
        <v>140</v>
      </c>
      <c r="BK214" s="138">
        <f>BK215+BK219+BK224+BK233+BK247+BK257+BK261+BK311+BK320+BK327+BK335</f>
        <v>0</v>
      </c>
    </row>
    <row r="215" spans="2:63" s="12" customFormat="1" ht="22.9" customHeight="1">
      <c r="B215" s="129"/>
      <c r="D215" s="130" t="s">
        <v>73</v>
      </c>
      <c r="E215" s="139" t="s">
        <v>556</v>
      </c>
      <c r="F215" s="139" t="s">
        <v>557</v>
      </c>
      <c r="J215" s="140">
        <f>BK215</f>
        <v>0</v>
      </c>
      <c r="L215" s="129"/>
      <c r="M215" s="133"/>
      <c r="N215" s="134"/>
      <c r="O215" s="134"/>
      <c r="P215" s="135">
        <f>SUM(P216:P218)</f>
        <v>43.305147999999996</v>
      </c>
      <c r="Q215" s="134"/>
      <c r="R215" s="135">
        <f>SUM(R216:R218)</f>
        <v>1.7075575</v>
      </c>
      <c r="S215" s="134"/>
      <c r="T215" s="136">
        <f>SUM(T216:T218)</f>
        <v>0</v>
      </c>
      <c r="AR215" s="130" t="s">
        <v>84</v>
      </c>
      <c r="AT215" s="137" t="s">
        <v>73</v>
      </c>
      <c r="AU215" s="137" t="s">
        <v>82</v>
      </c>
      <c r="AY215" s="130" t="s">
        <v>140</v>
      </c>
      <c r="BK215" s="138">
        <f>SUM(BK216:BK218)</f>
        <v>0</v>
      </c>
    </row>
    <row r="216" spans="1:65" s="2" customFormat="1" ht="21.75" customHeight="1">
      <c r="A216" s="28"/>
      <c r="B216" s="141"/>
      <c r="C216" s="142" t="s">
        <v>385</v>
      </c>
      <c r="D216" s="142" t="s">
        <v>142</v>
      </c>
      <c r="E216" s="143" t="s">
        <v>567</v>
      </c>
      <c r="F216" s="144" t="s">
        <v>568</v>
      </c>
      <c r="G216" s="145" t="s">
        <v>199</v>
      </c>
      <c r="H216" s="146">
        <v>669.63</v>
      </c>
      <c r="I216" s="147"/>
      <c r="J216" s="147">
        <f>ROUND(I216*H216,2)</f>
        <v>0</v>
      </c>
      <c r="K216" s="148"/>
      <c r="L216" s="29"/>
      <c r="M216" s="149" t="s">
        <v>1</v>
      </c>
      <c r="N216" s="150" t="s">
        <v>39</v>
      </c>
      <c r="O216" s="151">
        <v>0.06</v>
      </c>
      <c r="P216" s="151">
        <f>O216*H216</f>
        <v>40.1778</v>
      </c>
      <c r="Q216" s="151">
        <v>0</v>
      </c>
      <c r="R216" s="151">
        <f>Q216*H216</f>
        <v>0</v>
      </c>
      <c r="S216" s="151">
        <v>0</v>
      </c>
      <c r="T216" s="152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3" t="s">
        <v>209</v>
      </c>
      <c r="AT216" s="153" t="s">
        <v>142</v>
      </c>
      <c r="AU216" s="153" t="s">
        <v>84</v>
      </c>
      <c r="AY216" s="14" t="s">
        <v>140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4" t="s">
        <v>82</v>
      </c>
      <c r="BK216" s="154">
        <f>ROUND(I216*H216,2)</f>
        <v>0</v>
      </c>
      <c r="BL216" s="14" t="s">
        <v>209</v>
      </c>
      <c r="BM216" s="153" t="s">
        <v>1112</v>
      </c>
    </row>
    <row r="217" spans="1:65" s="2" customFormat="1" ht="21.75" customHeight="1">
      <c r="A217" s="28"/>
      <c r="B217" s="141"/>
      <c r="C217" s="159" t="s">
        <v>389</v>
      </c>
      <c r="D217" s="159" t="s">
        <v>263</v>
      </c>
      <c r="E217" s="160" t="s">
        <v>1113</v>
      </c>
      <c r="F217" s="161" t="s">
        <v>1114</v>
      </c>
      <c r="G217" s="162" t="s">
        <v>199</v>
      </c>
      <c r="H217" s="163">
        <v>683.023</v>
      </c>
      <c r="I217" s="164"/>
      <c r="J217" s="164">
        <f>ROUND(I217*H217,2)</f>
        <v>0</v>
      </c>
      <c r="K217" s="165"/>
      <c r="L217" s="166"/>
      <c r="M217" s="167" t="s">
        <v>1</v>
      </c>
      <c r="N217" s="168" t="s">
        <v>39</v>
      </c>
      <c r="O217" s="151">
        <v>0</v>
      </c>
      <c r="P217" s="151">
        <f>O217*H217</f>
        <v>0</v>
      </c>
      <c r="Q217" s="151">
        <v>0.0025</v>
      </c>
      <c r="R217" s="151">
        <f>Q217*H217</f>
        <v>1.7075575</v>
      </c>
      <c r="S217" s="151">
        <v>0</v>
      </c>
      <c r="T217" s="152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53" t="s">
        <v>275</v>
      </c>
      <c r="AT217" s="153" t="s">
        <v>263</v>
      </c>
      <c r="AU217" s="153" t="s">
        <v>84</v>
      </c>
      <c r="AY217" s="14" t="s">
        <v>140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4" t="s">
        <v>82</v>
      </c>
      <c r="BK217" s="154">
        <f>ROUND(I217*H217,2)</f>
        <v>0</v>
      </c>
      <c r="BL217" s="14" t="s">
        <v>209</v>
      </c>
      <c r="BM217" s="153" t="s">
        <v>1115</v>
      </c>
    </row>
    <row r="218" spans="1:65" s="2" customFormat="1" ht="21.75" customHeight="1">
      <c r="A218" s="28"/>
      <c r="B218" s="141"/>
      <c r="C218" s="142" t="s">
        <v>394</v>
      </c>
      <c r="D218" s="142" t="s">
        <v>142</v>
      </c>
      <c r="E218" s="143" t="s">
        <v>591</v>
      </c>
      <c r="F218" s="144" t="s">
        <v>592</v>
      </c>
      <c r="G218" s="145" t="s">
        <v>175</v>
      </c>
      <c r="H218" s="146">
        <v>1.708</v>
      </c>
      <c r="I218" s="147"/>
      <c r="J218" s="147">
        <f>ROUND(I218*H218,2)</f>
        <v>0</v>
      </c>
      <c r="K218" s="148"/>
      <c r="L218" s="29"/>
      <c r="M218" s="149" t="s">
        <v>1</v>
      </c>
      <c r="N218" s="150" t="s">
        <v>39</v>
      </c>
      <c r="O218" s="151">
        <v>1.831</v>
      </c>
      <c r="P218" s="151">
        <f>O218*H218</f>
        <v>3.127348</v>
      </c>
      <c r="Q218" s="151">
        <v>0</v>
      </c>
      <c r="R218" s="151">
        <f>Q218*H218</f>
        <v>0</v>
      </c>
      <c r="S218" s="151">
        <v>0</v>
      </c>
      <c r="T218" s="152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3" t="s">
        <v>209</v>
      </c>
      <c r="AT218" s="153" t="s">
        <v>142</v>
      </c>
      <c r="AU218" s="153" t="s">
        <v>84</v>
      </c>
      <c r="AY218" s="14" t="s">
        <v>140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4" t="s">
        <v>82</v>
      </c>
      <c r="BK218" s="154">
        <f>ROUND(I218*H218,2)</f>
        <v>0</v>
      </c>
      <c r="BL218" s="14" t="s">
        <v>209</v>
      </c>
      <c r="BM218" s="153" t="s">
        <v>593</v>
      </c>
    </row>
    <row r="219" spans="2:63" s="12" customFormat="1" ht="22.9" customHeight="1">
      <c r="B219" s="129"/>
      <c r="D219" s="130" t="s">
        <v>73</v>
      </c>
      <c r="E219" s="139" t="s">
        <v>594</v>
      </c>
      <c r="F219" s="139" t="s">
        <v>595</v>
      </c>
      <c r="J219" s="140">
        <f>BK219</f>
        <v>0</v>
      </c>
      <c r="L219" s="129"/>
      <c r="M219" s="133"/>
      <c r="N219" s="134"/>
      <c r="O219" s="134"/>
      <c r="P219" s="135">
        <f>SUM(P220:P223)</f>
        <v>6.147862</v>
      </c>
      <c r="Q219" s="134"/>
      <c r="R219" s="135">
        <f>SUM(R220:R223)</f>
        <v>0.09434</v>
      </c>
      <c r="S219" s="134"/>
      <c r="T219" s="136">
        <f>SUM(T220:T223)</f>
        <v>0</v>
      </c>
      <c r="AR219" s="130" t="s">
        <v>84</v>
      </c>
      <c r="AT219" s="137" t="s">
        <v>73</v>
      </c>
      <c r="AU219" s="137" t="s">
        <v>82</v>
      </c>
      <c r="AY219" s="130" t="s">
        <v>140</v>
      </c>
      <c r="BK219" s="138">
        <f>SUM(BK220:BK223)</f>
        <v>0</v>
      </c>
    </row>
    <row r="220" spans="1:65" s="2" customFormat="1" ht="16.5" customHeight="1">
      <c r="A220" s="28"/>
      <c r="B220" s="141"/>
      <c r="C220" s="142" t="s">
        <v>399</v>
      </c>
      <c r="D220" s="142" t="s">
        <v>142</v>
      </c>
      <c r="E220" s="143" t="s">
        <v>597</v>
      </c>
      <c r="F220" s="144" t="s">
        <v>598</v>
      </c>
      <c r="G220" s="145" t="s">
        <v>599</v>
      </c>
      <c r="H220" s="146">
        <v>3</v>
      </c>
      <c r="I220" s="147"/>
      <c r="J220" s="147">
        <f>ROUND(I220*H220,2)</f>
        <v>0</v>
      </c>
      <c r="K220" s="148"/>
      <c r="L220" s="29"/>
      <c r="M220" s="149" t="s">
        <v>1</v>
      </c>
      <c r="N220" s="150" t="s">
        <v>39</v>
      </c>
      <c r="O220" s="151">
        <v>1.1</v>
      </c>
      <c r="P220" s="151">
        <f>O220*H220</f>
        <v>3.3000000000000003</v>
      </c>
      <c r="Q220" s="151">
        <v>0.01692</v>
      </c>
      <c r="R220" s="151">
        <f>Q220*H220</f>
        <v>0.05076</v>
      </c>
      <c r="S220" s="151">
        <v>0</v>
      </c>
      <c r="T220" s="15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3" t="s">
        <v>209</v>
      </c>
      <c r="AT220" s="153" t="s">
        <v>142</v>
      </c>
      <c r="AU220" s="153" t="s">
        <v>84</v>
      </c>
      <c r="AY220" s="14" t="s">
        <v>140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4" t="s">
        <v>82</v>
      </c>
      <c r="BK220" s="154">
        <f>ROUND(I220*H220,2)</f>
        <v>0</v>
      </c>
      <c r="BL220" s="14" t="s">
        <v>209</v>
      </c>
      <c r="BM220" s="153" t="s">
        <v>600</v>
      </c>
    </row>
    <row r="221" spans="1:65" s="2" customFormat="1" ht="21.75" customHeight="1">
      <c r="A221" s="28"/>
      <c r="B221" s="141"/>
      <c r="C221" s="142" t="s">
        <v>403</v>
      </c>
      <c r="D221" s="142" t="s">
        <v>142</v>
      </c>
      <c r="E221" s="143" t="s">
        <v>602</v>
      </c>
      <c r="F221" s="144" t="s">
        <v>603</v>
      </c>
      <c r="G221" s="145" t="s">
        <v>599</v>
      </c>
      <c r="H221" s="146">
        <v>1</v>
      </c>
      <c r="I221" s="147"/>
      <c r="J221" s="147">
        <f>ROUND(I221*H221,2)</f>
        <v>0</v>
      </c>
      <c r="K221" s="148"/>
      <c r="L221" s="29"/>
      <c r="M221" s="149" t="s">
        <v>1</v>
      </c>
      <c r="N221" s="150" t="s">
        <v>39</v>
      </c>
      <c r="O221" s="151">
        <v>0.5</v>
      </c>
      <c r="P221" s="151">
        <f>O221*H221</f>
        <v>0.5</v>
      </c>
      <c r="Q221" s="151">
        <v>0.01608</v>
      </c>
      <c r="R221" s="151">
        <f>Q221*H221</f>
        <v>0.01608</v>
      </c>
      <c r="S221" s="151">
        <v>0</v>
      </c>
      <c r="T221" s="152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3" t="s">
        <v>209</v>
      </c>
      <c r="AT221" s="153" t="s">
        <v>142</v>
      </c>
      <c r="AU221" s="153" t="s">
        <v>84</v>
      </c>
      <c r="AY221" s="14" t="s">
        <v>140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4" t="s">
        <v>82</v>
      </c>
      <c r="BK221" s="154">
        <f>ROUND(I221*H221,2)</f>
        <v>0</v>
      </c>
      <c r="BL221" s="14" t="s">
        <v>209</v>
      </c>
      <c r="BM221" s="153" t="s">
        <v>604</v>
      </c>
    </row>
    <row r="222" spans="1:65" s="2" customFormat="1" ht="21.75" customHeight="1">
      <c r="A222" s="28"/>
      <c r="B222" s="141"/>
      <c r="C222" s="142" t="s">
        <v>408</v>
      </c>
      <c r="D222" s="142" t="s">
        <v>142</v>
      </c>
      <c r="E222" s="143" t="s">
        <v>606</v>
      </c>
      <c r="F222" s="144" t="s">
        <v>607</v>
      </c>
      <c r="G222" s="145" t="s">
        <v>599</v>
      </c>
      <c r="H222" s="146">
        <v>2</v>
      </c>
      <c r="I222" s="147"/>
      <c r="J222" s="147">
        <f>ROUND(I222*H222,2)</f>
        <v>0</v>
      </c>
      <c r="K222" s="148"/>
      <c r="L222" s="29"/>
      <c r="M222" s="149" t="s">
        <v>1</v>
      </c>
      <c r="N222" s="150" t="s">
        <v>39</v>
      </c>
      <c r="O222" s="151">
        <v>1.1</v>
      </c>
      <c r="P222" s="151">
        <f>O222*H222</f>
        <v>2.2</v>
      </c>
      <c r="Q222" s="151">
        <v>0.01375</v>
      </c>
      <c r="R222" s="151">
        <f>Q222*H222</f>
        <v>0.0275</v>
      </c>
      <c r="S222" s="151">
        <v>0</v>
      </c>
      <c r="T222" s="15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3" t="s">
        <v>209</v>
      </c>
      <c r="AT222" s="153" t="s">
        <v>142</v>
      </c>
      <c r="AU222" s="153" t="s">
        <v>84</v>
      </c>
      <c r="AY222" s="14" t="s">
        <v>140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4" t="s">
        <v>82</v>
      </c>
      <c r="BK222" s="154">
        <f>ROUND(I222*H222,2)</f>
        <v>0</v>
      </c>
      <c r="BL222" s="14" t="s">
        <v>209</v>
      </c>
      <c r="BM222" s="153" t="s">
        <v>608</v>
      </c>
    </row>
    <row r="223" spans="1:65" s="2" customFormat="1" ht="21.75" customHeight="1">
      <c r="A223" s="28"/>
      <c r="B223" s="141"/>
      <c r="C223" s="142" t="s">
        <v>412</v>
      </c>
      <c r="D223" s="142" t="s">
        <v>142</v>
      </c>
      <c r="E223" s="143" t="s">
        <v>610</v>
      </c>
      <c r="F223" s="144" t="s">
        <v>611</v>
      </c>
      <c r="G223" s="145" t="s">
        <v>175</v>
      </c>
      <c r="H223" s="146">
        <v>0.094</v>
      </c>
      <c r="I223" s="147"/>
      <c r="J223" s="147">
        <f>ROUND(I223*H223,2)</f>
        <v>0</v>
      </c>
      <c r="K223" s="148"/>
      <c r="L223" s="29"/>
      <c r="M223" s="149" t="s">
        <v>1</v>
      </c>
      <c r="N223" s="150" t="s">
        <v>39</v>
      </c>
      <c r="O223" s="151">
        <v>1.573</v>
      </c>
      <c r="P223" s="151">
        <f>O223*H223</f>
        <v>0.147862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3" t="s">
        <v>209</v>
      </c>
      <c r="AT223" s="153" t="s">
        <v>142</v>
      </c>
      <c r="AU223" s="153" t="s">
        <v>84</v>
      </c>
      <c r="AY223" s="14" t="s">
        <v>140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4" t="s">
        <v>82</v>
      </c>
      <c r="BK223" s="154">
        <f>ROUND(I223*H223,2)</f>
        <v>0</v>
      </c>
      <c r="BL223" s="14" t="s">
        <v>209</v>
      </c>
      <c r="BM223" s="153" t="s">
        <v>612</v>
      </c>
    </row>
    <row r="224" spans="2:63" s="12" customFormat="1" ht="22.9" customHeight="1">
      <c r="B224" s="129"/>
      <c r="D224" s="130" t="s">
        <v>73</v>
      </c>
      <c r="E224" s="139" t="s">
        <v>613</v>
      </c>
      <c r="F224" s="139" t="s">
        <v>614</v>
      </c>
      <c r="J224" s="140">
        <f>BK224</f>
        <v>0</v>
      </c>
      <c r="L224" s="129"/>
      <c r="M224" s="133"/>
      <c r="N224" s="134"/>
      <c r="O224" s="134"/>
      <c r="P224" s="135">
        <f>SUM(P225:P232)</f>
        <v>1359.0717960000002</v>
      </c>
      <c r="Q224" s="134"/>
      <c r="R224" s="135">
        <f>SUM(R225:R232)</f>
        <v>53.452150710000005</v>
      </c>
      <c r="S224" s="134"/>
      <c r="T224" s="136">
        <f>SUM(T225:T232)</f>
        <v>0</v>
      </c>
      <c r="AR224" s="130" t="s">
        <v>84</v>
      </c>
      <c r="AT224" s="137" t="s">
        <v>73</v>
      </c>
      <c r="AU224" s="137" t="s">
        <v>82</v>
      </c>
      <c r="AY224" s="130" t="s">
        <v>140</v>
      </c>
      <c r="BK224" s="138">
        <f>SUM(BK225:BK232)</f>
        <v>0</v>
      </c>
    </row>
    <row r="225" spans="1:65" s="2" customFormat="1" ht="21.75" customHeight="1">
      <c r="A225" s="28"/>
      <c r="B225" s="141"/>
      <c r="C225" s="142" t="s">
        <v>416</v>
      </c>
      <c r="D225" s="142" t="s">
        <v>142</v>
      </c>
      <c r="E225" s="143" t="s">
        <v>1116</v>
      </c>
      <c r="F225" s="144" t="s">
        <v>1117</v>
      </c>
      <c r="G225" s="145" t="s">
        <v>199</v>
      </c>
      <c r="H225" s="146">
        <v>478.514</v>
      </c>
      <c r="I225" s="147"/>
      <c r="J225" s="147">
        <f>ROUND(I225*H225,2)</f>
        <v>0</v>
      </c>
      <c r="K225" s="148"/>
      <c r="L225" s="29"/>
      <c r="M225" s="149" t="s">
        <v>1</v>
      </c>
      <c r="N225" s="150" t="s">
        <v>39</v>
      </c>
      <c r="O225" s="151">
        <v>0.264</v>
      </c>
      <c r="P225" s="151">
        <f>O225*H225</f>
        <v>126.327696</v>
      </c>
      <c r="Q225" s="151">
        <v>0.0161</v>
      </c>
      <c r="R225" s="151">
        <f>Q225*H225</f>
        <v>7.7040754</v>
      </c>
      <c r="S225" s="151">
        <v>0</v>
      </c>
      <c r="T225" s="15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53" t="s">
        <v>209</v>
      </c>
      <c r="AT225" s="153" t="s">
        <v>142</v>
      </c>
      <c r="AU225" s="153" t="s">
        <v>84</v>
      </c>
      <c r="AY225" s="14" t="s">
        <v>140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4" t="s">
        <v>82</v>
      </c>
      <c r="BK225" s="154">
        <f>ROUND(I225*H225,2)</f>
        <v>0</v>
      </c>
      <c r="BL225" s="14" t="s">
        <v>209</v>
      </c>
      <c r="BM225" s="153" t="s">
        <v>1118</v>
      </c>
    </row>
    <row r="226" spans="1:47" s="2" customFormat="1" ht="19.5">
      <c r="A226" s="28"/>
      <c r="B226" s="29"/>
      <c r="C226" s="28"/>
      <c r="D226" s="155" t="s">
        <v>162</v>
      </c>
      <c r="E226" s="28"/>
      <c r="F226" s="156" t="s">
        <v>1119</v>
      </c>
      <c r="G226" s="28"/>
      <c r="H226" s="28"/>
      <c r="I226" s="28"/>
      <c r="J226" s="28"/>
      <c r="K226" s="28"/>
      <c r="L226" s="29"/>
      <c r="M226" s="157"/>
      <c r="N226" s="158"/>
      <c r="O226" s="54"/>
      <c r="P226" s="54"/>
      <c r="Q226" s="54"/>
      <c r="R226" s="54"/>
      <c r="S226" s="54"/>
      <c r="T226" s="55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T226" s="14" t="s">
        <v>162</v>
      </c>
      <c r="AU226" s="14" t="s">
        <v>84</v>
      </c>
    </row>
    <row r="227" spans="1:65" s="2" customFormat="1" ht="21.75" customHeight="1">
      <c r="A227" s="28"/>
      <c r="B227" s="141"/>
      <c r="C227" s="142" t="s">
        <v>421</v>
      </c>
      <c r="D227" s="142" t="s">
        <v>142</v>
      </c>
      <c r="E227" s="143" t="s">
        <v>1120</v>
      </c>
      <c r="F227" s="144" t="s">
        <v>1121</v>
      </c>
      <c r="G227" s="145" t="s">
        <v>199</v>
      </c>
      <c r="H227" s="146">
        <v>3157.288</v>
      </c>
      <c r="I227" s="147"/>
      <c r="J227" s="147">
        <f aca="true" t="shared" si="30" ref="J227:J232">ROUND(I227*H227,2)</f>
        <v>0</v>
      </c>
      <c r="K227" s="148"/>
      <c r="L227" s="29"/>
      <c r="M227" s="149" t="s">
        <v>1</v>
      </c>
      <c r="N227" s="150" t="s">
        <v>39</v>
      </c>
      <c r="O227" s="151">
        <v>0.346</v>
      </c>
      <c r="P227" s="151">
        <f aca="true" t="shared" si="31" ref="P227:P232">O227*H227</f>
        <v>1092.421648</v>
      </c>
      <c r="Q227" s="151">
        <v>0</v>
      </c>
      <c r="R227" s="151">
        <f aca="true" t="shared" si="32" ref="R227:R232">Q227*H227</f>
        <v>0</v>
      </c>
      <c r="S227" s="151">
        <v>0</v>
      </c>
      <c r="T227" s="152">
        <f aca="true" t="shared" si="33" ref="T227:T232"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3" t="s">
        <v>209</v>
      </c>
      <c r="AT227" s="153" t="s">
        <v>142</v>
      </c>
      <c r="AU227" s="153" t="s">
        <v>84</v>
      </c>
      <c r="AY227" s="14" t="s">
        <v>140</v>
      </c>
      <c r="BE227" s="154">
        <f aca="true" t="shared" si="34" ref="BE227:BE232">IF(N227="základní",J227,0)</f>
        <v>0</v>
      </c>
      <c r="BF227" s="154">
        <f aca="true" t="shared" si="35" ref="BF227:BF232">IF(N227="snížená",J227,0)</f>
        <v>0</v>
      </c>
      <c r="BG227" s="154">
        <f aca="true" t="shared" si="36" ref="BG227:BG232">IF(N227="zákl. přenesená",J227,0)</f>
        <v>0</v>
      </c>
      <c r="BH227" s="154">
        <f aca="true" t="shared" si="37" ref="BH227:BH232">IF(N227="sníž. přenesená",J227,0)</f>
        <v>0</v>
      </c>
      <c r="BI227" s="154">
        <f aca="true" t="shared" si="38" ref="BI227:BI232">IF(N227="nulová",J227,0)</f>
        <v>0</v>
      </c>
      <c r="BJ227" s="14" t="s">
        <v>82</v>
      </c>
      <c r="BK227" s="154">
        <f aca="true" t="shared" si="39" ref="BK227:BK232">ROUND(I227*H227,2)</f>
        <v>0</v>
      </c>
      <c r="BL227" s="14" t="s">
        <v>209</v>
      </c>
      <c r="BM227" s="153" t="s">
        <v>1122</v>
      </c>
    </row>
    <row r="228" spans="1:65" s="2" customFormat="1" ht="16.5" customHeight="1">
      <c r="A228" s="28"/>
      <c r="B228" s="141"/>
      <c r="C228" s="159" t="s">
        <v>425</v>
      </c>
      <c r="D228" s="159" t="s">
        <v>263</v>
      </c>
      <c r="E228" s="160" t="s">
        <v>1123</v>
      </c>
      <c r="F228" s="161" t="s">
        <v>1124</v>
      </c>
      <c r="G228" s="162" t="s">
        <v>145</v>
      </c>
      <c r="H228" s="163">
        <v>78.932</v>
      </c>
      <c r="I228" s="164"/>
      <c r="J228" s="164">
        <f t="shared" si="30"/>
        <v>0</v>
      </c>
      <c r="K228" s="165"/>
      <c r="L228" s="166"/>
      <c r="M228" s="167" t="s">
        <v>1</v>
      </c>
      <c r="N228" s="168" t="s">
        <v>39</v>
      </c>
      <c r="O228" s="151">
        <v>0</v>
      </c>
      <c r="P228" s="151">
        <f t="shared" si="31"/>
        <v>0</v>
      </c>
      <c r="Q228" s="151">
        <v>0.55</v>
      </c>
      <c r="R228" s="151">
        <f t="shared" si="32"/>
        <v>43.412600000000005</v>
      </c>
      <c r="S228" s="151">
        <v>0</v>
      </c>
      <c r="T228" s="152">
        <f t="shared" si="33"/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53" t="s">
        <v>275</v>
      </c>
      <c r="AT228" s="153" t="s">
        <v>263</v>
      </c>
      <c r="AU228" s="153" t="s">
        <v>84</v>
      </c>
      <c r="AY228" s="14" t="s">
        <v>140</v>
      </c>
      <c r="BE228" s="154">
        <f t="shared" si="34"/>
        <v>0</v>
      </c>
      <c r="BF228" s="154">
        <f t="shared" si="35"/>
        <v>0</v>
      </c>
      <c r="BG228" s="154">
        <f t="shared" si="36"/>
        <v>0</v>
      </c>
      <c r="BH228" s="154">
        <f t="shared" si="37"/>
        <v>0</v>
      </c>
      <c r="BI228" s="154">
        <f t="shared" si="38"/>
        <v>0</v>
      </c>
      <c r="BJ228" s="14" t="s">
        <v>82</v>
      </c>
      <c r="BK228" s="154">
        <f t="shared" si="39"/>
        <v>0</v>
      </c>
      <c r="BL228" s="14" t="s">
        <v>209</v>
      </c>
      <c r="BM228" s="153" t="s">
        <v>1125</v>
      </c>
    </row>
    <row r="229" spans="1:65" s="2" customFormat="1" ht="21.75" customHeight="1">
      <c r="A229" s="28"/>
      <c r="B229" s="141"/>
      <c r="C229" s="142" t="s">
        <v>429</v>
      </c>
      <c r="D229" s="142" t="s">
        <v>142</v>
      </c>
      <c r="E229" s="143" t="s">
        <v>1126</v>
      </c>
      <c r="F229" s="144" t="s">
        <v>1127</v>
      </c>
      <c r="G229" s="145" t="s">
        <v>239</v>
      </c>
      <c r="H229" s="146">
        <v>1557.6</v>
      </c>
      <c r="I229" s="147"/>
      <c r="J229" s="147">
        <f t="shared" si="30"/>
        <v>0</v>
      </c>
      <c r="K229" s="148"/>
      <c r="L229" s="29"/>
      <c r="M229" s="149" t="s">
        <v>1</v>
      </c>
      <c r="N229" s="150" t="s">
        <v>39</v>
      </c>
      <c r="O229" s="151">
        <v>0.03</v>
      </c>
      <c r="P229" s="151">
        <f t="shared" si="31"/>
        <v>46.727999999999994</v>
      </c>
      <c r="Q229" s="151">
        <v>0</v>
      </c>
      <c r="R229" s="151">
        <f t="shared" si="32"/>
        <v>0</v>
      </c>
      <c r="S229" s="151">
        <v>0</v>
      </c>
      <c r="T229" s="152">
        <f t="shared" si="33"/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3" t="s">
        <v>209</v>
      </c>
      <c r="AT229" s="153" t="s">
        <v>142</v>
      </c>
      <c r="AU229" s="153" t="s">
        <v>84</v>
      </c>
      <c r="AY229" s="14" t="s">
        <v>140</v>
      </c>
      <c r="BE229" s="154">
        <f t="shared" si="34"/>
        <v>0</v>
      </c>
      <c r="BF229" s="154">
        <f t="shared" si="35"/>
        <v>0</v>
      </c>
      <c r="BG229" s="154">
        <f t="shared" si="36"/>
        <v>0</v>
      </c>
      <c r="BH229" s="154">
        <f t="shared" si="37"/>
        <v>0</v>
      </c>
      <c r="BI229" s="154">
        <f t="shared" si="38"/>
        <v>0</v>
      </c>
      <c r="BJ229" s="14" t="s">
        <v>82</v>
      </c>
      <c r="BK229" s="154">
        <f t="shared" si="39"/>
        <v>0</v>
      </c>
      <c r="BL229" s="14" t="s">
        <v>209</v>
      </c>
      <c r="BM229" s="153" t="s">
        <v>1128</v>
      </c>
    </row>
    <row r="230" spans="1:65" s="2" customFormat="1" ht="16.5" customHeight="1">
      <c r="A230" s="28"/>
      <c r="B230" s="141"/>
      <c r="C230" s="159" t="s">
        <v>433</v>
      </c>
      <c r="D230" s="159" t="s">
        <v>263</v>
      </c>
      <c r="E230" s="160" t="s">
        <v>1129</v>
      </c>
      <c r="F230" s="161" t="s">
        <v>1130</v>
      </c>
      <c r="G230" s="162" t="s">
        <v>145</v>
      </c>
      <c r="H230" s="163">
        <v>3.738</v>
      </c>
      <c r="I230" s="164"/>
      <c r="J230" s="164">
        <f t="shared" si="30"/>
        <v>0</v>
      </c>
      <c r="K230" s="165"/>
      <c r="L230" s="166"/>
      <c r="M230" s="167" t="s">
        <v>1</v>
      </c>
      <c r="N230" s="168" t="s">
        <v>39</v>
      </c>
      <c r="O230" s="151">
        <v>0</v>
      </c>
      <c r="P230" s="151">
        <f t="shared" si="31"/>
        <v>0</v>
      </c>
      <c r="Q230" s="151">
        <v>0.55</v>
      </c>
      <c r="R230" s="151">
        <f t="shared" si="32"/>
        <v>2.0559000000000003</v>
      </c>
      <c r="S230" s="151">
        <v>0</v>
      </c>
      <c r="T230" s="152">
        <f t="shared" si="33"/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3" t="s">
        <v>275</v>
      </c>
      <c r="AT230" s="153" t="s">
        <v>263</v>
      </c>
      <c r="AU230" s="153" t="s">
        <v>84</v>
      </c>
      <c r="AY230" s="14" t="s">
        <v>140</v>
      </c>
      <c r="BE230" s="154">
        <f t="shared" si="34"/>
        <v>0</v>
      </c>
      <c r="BF230" s="154">
        <f t="shared" si="35"/>
        <v>0</v>
      </c>
      <c r="BG230" s="154">
        <f t="shared" si="36"/>
        <v>0</v>
      </c>
      <c r="BH230" s="154">
        <f t="shared" si="37"/>
        <v>0</v>
      </c>
      <c r="BI230" s="154">
        <f t="shared" si="38"/>
        <v>0</v>
      </c>
      <c r="BJ230" s="14" t="s">
        <v>82</v>
      </c>
      <c r="BK230" s="154">
        <f t="shared" si="39"/>
        <v>0</v>
      </c>
      <c r="BL230" s="14" t="s">
        <v>209</v>
      </c>
      <c r="BM230" s="153" t="s">
        <v>1131</v>
      </c>
    </row>
    <row r="231" spans="1:65" s="2" customFormat="1" ht="21.75" customHeight="1">
      <c r="A231" s="28"/>
      <c r="B231" s="141"/>
      <c r="C231" s="142" t="s">
        <v>438</v>
      </c>
      <c r="D231" s="142" t="s">
        <v>142</v>
      </c>
      <c r="E231" s="143" t="s">
        <v>1132</v>
      </c>
      <c r="F231" s="144" t="s">
        <v>1133</v>
      </c>
      <c r="G231" s="145" t="s">
        <v>145</v>
      </c>
      <c r="H231" s="146">
        <v>11.963</v>
      </c>
      <c r="I231" s="147"/>
      <c r="J231" s="147">
        <f t="shared" si="30"/>
        <v>0</v>
      </c>
      <c r="K231" s="148"/>
      <c r="L231" s="29"/>
      <c r="M231" s="149" t="s">
        <v>1</v>
      </c>
      <c r="N231" s="150" t="s">
        <v>39</v>
      </c>
      <c r="O231" s="151">
        <v>0</v>
      </c>
      <c r="P231" s="151">
        <f t="shared" si="31"/>
        <v>0</v>
      </c>
      <c r="Q231" s="151">
        <v>0.02337</v>
      </c>
      <c r="R231" s="151">
        <f t="shared" si="32"/>
        <v>0.27957530999999997</v>
      </c>
      <c r="S231" s="151">
        <v>0</v>
      </c>
      <c r="T231" s="152">
        <f t="shared" si="33"/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3" t="s">
        <v>209</v>
      </c>
      <c r="AT231" s="153" t="s">
        <v>142</v>
      </c>
      <c r="AU231" s="153" t="s">
        <v>84</v>
      </c>
      <c r="AY231" s="14" t="s">
        <v>140</v>
      </c>
      <c r="BE231" s="154">
        <f t="shared" si="34"/>
        <v>0</v>
      </c>
      <c r="BF231" s="154">
        <f t="shared" si="35"/>
        <v>0</v>
      </c>
      <c r="BG231" s="154">
        <f t="shared" si="36"/>
        <v>0</v>
      </c>
      <c r="BH231" s="154">
        <f t="shared" si="37"/>
        <v>0</v>
      </c>
      <c r="BI231" s="154">
        <f t="shared" si="38"/>
        <v>0</v>
      </c>
      <c r="BJ231" s="14" t="s">
        <v>82</v>
      </c>
      <c r="BK231" s="154">
        <f t="shared" si="39"/>
        <v>0</v>
      </c>
      <c r="BL231" s="14" t="s">
        <v>209</v>
      </c>
      <c r="BM231" s="153" t="s">
        <v>1134</v>
      </c>
    </row>
    <row r="232" spans="1:65" s="2" customFormat="1" ht="21.75" customHeight="1">
      <c r="A232" s="28"/>
      <c r="B232" s="141"/>
      <c r="C232" s="142" t="s">
        <v>442</v>
      </c>
      <c r="D232" s="142" t="s">
        <v>142</v>
      </c>
      <c r="E232" s="143" t="s">
        <v>1135</v>
      </c>
      <c r="F232" s="144" t="s">
        <v>1136</v>
      </c>
      <c r="G232" s="145" t="s">
        <v>175</v>
      </c>
      <c r="H232" s="146">
        <v>53.452</v>
      </c>
      <c r="I232" s="147"/>
      <c r="J232" s="147">
        <f t="shared" si="30"/>
        <v>0</v>
      </c>
      <c r="K232" s="148"/>
      <c r="L232" s="29"/>
      <c r="M232" s="149" t="s">
        <v>1</v>
      </c>
      <c r="N232" s="150" t="s">
        <v>39</v>
      </c>
      <c r="O232" s="151">
        <v>1.751</v>
      </c>
      <c r="P232" s="151">
        <f t="shared" si="31"/>
        <v>93.59445199999999</v>
      </c>
      <c r="Q232" s="151">
        <v>0</v>
      </c>
      <c r="R232" s="151">
        <f t="shared" si="32"/>
        <v>0</v>
      </c>
      <c r="S232" s="151">
        <v>0</v>
      </c>
      <c r="T232" s="152">
        <f t="shared" si="33"/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53" t="s">
        <v>209</v>
      </c>
      <c r="AT232" s="153" t="s">
        <v>142</v>
      </c>
      <c r="AU232" s="153" t="s">
        <v>84</v>
      </c>
      <c r="AY232" s="14" t="s">
        <v>140</v>
      </c>
      <c r="BE232" s="154">
        <f t="shared" si="34"/>
        <v>0</v>
      </c>
      <c r="BF232" s="154">
        <f t="shared" si="35"/>
        <v>0</v>
      </c>
      <c r="BG232" s="154">
        <f t="shared" si="36"/>
        <v>0</v>
      </c>
      <c r="BH232" s="154">
        <f t="shared" si="37"/>
        <v>0</v>
      </c>
      <c r="BI232" s="154">
        <f t="shared" si="38"/>
        <v>0</v>
      </c>
      <c r="BJ232" s="14" t="s">
        <v>82</v>
      </c>
      <c r="BK232" s="154">
        <f t="shared" si="39"/>
        <v>0</v>
      </c>
      <c r="BL232" s="14" t="s">
        <v>209</v>
      </c>
      <c r="BM232" s="153" t="s">
        <v>1137</v>
      </c>
    </row>
    <row r="233" spans="2:63" s="12" customFormat="1" ht="22.9" customHeight="1">
      <c r="B233" s="129"/>
      <c r="D233" s="130" t="s">
        <v>73</v>
      </c>
      <c r="E233" s="139" t="s">
        <v>650</v>
      </c>
      <c r="F233" s="139" t="s">
        <v>651</v>
      </c>
      <c r="J233" s="140">
        <f>BK233</f>
        <v>0</v>
      </c>
      <c r="L233" s="129"/>
      <c r="M233" s="133"/>
      <c r="N233" s="134"/>
      <c r="O233" s="134"/>
      <c r="P233" s="135">
        <f>SUM(P234:P246)</f>
        <v>3681.6451</v>
      </c>
      <c r="Q233" s="134"/>
      <c r="R233" s="135">
        <f>SUM(R234:R246)</f>
        <v>117.31464465</v>
      </c>
      <c r="S233" s="134"/>
      <c r="T233" s="136">
        <f>SUM(T234:T246)</f>
        <v>0</v>
      </c>
      <c r="AR233" s="130" t="s">
        <v>84</v>
      </c>
      <c r="AT233" s="137" t="s">
        <v>73</v>
      </c>
      <c r="AU233" s="137" t="s">
        <v>82</v>
      </c>
      <c r="AY233" s="130" t="s">
        <v>140</v>
      </c>
      <c r="BK233" s="138">
        <f>SUM(BK234:BK246)</f>
        <v>0</v>
      </c>
    </row>
    <row r="234" spans="1:65" s="2" customFormat="1" ht="21.75" customHeight="1">
      <c r="A234" s="28"/>
      <c r="B234" s="141"/>
      <c r="C234" s="142" t="s">
        <v>446</v>
      </c>
      <c r="D234" s="142" t="s">
        <v>142</v>
      </c>
      <c r="E234" s="143" t="s">
        <v>1138</v>
      </c>
      <c r="F234" s="144" t="s">
        <v>1139</v>
      </c>
      <c r="G234" s="145" t="s">
        <v>199</v>
      </c>
      <c r="H234" s="146">
        <v>1331.965</v>
      </c>
      <c r="I234" s="147"/>
      <c r="J234" s="147">
        <f>ROUND(I234*H234,2)</f>
        <v>0</v>
      </c>
      <c r="K234" s="148"/>
      <c r="L234" s="29"/>
      <c r="M234" s="149" t="s">
        <v>1</v>
      </c>
      <c r="N234" s="150" t="s">
        <v>39</v>
      </c>
      <c r="O234" s="151">
        <v>1.018</v>
      </c>
      <c r="P234" s="151">
        <f>O234*H234</f>
        <v>1355.94037</v>
      </c>
      <c r="Q234" s="151">
        <v>0.01694</v>
      </c>
      <c r="R234" s="151">
        <f>Q234*H234</f>
        <v>22.5634871</v>
      </c>
      <c r="S234" s="151">
        <v>0</v>
      </c>
      <c r="T234" s="152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3" t="s">
        <v>209</v>
      </c>
      <c r="AT234" s="153" t="s">
        <v>142</v>
      </c>
      <c r="AU234" s="153" t="s">
        <v>84</v>
      </c>
      <c r="AY234" s="14" t="s">
        <v>140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4" t="s">
        <v>82</v>
      </c>
      <c r="BK234" s="154">
        <f>ROUND(I234*H234,2)</f>
        <v>0</v>
      </c>
      <c r="BL234" s="14" t="s">
        <v>209</v>
      </c>
      <c r="BM234" s="153" t="s">
        <v>1140</v>
      </c>
    </row>
    <row r="235" spans="1:65" s="2" customFormat="1" ht="21.75" customHeight="1">
      <c r="A235" s="28"/>
      <c r="B235" s="141"/>
      <c r="C235" s="142" t="s">
        <v>450</v>
      </c>
      <c r="D235" s="142" t="s">
        <v>142</v>
      </c>
      <c r="E235" s="143" t="s">
        <v>1141</v>
      </c>
      <c r="F235" s="144" t="s">
        <v>1142</v>
      </c>
      <c r="G235" s="145" t="s">
        <v>199</v>
      </c>
      <c r="H235" s="146">
        <v>10.05</v>
      </c>
      <c r="I235" s="147"/>
      <c r="J235" s="147">
        <f>ROUND(I235*H235,2)</f>
        <v>0</v>
      </c>
      <c r="K235" s="148"/>
      <c r="L235" s="29"/>
      <c r="M235" s="149" t="s">
        <v>1</v>
      </c>
      <c r="N235" s="150" t="s">
        <v>39</v>
      </c>
      <c r="O235" s="151">
        <v>0.968</v>
      </c>
      <c r="P235" s="151">
        <f>O235*H235</f>
        <v>9.7284</v>
      </c>
      <c r="Q235" s="151">
        <v>0.01379</v>
      </c>
      <c r="R235" s="151">
        <f>Q235*H235</f>
        <v>0.1385895</v>
      </c>
      <c r="S235" s="151">
        <v>0</v>
      </c>
      <c r="T235" s="152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53" t="s">
        <v>209</v>
      </c>
      <c r="AT235" s="153" t="s">
        <v>142</v>
      </c>
      <c r="AU235" s="153" t="s">
        <v>84</v>
      </c>
      <c r="AY235" s="14" t="s">
        <v>140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4" t="s">
        <v>82</v>
      </c>
      <c r="BK235" s="154">
        <f>ROUND(I235*H235,2)</f>
        <v>0</v>
      </c>
      <c r="BL235" s="14" t="s">
        <v>209</v>
      </c>
      <c r="BM235" s="153" t="s">
        <v>1143</v>
      </c>
    </row>
    <row r="236" spans="1:65" s="2" customFormat="1" ht="16.5" customHeight="1">
      <c r="A236" s="28"/>
      <c r="B236" s="141"/>
      <c r="C236" s="142" t="s">
        <v>454</v>
      </c>
      <c r="D236" s="142" t="s">
        <v>142</v>
      </c>
      <c r="E236" s="143" t="s">
        <v>657</v>
      </c>
      <c r="F236" s="144" t="s">
        <v>658</v>
      </c>
      <c r="G236" s="145" t="s">
        <v>199</v>
      </c>
      <c r="H236" s="146">
        <v>1342.015</v>
      </c>
      <c r="I236" s="147"/>
      <c r="J236" s="147">
        <f>ROUND(I236*H236,2)</f>
        <v>0</v>
      </c>
      <c r="K236" s="148"/>
      <c r="L236" s="29"/>
      <c r="M236" s="149" t="s">
        <v>1</v>
      </c>
      <c r="N236" s="150" t="s">
        <v>39</v>
      </c>
      <c r="O236" s="151">
        <v>0.04</v>
      </c>
      <c r="P236" s="151">
        <f>O236*H236</f>
        <v>53.680600000000005</v>
      </c>
      <c r="Q236" s="151">
        <v>0.0001</v>
      </c>
      <c r="R236" s="151">
        <f>Q236*H236</f>
        <v>0.13420150000000003</v>
      </c>
      <c r="S236" s="151">
        <v>0</v>
      </c>
      <c r="T236" s="152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3" t="s">
        <v>209</v>
      </c>
      <c r="AT236" s="153" t="s">
        <v>142</v>
      </c>
      <c r="AU236" s="153" t="s">
        <v>84</v>
      </c>
      <c r="AY236" s="14" t="s">
        <v>140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4" t="s">
        <v>82</v>
      </c>
      <c r="BK236" s="154">
        <f>ROUND(I236*H236,2)</f>
        <v>0</v>
      </c>
      <c r="BL236" s="14" t="s">
        <v>209</v>
      </c>
      <c r="BM236" s="153" t="s">
        <v>1144</v>
      </c>
    </row>
    <row r="237" spans="1:65" s="2" customFormat="1" ht="16.5" customHeight="1">
      <c r="A237" s="28"/>
      <c r="B237" s="141"/>
      <c r="C237" s="142" t="s">
        <v>458</v>
      </c>
      <c r="D237" s="142" t="s">
        <v>142</v>
      </c>
      <c r="E237" s="143" t="s">
        <v>1145</v>
      </c>
      <c r="F237" s="144" t="s">
        <v>1146</v>
      </c>
      <c r="G237" s="145" t="s">
        <v>199</v>
      </c>
      <c r="H237" s="146">
        <v>1342.015</v>
      </c>
      <c r="I237" s="147"/>
      <c r="J237" s="147">
        <f>ROUND(I237*H237,2)</f>
        <v>0</v>
      </c>
      <c r="K237" s="148"/>
      <c r="L237" s="29"/>
      <c r="M237" s="149" t="s">
        <v>1</v>
      </c>
      <c r="N237" s="150" t="s">
        <v>39</v>
      </c>
      <c r="O237" s="151">
        <v>0.066</v>
      </c>
      <c r="P237" s="151">
        <f>O237*H237</f>
        <v>88.57299</v>
      </c>
      <c r="Q237" s="151">
        <v>0</v>
      </c>
      <c r="R237" s="151">
        <f>Q237*H237</f>
        <v>0</v>
      </c>
      <c r="S237" s="151">
        <v>0</v>
      </c>
      <c r="T237" s="152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53" t="s">
        <v>209</v>
      </c>
      <c r="AT237" s="153" t="s">
        <v>142</v>
      </c>
      <c r="AU237" s="153" t="s">
        <v>84</v>
      </c>
      <c r="AY237" s="14" t="s">
        <v>140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4" t="s">
        <v>82</v>
      </c>
      <c r="BK237" s="154">
        <f>ROUND(I237*H237,2)</f>
        <v>0</v>
      </c>
      <c r="BL237" s="14" t="s">
        <v>209</v>
      </c>
      <c r="BM237" s="153" t="s">
        <v>1147</v>
      </c>
    </row>
    <row r="238" spans="1:65" s="2" customFormat="1" ht="16.5" customHeight="1">
      <c r="A238" s="28"/>
      <c r="B238" s="141"/>
      <c r="C238" s="159" t="s">
        <v>462</v>
      </c>
      <c r="D238" s="159" t="s">
        <v>263</v>
      </c>
      <c r="E238" s="160" t="s">
        <v>1148</v>
      </c>
      <c r="F238" s="161" t="s">
        <v>1149</v>
      </c>
      <c r="G238" s="162" t="s">
        <v>199</v>
      </c>
      <c r="H238" s="163">
        <v>1342.015</v>
      </c>
      <c r="I238" s="164"/>
      <c r="J238" s="164">
        <f>ROUND(I238*H238,2)</f>
        <v>0</v>
      </c>
      <c r="K238" s="165"/>
      <c r="L238" s="166"/>
      <c r="M238" s="167" t="s">
        <v>1</v>
      </c>
      <c r="N238" s="168" t="s">
        <v>39</v>
      </c>
      <c r="O238" s="151">
        <v>0</v>
      </c>
      <c r="P238" s="151">
        <f>O238*H238</f>
        <v>0</v>
      </c>
      <c r="Q238" s="151">
        <v>0.00017</v>
      </c>
      <c r="R238" s="151">
        <f>Q238*H238</f>
        <v>0.22814255000000003</v>
      </c>
      <c r="S238" s="151">
        <v>0</v>
      </c>
      <c r="T238" s="152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3" t="s">
        <v>275</v>
      </c>
      <c r="AT238" s="153" t="s">
        <v>263</v>
      </c>
      <c r="AU238" s="153" t="s">
        <v>84</v>
      </c>
      <c r="AY238" s="14" t="s">
        <v>140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4" t="s">
        <v>82</v>
      </c>
      <c r="BK238" s="154">
        <f>ROUND(I238*H238,2)</f>
        <v>0</v>
      </c>
      <c r="BL238" s="14" t="s">
        <v>209</v>
      </c>
      <c r="BM238" s="153" t="s">
        <v>1150</v>
      </c>
    </row>
    <row r="239" spans="1:47" s="2" customFormat="1" ht="29.25">
      <c r="A239" s="28"/>
      <c r="B239" s="29"/>
      <c r="C239" s="28"/>
      <c r="D239" s="155" t="s">
        <v>162</v>
      </c>
      <c r="E239" s="28"/>
      <c r="F239" s="156" t="s">
        <v>1151</v>
      </c>
      <c r="G239" s="28"/>
      <c r="H239" s="28"/>
      <c r="I239" s="28"/>
      <c r="J239" s="28"/>
      <c r="K239" s="28"/>
      <c r="L239" s="29"/>
      <c r="M239" s="157"/>
      <c r="N239" s="158"/>
      <c r="O239" s="54"/>
      <c r="P239" s="54"/>
      <c r="Q239" s="54"/>
      <c r="R239" s="54"/>
      <c r="S239" s="54"/>
      <c r="T239" s="55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T239" s="14" t="s">
        <v>162</v>
      </c>
      <c r="AU239" s="14" t="s">
        <v>84</v>
      </c>
    </row>
    <row r="240" spans="1:65" s="2" customFormat="1" ht="16.5" customHeight="1">
      <c r="A240" s="28"/>
      <c r="B240" s="141"/>
      <c r="C240" s="142" t="s">
        <v>466</v>
      </c>
      <c r="D240" s="142" t="s">
        <v>142</v>
      </c>
      <c r="E240" s="143" t="s">
        <v>1152</v>
      </c>
      <c r="F240" s="144" t="s">
        <v>1153</v>
      </c>
      <c r="G240" s="145" t="s">
        <v>199</v>
      </c>
      <c r="H240" s="146">
        <v>1342.015</v>
      </c>
      <c r="I240" s="147"/>
      <c r="J240" s="147">
        <f aca="true" t="shared" si="40" ref="J240:J246">ROUND(I240*H240,2)</f>
        <v>0</v>
      </c>
      <c r="K240" s="148"/>
      <c r="L240" s="29"/>
      <c r="M240" s="149" t="s">
        <v>1</v>
      </c>
      <c r="N240" s="150" t="s">
        <v>39</v>
      </c>
      <c r="O240" s="151">
        <v>0.11</v>
      </c>
      <c r="P240" s="151">
        <f aca="true" t="shared" si="41" ref="P240:P246">O240*H240</f>
        <v>147.62165000000002</v>
      </c>
      <c r="Q240" s="151">
        <v>0</v>
      </c>
      <c r="R240" s="151">
        <f aca="true" t="shared" si="42" ref="R240:R246">Q240*H240</f>
        <v>0</v>
      </c>
      <c r="S240" s="151">
        <v>0</v>
      </c>
      <c r="T240" s="152">
        <f aca="true" t="shared" si="43" ref="T240:T246"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3" t="s">
        <v>209</v>
      </c>
      <c r="AT240" s="153" t="s">
        <v>142</v>
      </c>
      <c r="AU240" s="153" t="s">
        <v>84</v>
      </c>
      <c r="AY240" s="14" t="s">
        <v>140</v>
      </c>
      <c r="BE240" s="154">
        <f aca="true" t="shared" si="44" ref="BE240:BE246">IF(N240="základní",J240,0)</f>
        <v>0</v>
      </c>
      <c r="BF240" s="154">
        <f aca="true" t="shared" si="45" ref="BF240:BF246">IF(N240="snížená",J240,0)</f>
        <v>0</v>
      </c>
      <c r="BG240" s="154">
        <f aca="true" t="shared" si="46" ref="BG240:BG246">IF(N240="zákl. přenesená",J240,0)</f>
        <v>0</v>
      </c>
      <c r="BH240" s="154">
        <f aca="true" t="shared" si="47" ref="BH240:BH246">IF(N240="sníž. přenesená",J240,0)</f>
        <v>0</v>
      </c>
      <c r="BI240" s="154">
        <f aca="true" t="shared" si="48" ref="BI240:BI246">IF(N240="nulová",J240,0)</f>
        <v>0</v>
      </c>
      <c r="BJ240" s="14" t="s">
        <v>82</v>
      </c>
      <c r="BK240" s="154">
        <f aca="true" t="shared" si="49" ref="BK240:BK246">ROUND(I240*H240,2)</f>
        <v>0</v>
      </c>
      <c r="BL240" s="14" t="s">
        <v>209</v>
      </c>
      <c r="BM240" s="153" t="s">
        <v>1154</v>
      </c>
    </row>
    <row r="241" spans="1:65" s="2" customFormat="1" ht="16.5" customHeight="1">
      <c r="A241" s="28"/>
      <c r="B241" s="141"/>
      <c r="C241" s="159" t="s">
        <v>470</v>
      </c>
      <c r="D241" s="159" t="s">
        <v>263</v>
      </c>
      <c r="E241" s="160" t="s">
        <v>1155</v>
      </c>
      <c r="F241" s="161" t="s">
        <v>1156</v>
      </c>
      <c r="G241" s="162" t="s">
        <v>199</v>
      </c>
      <c r="H241" s="163">
        <v>1342.015</v>
      </c>
      <c r="I241" s="164"/>
      <c r="J241" s="164">
        <f t="shared" si="40"/>
        <v>0</v>
      </c>
      <c r="K241" s="165"/>
      <c r="L241" s="166"/>
      <c r="M241" s="167" t="s">
        <v>1</v>
      </c>
      <c r="N241" s="168" t="s">
        <v>39</v>
      </c>
      <c r="O241" s="151">
        <v>0</v>
      </c>
      <c r="P241" s="151">
        <f t="shared" si="41"/>
        <v>0</v>
      </c>
      <c r="Q241" s="151">
        <v>0.0016</v>
      </c>
      <c r="R241" s="151">
        <f t="shared" si="42"/>
        <v>2.1472240000000005</v>
      </c>
      <c r="S241" s="151">
        <v>0</v>
      </c>
      <c r="T241" s="152">
        <f t="shared" si="43"/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3" t="s">
        <v>275</v>
      </c>
      <c r="AT241" s="153" t="s">
        <v>263</v>
      </c>
      <c r="AU241" s="153" t="s">
        <v>84</v>
      </c>
      <c r="AY241" s="14" t="s">
        <v>140</v>
      </c>
      <c r="BE241" s="154">
        <f t="shared" si="44"/>
        <v>0</v>
      </c>
      <c r="BF241" s="154">
        <f t="shared" si="45"/>
        <v>0</v>
      </c>
      <c r="BG241" s="154">
        <f t="shared" si="46"/>
        <v>0</v>
      </c>
      <c r="BH241" s="154">
        <f t="shared" si="47"/>
        <v>0</v>
      </c>
      <c r="BI241" s="154">
        <f t="shared" si="48"/>
        <v>0</v>
      </c>
      <c r="BJ241" s="14" t="s">
        <v>82</v>
      </c>
      <c r="BK241" s="154">
        <f t="shared" si="49"/>
        <v>0</v>
      </c>
      <c r="BL241" s="14" t="s">
        <v>209</v>
      </c>
      <c r="BM241" s="153" t="s">
        <v>1157</v>
      </c>
    </row>
    <row r="242" spans="1:65" s="2" customFormat="1" ht="21.75" customHeight="1">
      <c r="A242" s="28"/>
      <c r="B242" s="141"/>
      <c r="C242" s="142" t="s">
        <v>474</v>
      </c>
      <c r="D242" s="142" t="s">
        <v>142</v>
      </c>
      <c r="E242" s="143" t="s">
        <v>1158</v>
      </c>
      <c r="F242" s="144" t="s">
        <v>1159</v>
      </c>
      <c r="G242" s="145" t="s">
        <v>239</v>
      </c>
      <c r="H242" s="146">
        <v>5489.68</v>
      </c>
      <c r="I242" s="147"/>
      <c r="J242" s="147">
        <f t="shared" si="40"/>
        <v>0</v>
      </c>
      <c r="K242" s="148"/>
      <c r="L242" s="29"/>
      <c r="M242" s="149" t="s">
        <v>1</v>
      </c>
      <c r="N242" s="150" t="s">
        <v>39</v>
      </c>
      <c r="O242" s="151">
        <v>0.318</v>
      </c>
      <c r="P242" s="151">
        <f t="shared" si="41"/>
        <v>1745.7182400000002</v>
      </c>
      <c r="Q242" s="151">
        <v>0</v>
      </c>
      <c r="R242" s="151">
        <f t="shared" si="42"/>
        <v>0</v>
      </c>
      <c r="S242" s="151">
        <v>0</v>
      </c>
      <c r="T242" s="152">
        <f t="shared" si="43"/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3" t="s">
        <v>209</v>
      </c>
      <c r="AT242" s="153" t="s">
        <v>142</v>
      </c>
      <c r="AU242" s="153" t="s">
        <v>84</v>
      </c>
      <c r="AY242" s="14" t="s">
        <v>140</v>
      </c>
      <c r="BE242" s="154">
        <f t="shared" si="44"/>
        <v>0</v>
      </c>
      <c r="BF242" s="154">
        <f t="shared" si="45"/>
        <v>0</v>
      </c>
      <c r="BG242" s="154">
        <f t="shared" si="46"/>
        <v>0</v>
      </c>
      <c r="BH242" s="154">
        <f t="shared" si="47"/>
        <v>0</v>
      </c>
      <c r="BI242" s="154">
        <f t="shared" si="48"/>
        <v>0</v>
      </c>
      <c r="BJ242" s="14" t="s">
        <v>82</v>
      </c>
      <c r="BK242" s="154">
        <f t="shared" si="49"/>
        <v>0</v>
      </c>
      <c r="BL242" s="14" t="s">
        <v>209</v>
      </c>
      <c r="BM242" s="153" t="s">
        <v>1160</v>
      </c>
    </row>
    <row r="243" spans="1:65" s="2" customFormat="1" ht="16.5" customHeight="1">
      <c r="A243" s="28"/>
      <c r="B243" s="141"/>
      <c r="C243" s="159" t="s">
        <v>478</v>
      </c>
      <c r="D243" s="159" t="s">
        <v>263</v>
      </c>
      <c r="E243" s="160" t="s">
        <v>1161</v>
      </c>
      <c r="F243" s="161" t="s">
        <v>1162</v>
      </c>
      <c r="G243" s="162" t="s">
        <v>145</v>
      </c>
      <c r="H243" s="163">
        <v>102.93</v>
      </c>
      <c r="I243" s="164"/>
      <c r="J243" s="164">
        <f t="shared" si="40"/>
        <v>0</v>
      </c>
      <c r="K243" s="165"/>
      <c r="L243" s="166"/>
      <c r="M243" s="167" t="s">
        <v>1</v>
      </c>
      <c r="N243" s="168" t="s">
        <v>39</v>
      </c>
      <c r="O243" s="151">
        <v>0</v>
      </c>
      <c r="P243" s="151">
        <f t="shared" si="41"/>
        <v>0</v>
      </c>
      <c r="Q243" s="151">
        <v>0.55</v>
      </c>
      <c r="R243" s="151">
        <f t="shared" si="42"/>
        <v>56.61150000000001</v>
      </c>
      <c r="S243" s="151">
        <v>0</v>
      </c>
      <c r="T243" s="152">
        <f t="shared" si="43"/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53" t="s">
        <v>275</v>
      </c>
      <c r="AT243" s="153" t="s">
        <v>263</v>
      </c>
      <c r="AU243" s="153" t="s">
        <v>84</v>
      </c>
      <c r="AY243" s="14" t="s">
        <v>140</v>
      </c>
      <c r="BE243" s="154">
        <f t="shared" si="44"/>
        <v>0</v>
      </c>
      <c r="BF243" s="154">
        <f t="shared" si="45"/>
        <v>0</v>
      </c>
      <c r="BG243" s="154">
        <f t="shared" si="46"/>
        <v>0</v>
      </c>
      <c r="BH243" s="154">
        <f t="shared" si="47"/>
        <v>0</v>
      </c>
      <c r="BI243" s="154">
        <f t="shared" si="48"/>
        <v>0</v>
      </c>
      <c r="BJ243" s="14" t="s">
        <v>82</v>
      </c>
      <c r="BK243" s="154">
        <f t="shared" si="49"/>
        <v>0</v>
      </c>
      <c r="BL243" s="14" t="s">
        <v>209</v>
      </c>
      <c r="BM243" s="153" t="s">
        <v>1163</v>
      </c>
    </row>
    <row r="244" spans="1:65" s="2" customFormat="1" ht="16.5" customHeight="1">
      <c r="A244" s="28"/>
      <c r="B244" s="141"/>
      <c r="C244" s="159" t="s">
        <v>484</v>
      </c>
      <c r="D244" s="159" t="s">
        <v>263</v>
      </c>
      <c r="E244" s="160" t="s">
        <v>1164</v>
      </c>
      <c r="F244" s="161" t="s">
        <v>1165</v>
      </c>
      <c r="G244" s="162" t="s">
        <v>145</v>
      </c>
      <c r="H244" s="163">
        <v>56.57</v>
      </c>
      <c r="I244" s="164"/>
      <c r="J244" s="164">
        <f t="shared" si="40"/>
        <v>0</v>
      </c>
      <c r="K244" s="165"/>
      <c r="L244" s="166"/>
      <c r="M244" s="167" t="s">
        <v>1</v>
      </c>
      <c r="N244" s="168" t="s">
        <v>39</v>
      </c>
      <c r="O244" s="151">
        <v>0</v>
      </c>
      <c r="P244" s="151">
        <f t="shared" si="41"/>
        <v>0</v>
      </c>
      <c r="Q244" s="151">
        <v>0.55</v>
      </c>
      <c r="R244" s="151">
        <f t="shared" si="42"/>
        <v>31.113500000000002</v>
      </c>
      <c r="S244" s="151">
        <v>0</v>
      </c>
      <c r="T244" s="152">
        <f t="shared" si="43"/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3" t="s">
        <v>275</v>
      </c>
      <c r="AT244" s="153" t="s">
        <v>263</v>
      </c>
      <c r="AU244" s="153" t="s">
        <v>84</v>
      </c>
      <c r="AY244" s="14" t="s">
        <v>140</v>
      </c>
      <c r="BE244" s="154">
        <f t="shared" si="44"/>
        <v>0</v>
      </c>
      <c r="BF244" s="154">
        <f t="shared" si="45"/>
        <v>0</v>
      </c>
      <c r="BG244" s="154">
        <f t="shared" si="46"/>
        <v>0</v>
      </c>
      <c r="BH244" s="154">
        <f t="shared" si="47"/>
        <v>0</v>
      </c>
      <c r="BI244" s="154">
        <f t="shared" si="48"/>
        <v>0</v>
      </c>
      <c r="BJ244" s="14" t="s">
        <v>82</v>
      </c>
      <c r="BK244" s="154">
        <f t="shared" si="49"/>
        <v>0</v>
      </c>
      <c r="BL244" s="14" t="s">
        <v>209</v>
      </c>
      <c r="BM244" s="153" t="s">
        <v>1166</v>
      </c>
    </row>
    <row r="245" spans="1:65" s="2" customFormat="1" ht="16.5" customHeight="1">
      <c r="A245" s="28"/>
      <c r="B245" s="141"/>
      <c r="C245" s="159" t="s">
        <v>488</v>
      </c>
      <c r="D245" s="159" t="s">
        <v>263</v>
      </c>
      <c r="E245" s="160" t="s">
        <v>1167</v>
      </c>
      <c r="F245" s="161" t="s">
        <v>1168</v>
      </c>
      <c r="G245" s="162" t="s">
        <v>145</v>
      </c>
      <c r="H245" s="163">
        <v>7.96</v>
      </c>
      <c r="I245" s="164"/>
      <c r="J245" s="164">
        <f t="shared" si="40"/>
        <v>0</v>
      </c>
      <c r="K245" s="165"/>
      <c r="L245" s="166"/>
      <c r="M245" s="167" t="s">
        <v>1</v>
      </c>
      <c r="N245" s="168" t="s">
        <v>39</v>
      </c>
      <c r="O245" s="151">
        <v>0</v>
      </c>
      <c r="P245" s="151">
        <f t="shared" si="41"/>
        <v>0</v>
      </c>
      <c r="Q245" s="151">
        <v>0.55</v>
      </c>
      <c r="R245" s="151">
        <f t="shared" si="42"/>
        <v>4.378</v>
      </c>
      <c r="S245" s="151">
        <v>0</v>
      </c>
      <c r="T245" s="152">
        <f t="shared" si="43"/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3" t="s">
        <v>275</v>
      </c>
      <c r="AT245" s="153" t="s">
        <v>263</v>
      </c>
      <c r="AU245" s="153" t="s">
        <v>84</v>
      </c>
      <c r="AY245" s="14" t="s">
        <v>140</v>
      </c>
      <c r="BE245" s="154">
        <f t="shared" si="44"/>
        <v>0</v>
      </c>
      <c r="BF245" s="154">
        <f t="shared" si="45"/>
        <v>0</v>
      </c>
      <c r="BG245" s="154">
        <f t="shared" si="46"/>
        <v>0</v>
      </c>
      <c r="BH245" s="154">
        <f t="shared" si="47"/>
        <v>0</v>
      </c>
      <c r="BI245" s="154">
        <f t="shared" si="48"/>
        <v>0</v>
      </c>
      <c r="BJ245" s="14" t="s">
        <v>82</v>
      </c>
      <c r="BK245" s="154">
        <f t="shared" si="49"/>
        <v>0</v>
      </c>
      <c r="BL245" s="14" t="s">
        <v>209</v>
      </c>
      <c r="BM245" s="153" t="s">
        <v>1169</v>
      </c>
    </row>
    <row r="246" spans="1:65" s="2" customFormat="1" ht="21.75" customHeight="1">
      <c r="A246" s="28"/>
      <c r="B246" s="141"/>
      <c r="C246" s="142" t="s">
        <v>492</v>
      </c>
      <c r="D246" s="142" t="s">
        <v>142</v>
      </c>
      <c r="E246" s="143" t="s">
        <v>1170</v>
      </c>
      <c r="F246" s="144" t="s">
        <v>1171</v>
      </c>
      <c r="G246" s="145" t="s">
        <v>175</v>
      </c>
      <c r="H246" s="146">
        <v>117.315</v>
      </c>
      <c r="I246" s="147"/>
      <c r="J246" s="147">
        <f t="shared" si="40"/>
        <v>0</v>
      </c>
      <c r="K246" s="148"/>
      <c r="L246" s="29"/>
      <c r="M246" s="149" t="s">
        <v>1</v>
      </c>
      <c r="N246" s="150" t="s">
        <v>39</v>
      </c>
      <c r="O246" s="151">
        <v>2.39</v>
      </c>
      <c r="P246" s="151">
        <f t="shared" si="41"/>
        <v>280.38285</v>
      </c>
      <c r="Q246" s="151">
        <v>0</v>
      </c>
      <c r="R246" s="151">
        <f t="shared" si="42"/>
        <v>0</v>
      </c>
      <c r="S246" s="151">
        <v>0</v>
      </c>
      <c r="T246" s="152">
        <f t="shared" si="43"/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3" t="s">
        <v>209</v>
      </c>
      <c r="AT246" s="153" t="s">
        <v>142</v>
      </c>
      <c r="AU246" s="153" t="s">
        <v>84</v>
      </c>
      <c r="AY246" s="14" t="s">
        <v>140</v>
      </c>
      <c r="BE246" s="154">
        <f t="shared" si="44"/>
        <v>0</v>
      </c>
      <c r="BF246" s="154">
        <f t="shared" si="45"/>
        <v>0</v>
      </c>
      <c r="BG246" s="154">
        <f t="shared" si="46"/>
        <v>0</v>
      </c>
      <c r="BH246" s="154">
        <f t="shared" si="47"/>
        <v>0</v>
      </c>
      <c r="BI246" s="154">
        <f t="shared" si="48"/>
        <v>0</v>
      </c>
      <c r="BJ246" s="14" t="s">
        <v>82</v>
      </c>
      <c r="BK246" s="154">
        <f t="shared" si="49"/>
        <v>0</v>
      </c>
      <c r="BL246" s="14" t="s">
        <v>209</v>
      </c>
      <c r="BM246" s="153" t="s">
        <v>1172</v>
      </c>
    </row>
    <row r="247" spans="2:63" s="12" customFormat="1" ht="22.9" customHeight="1">
      <c r="B247" s="129"/>
      <c r="D247" s="130" t="s">
        <v>73</v>
      </c>
      <c r="E247" s="139" t="s">
        <v>664</v>
      </c>
      <c r="F247" s="139" t="s">
        <v>665</v>
      </c>
      <c r="J247" s="140">
        <f>BK247</f>
        <v>0</v>
      </c>
      <c r="L247" s="129"/>
      <c r="M247" s="133"/>
      <c r="N247" s="134"/>
      <c r="O247" s="134"/>
      <c r="P247" s="135">
        <f>SUM(P248:P256)</f>
        <v>559.53301</v>
      </c>
      <c r="Q247" s="134"/>
      <c r="R247" s="135">
        <f>SUM(R248:R256)</f>
        <v>11.911412299999999</v>
      </c>
      <c r="S247" s="134"/>
      <c r="T247" s="136">
        <f>SUM(T248:T256)</f>
        <v>0</v>
      </c>
      <c r="AR247" s="130" t="s">
        <v>84</v>
      </c>
      <c r="AT247" s="137" t="s">
        <v>73</v>
      </c>
      <c r="AU247" s="137" t="s">
        <v>82</v>
      </c>
      <c r="AY247" s="130" t="s">
        <v>140</v>
      </c>
      <c r="BK247" s="138">
        <f>SUM(BK248:BK256)</f>
        <v>0</v>
      </c>
    </row>
    <row r="248" spans="1:65" s="2" customFormat="1" ht="21.75" customHeight="1">
      <c r="A248" s="28"/>
      <c r="B248" s="141"/>
      <c r="C248" s="142" t="s">
        <v>497</v>
      </c>
      <c r="D248" s="142" t="s">
        <v>142</v>
      </c>
      <c r="E248" s="143" t="s">
        <v>1173</v>
      </c>
      <c r="F248" s="144" t="s">
        <v>1174</v>
      </c>
      <c r="G248" s="145" t="s">
        <v>199</v>
      </c>
      <c r="H248" s="146">
        <v>1566.35</v>
      </c>
      <c r="I248" s="147"/>
      <c r="J248" s="147">
        <f aca="true" t="shared" si="50" ref="J248:J256">ROUND(I248*H248,2)</f>
        <v>0</v>
      </c>
      <c r="K248" s="148"/>
      <c r="L248" s="29"/>
      <c r="M248" s="149" t="s">
        <v>1</v>
      </c>
      <c r="N248" s="150" t="s">
        <v>39</v>
      </c>
      <c r="O248" s="151">
        <v>0.22</v>
      </c>
      <c r="P248" s="151">
        <f aca="true" t="shared" si="51" ref="P248:P256">O248*H248</f>
        <v>344.597</v>
      </c>
      <c r="Q248" s="151">
        <v>0.0065</v>
      </c>
      <c r="R248" s="151">
        <f aca="true" t="shared" si="52" ref="R248:R256">Q248*H248</f>
        <v>10.181275</v>
      </c>
      <c r="S248" s="151">
        <v>0</v>
      </c>
      <c r="T248" s="152">
        <f aca="true" t="shared" si="53" ref="T248:T256"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3" t="s">
        <v>209</v>
      </c>
      <c r="AT248" s="153" t="s">
        <v>142</v>
      </c>
      <c r="AU248" s="153" t="s">
        <v>84</v>
      </c>
      <c r="AY248" s="14" t="s">
        <v>140</v>
      </c>
      <c r="BE248" s="154">
        <f aca="true" t="shared" si="54" ref="BE248:BE256">IF(N248="základní",J248,0)</f>
        <v>0</v>
      </c>
      <c r="BF248" s="154">
        <f aca="true" t="shared" si="55" ref="BF248:BF256">IF(N248="snížená",J248,0)</f>
        <v>0</v>
      </c>
      <c r="BG248" s="154">
        <f aca="true" t="shared" si="56" ref="BG248:BG256">IF(N248="zákl. přenesená",J248,0)</f>
        <v>0</v>
      </c>
      <c r="BH248" s="154">
        <f aca="true" t="shared" si="57" ref="BH248:BH256">IF(N248="sníž. přenesená",J248,0)</f>
        <v>0</v>
      </c>
      <c r="BI248" s="154">
        <f aca="true" t="shared" si="58" ref="BI248:BI256">IF(N248="nulová",J248,0)</f>
        <v>0</v>
      </c>
      <c r="BJ248" s="14" t="s">
        <v>82</v>
      </c>
      <c r="BK248" s="154">
        <f aca="true" t="shared" si="59" ref="BK248:BK256">ROUND(I248*H248,2)</f>
        <v>0</v>
      </c>
      <c r="BL248" s="14" t="s">
        <v>209</v>
      </c>
      <c r="BM248" s="153" t="s">
        <v>1175</v>
      </c>
    </row>
    <row r="249" spans="1:65" s="2" customFormat="1" ht="21.75" customHeight="1">
      <c r="A249" s="28"/>
      <c r="B249" s="141"/>
      <c r="C249" s="142" t="s">
        <v>501</v>
      </c>
      <c r="D249" s="142" t="s">
        <v>142</v>
      </c>
      <c r="E249" s="143" t="s">
        <v>1176</v>
      </c>
      <c r="F249" s="144" t="s">
        <v>1177</v>
      </c>
      <c r="G249" s="145" t="s">
        <v>239</v>
      </c>
      <c r="H249" s="146">
        <v>123.09</v>
      </c>
      <c r="I249" s="147"/>
      <c r="J249" s="147">
        <f t="shared" si="50"/>
        <v>0</v>
      </c>
      <c r="K249" s="148"/>
      <c r="L249" s="29"/>
      <c r="M249" s="149" t="s">
        <v>1</v>
      </c>
      <c r="N249" s="150" t="s">
        <v>39</v>
      </c>
      <c r="O249" s="151">
        <v>0.386</v>
      </c>
      <c r="P249" s="151">
        <f t="shared" si="51"/>
        <v>47.51274</v>
      </c>
      <c r="Q249" s="151">
        <v>0.0058</v>
      </c>
      <c r="R249" s="151">
        <f t="shared" si="52"/>
        <v>0.713922</v>
      </c>
      <c r="S249" s="151">
        <v>0</v>
      </c>
      <c r="T249" s="152">
        <f t="shared" si="53"/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3" t="s">
        <v>209</v>
      </c>
      <c r="AT249" s="153" t="s">
        <v>142</v>
      </c>
      <c r="AU249" s="153" t="s">
        <v>84</v>
      </c>
      <c r="AY249" s="14" t="s">
        <v>140</v>
      </c>
      <c r="BE249" s="154">
        <f t="shared" si="54"/>
        <v>0</v>
      </c>
      <c r="BF249" s="154">
        <f t="shared" si="55"/>
        <v>0</v>
      </c>
      <c r="BG249" s="154">
        <f t="shared" si="56"/>
        <v>0</v>
      </c>
      <c r="BH249" s="154">
        <f t="shared" si="57"/>
        <v>0</v>
      </c>
      <c r="BI249" s="154">
        <f t="shared" si="58"/>
        <v>0</v>
      </c>
      <c r="BJ249" s="14" t="s">
        <v>82</v>
      </c>
      <c r="BK249" s="154">
        <f t="shared" si="59"/>
        <v>0</v>
      </c>
      <c r="BL249" s="14" t="s">
        <v>209</v>
      </c>
      <c r="BM249" s="153" t="s">
        <v>1178</v>
      </c>
    </row>
    <row r="250" spans="1:65" s="2" customFormat="1" ht="21.75" customHeight="1">
      <c r="A250" s="28"/>
      <c r="B250" s="141"/>
      <c r="C250" s="142" t="s">
        <v>505</v>
      </c>
      <c r="D250" s="142" t="s">
        <v>142</v>
      </c>
      <c r="E250" s="143" t="s">
        <v>1179</v>
      </c>
      <c r="F250" s="144" t="s">
        <v>1180</v>
      </c>
      <c r="G250" s="145" t="s">
        <v>239</v>
      </c>
      <c r="H250" s="146">
        <v>87.15</v>
      </c>
      <c r="I250" s="147"/>
      <c r="J250" s="147">
        <f t="shared" si="50"/>
        <v>0</v>
      </c>
      <c r="K250" s="148"/>
      <c r="L250" s="29"/>
      <c r="M250" s="149" t="s">
        <v>1</v>
      </c>
      <c r="N250" s="150" t="s">
        <v>39</v>
      </c>
      <c r="O250" s="151">
        <v>0.269</v>
      </c>
      <c r="P250" s="151">
        <f t="shared" si="51"/>
        <v>23.443350000000002</v>
      </c>
      <c r="Q250" s="151">
        <v>0.00357</v>
      </c>
      <c r="R250" s="151">
        <f t="shared" si="52"/>
        <v>0.3111255</v>
      </c>
      <c r="S250" s="151">
        <v>0</v>
      </c>
      <c r="T250" s="152">
        <f t="shared" si="53"/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3" t="s">
        <v>209</v>
      </c>
      <c r="AT250" s="153" t="s">
        <v>142</v>
      </c>
      <c r="AU250" s="153" t="s">
        <v>84</v>
      </c>
      <c r="AY250" s="14" t="s">
        <v>140</v>
      </c>
      <c r="BE250" s="154">
        <f t="shared" si="54"/>
        <v>0</v>
      </c>
      <c r="BF250" s="154">
        <f t="shared" si="55"/>
        <v>0</v>
      </c>
      <c r="BG250" s="154">
        <f t="shared" si="56"/>
        <v>0</v>
      </c>
      <c r="BH250" s="154">
        <f t="shared" si="57"/>
        <v>0</v>
      </c>
      <c r="BI250" s="154">
        <f t="shared" si="58"/>
        <v>0</v>
      </c>
      <c r="BJ250" s="14" t="s">
        <v>82</v>
      </c>
      <c r="BK250" s="154">
        <f t="shared" si="59"/>
        <v>0</v>
      </c>
      <c r="BL250" s="14" t="s">
        <v>209</v>
      </c>
      <c r="BM250" s="153" t="s">
        <v>1181</v>
      </c>
    </row>
    <row r="251" spans="1:65" s="2" customFormat="1" ht="21.75" customHeight="1">
      <c r="A251" s="28"/>
      <c r="B251" s="141"/>
      <c r="C251" s="142" t="s">
        <v>509</v>
      </c>
      <c r="D251" s="142" t="s">
        <v>142</v>
      </c>
      <c r="E251" s="143" t="s">
        <v>1182</v>
      </c>
      <c r="F251" s="144" t="s">
        <v>1183</v>
      </c>
      <c r="G251" s="145" t="s">
        <v>239</v>
      </c>
      <c r="H251" s="146">
        <v>17.16</v>
      </c>
      <c r="I251" s="147"/>
      <c r="J251" s="147">
        <f t="shared" si="50"/>
        <v>0</v>
      </c>
      <c r="K251" s="148"/>
      <c r="L251" s="29"/>
      <c r="M251" s="149" t="s">
        <v>1</v>
      </c>
      <c r="N251" s="150" t="s">
        <v>39</v>
      </c>
      <c r="O251" s="151">
        <v>0.915</v>
      </c>
      <c r="P251" s="151">
        <f t="shared" si="51"/>
        <v>15.701400000000001</v>
      </c>
      <c r="Q251" s="151">
        <v>0.00653</v>
      </c>
      <c r="R251" s="151">
        <f t="shared" si="52"/>
        <v>0.11205480000000001</v>
      </c>
      <c r="S251" s="151">
        <v>0</v>
      </c>
      <c r="T251" s="152">
        <f t="shared" si="53"/>
        <v>0</v>
      </c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R251" s="153" t="s">
        <v>209</v>
      </c>
      <c r="AT251" s="153" t="s">
        <v>142</v>
      </c>
      <c r="AU251" s="153" t="s">
        <v>84</v>
      </c>
      <c r="AY251" s="14" t="s">
        <v>140</v>
      </c>
      <c r="BE251" s="154">
        <f t="shared" si="54"/>
        <v>0</v>
      </c>
      <c r="BF251" s="154">
        <f t="shared" si="55"/>
        <v>0</v>
      </c>
      <c r="BG251" s="154">
        <f t="shared" si="56"/>
        <v>0</v>
      </c>
      <c r="BH251" s="154">
        <f t="shared" si="57"/>
        <v>0</v>
      </c>
      <c r="BI251" s="154">
        <f t="shared" si="58"/>
        <v>0</v>
      </c>
      <c r="BJ251" s="14" t="s">
        <v>82</v>
      </c>
      <c r="BK251" s="154">
        <f t="shared" si="59"/>
        <v>0</v>
      </c>
      <c r="BL251" s="14" t="s">
        <v>209</v>
      </c>
      <c r="BM251" s="153" t="s">
        <v>1184</v>
      </c>
    </row>
    <row r="252" spans="1:65" s="2" customFormat="1" ht="21.75" customHeight="1">
      <c r="A252" s="28"/>
      <c r="B252" s="141"/>
      <c r="C252" s="142" t="s">
        <v>513</v>
      </c>
      <c r="D252" s="142" t="s">
        <v>142</v>
      </c>
      <c r="E252" s="143" t="s">
        <v>684</v>
      </c>
      <c r="F252" s="144" t="s">
        <v>685</v>
      </c>
      <c r="G252" s="145" t="s">
        <v>239</v>
      </c>
      <c r="H252" s="146">
        <v>89.1</v>
      </c>
      <c r="I252" s="147"/>
      <c r="J252" s="147">
        <f t="shared" si="50"/>
        <v>0</v>
      </c>
      <c r="K252" s="148"/>
      <c r="L252" s="29"/>
      <c r="M252" s="149" t="s">
        <v>1</v>
      </c>
      <c r="N252" s="150" t="s">
        <v>39</v>
      </c>
      <c r="O252" s="151">
        <v>0.347</v>
      </c>
      <c r="P252" s="151">
        <f t="shared" si="51"/>
        <v>30.917699999999996</v>
      </c>
      <c r="Q252" s="151">
        <v>0.00358</v>
      </c>
      <c r="R252" s="151">
        <f t="shared" si="52"/>
        <v>0.318978</v>
      </c>
      <c r="S252" s="151">
        <v>0</v>
      </c>
      <c r="T252" s="152">
        <f t="shared" si="53"/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3" t="s">
        <v>209</v>
      </c>
      <c r="AT252" s="153" t="s">
        <v>142</v>
      </c>
      <c r="AU252" s="153" t="s">
        <v>84</v>
      </c>
      <c r="AY252" s="14" t="s">
        <v>140</v>
      </c>
      <c r="BE252" s="154">
        <f t="shared" si="54"/>
        <v>0</v>
      </c>
      <c r="BF252" s="154">
        <f t="shared" si="55"/>
        <v>0</v>
      </c>
      <c r="BG252" s="154">
        <f t="shared" si="56"/>
        <v>0</v>
      </c>
      <c r="BH252" s="154">
        <f t="shared" si="57"/>
        <v>0</v>
      </c>
      <c r="BI252" s="154">
        <f t="shared" si="58"/>
        <v>0</v>
      </c>
      <c r="BJ252" s="14" t="s">
        <v>82</v>
      </c>
      <c r="BK252" s="154">
        <f t="shared" si="59"/>
        <v>0</v>
      </c>
      <c r="BL252" s="14" t="s">
        <v>209</v>
      </c>
      <c r="BM252" s="153" t="s">
        <v>686</v>
      </c>
    </row>
    <row r="253" spans="1:65" s="2" customFormat="1" ht="21.75" customHeight="1">
      <c r="A253" s="28"/>
      <c r="B253" s="141"/>
      <c r="C253" s="142" t="s">
        <v>517</v>
      </c>
      <c r="D253" s="142" t="s">
        <v>142</v>
      </c>
      <c r="E253" s="143" t="s">
        <v>1185</v>
      </c>
      <c r="F253" s="144" t="s">
        <v>1186</v>
      </c>
      <c r="G253" s="145" t="s">
        <v>239</v>
      </c>
      <c r="H253" s="146">
        <v>87.15</v>
      </c>
      <c r="I253" s="147"/>
      <c r="J253" s="147">
        <f t="shared" si="50"/>
        <v>0</v>
      </c>
      <c r="K253" s="148"/>
      <c r="L253" s="29"/>
      <c r="M253" s="149" t="s">
        <v>1</v>
      </c>
      <c r="N253" s="150" t="s">
        <v>39</v>
      </c>
      <c r="O253" s="151">
        <v>0.204</v>
      </c>
      <c r="P253" s="151">
        <f t="shared" si="51"/>
        <v>17.7786</v>
      </c>
      <c r="Q253" s="151">
        <v>0.00174</v>
      </c>
      <c r="R253" s="151">
        <f t="shared" si="52"/>
        <v>0.151641</v>
      </c>
      <c r="S253" s="151">
        <v>0</v>
      </c>
      <c r="T253" s="152">
        <f t="shared" si="53"/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3" t="s">
        <v>209</v>
      </c>
      <c r="AT253" s="153" t="s">
        <v>142</v>
      </c>
      <c r="AU253" s="153" t="s">
        <v>84</v>
      </c>
      <c r="AY253" s="14" t="s">
        <v>140</v>
      </c>
      <c r="BE253" s="154">
        <f t="shared" si="54"/>
        <v>0</v>
      </c>
      <c r="BF253" s="154">
        <f t="shared" si="55"/>
        <v>0</v>
      </c>
      <c r="BG253" s="154">
        <f t="shared" si="56"/>
        <v>0</v>
      </c>
      <c r="BH253" s="154">
        <f t="shared" si="57"/>
        <v>0</v>
      </c>
      <c r="BI253" s="154">
        <f t="shared" si="58"/>
        <v>0</v>
      </c>
      <c r="BJ253" s="14" t="s">
        <v>82</v>
      </c>
      <c r="BK253" s="154">
        <f t="shared" si="59"/>
        <v>0</v>
      </c>
      <c r="BL253" s="14" t="s">
        <v>209</v>
      </c>
      <c r="BM253" s="153" t="s">
        <v>1187</v>
      </c>
    </row>
    <row r="254" spans="1:65" s="2" customFormat="1" ht="21.75" customHeight="1">
      <c r="A254" s="28"/>
      <c r="B254" s="141"/>
      <c r="C254" s="142" t="s">
        <v>521</v>
      </c>
      <c r="D254" s="142" t="s">
        <v>142</v>
      </c>
      <c r="E254" s="143" t="s">
        <v>1188</v>
      </c>
      <c r="F254" s="144" t="s">
        <v>1189</v>
      </c>
      <c r="G254" s="145" t="s">
        <v>207</v>
      </c>
      <c r="H254" s="146">
        <v>8</v>
      </c>
      <c r="I254" s="147"/>
      <c r="J254" s="147">
        <f t="shared" si="50"/>
        <v>0</v>
      </c>
      <c r="K254" s="148"/>
      <c r="L254" s="29"/>
      <c r="M254" s="149" t="s">
        <v>1</v>
      </c>
      <c r="N254" s="150" t="s">
        <v>39</v>
      </c>
      <c r="O254" s="151">
        <v>0.4</v>
      </c>
      <c r="P254" s="151">
        <f t="shared" si="51"/>
        <v>3.2</v>
      </c>
      <c r="Q254" s="151">
        <v>0.00025</v>
      </c>
      <c r="R254" s="151">
        <f t="shared" si="52"/>
        <v>0.002</v>
      </c>
      <c r="S254" s="151">
        <v>0</v>
      </c>
      <c r="T254" s="152">
        <f t="shared" si="53"/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53" t="s">
        <v>209</v>
      </c>
      <c r="AT254" s="153" t="s">
        <v>142</v>
      </c>
      <c r="AU254" s="153" t="s">
        <v>84</v>
      </c>
      <c r="AY254" s="14" t="s">
        <v>140</v>
      </c>
      <c r="BE254" s="154">
        <f t="shared" si="54"/>
        <v>0</v>
      </c>
      <c r="BF254" s="154">
        <f t="shared" si="55"/>
        <v>0</v>
      </c>
      <c r="BG254" s="154">
        <f t="shared" si="56"/>
        <v>0</v>
      </c>
      <c r="BH254" s="154">
        <f t="shared" si="57"/>
        <v>0</v>
      </c>
      <c r="BI254" s="154">
        <f t="shared" si="58"/>
        <v>0</v>
      </c>
      <c r="BJ254" s="14" t="s">
        <v>82</v>
      </c>
      <c r="BK254" s="154">
        <f t="shared" si="59"/>
        <v>0</v>
      </c>
      <c r="BL254" s="14" t="s">
        <v>209</v>
      </c>
      <c r="BM254" s="153" t="s">
        <v>1190</v>
      </c>
    </row>
    <row r="255" spans="1:65" s="2" customFormat="1" ht="21.75" customHeight="1">
      <c r="A255" s="28"/>
      <c r="B255" s="141"/>
      <c r="C255" s="142" t="s">
        <v>527</v>
      </c>
      <c r="D255" s="142" t="s">
        <v>142</v>
      </c>
      <c r="E255" s="143" t="s">
        <v>1191</v>
      </c>
      <c r="F255" s="144" t="s">
        <v>1192</v>
      </c>
      <c r="G255" s="145" t="s">
        <v>239</v>
      </c>
      <c r="H255" s="146">
        <v>56.8</v>
      </c>
      <c r="I255" s="147"/>
      <c r="J255" s="147">
        <f t="shared" si="50"/>
        <v>0</v>
      </c>
      <c r="K255" s="148"/>
      <c r="L255" s="29"/>
      <c r="M255" s="149" t="s">
        <v>1</v>
      </c>
      <c r="N255" s="150" t="s">
        <v>39</v>
      </c>
      <c r="O255" s="151">
        <v>0.334</v>
      </c>
      <c r="P255" s="151">
        <f t="shared" si="51"/>
        <v>18.9712</v>
      </c>
      <c r="Q255" s="151">
        <v>0.00212</v>
      </c>
      <c r="R255" s="151">
        <f t="shared" si="52"/>
        <v>0.120416</v>
      </c>
      <c r="S255" s="151">
        <v>0</v>
      </c>
      <c r="T255" s="152">
        <f t="shared" si="53"/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3" t="s">
        <v>209</v>
      </c>
      <c r="AT255" s="153" t="s">
        <v>142</v>
      </c>
      <c r="AU255" s="153" t="s">
        <v>84</v>
      </c>
      <c r="AY255" s="14" t="s">
        <v>140</v>
      </c>
      <c r="BE255" s="154">
        <f t="shared" si="54"/>
        <v>0</v>
      </c>
      <c r="BF255" s="154">
        <f t="shared" si="55"/>
        <v>0</v>
      </c>
      <c r="BG255" s="154">
        <f t="shared" si="56"/>
        <v>0</v>
      </c>
      <c r="BH255" s="154">
        <f t="shared" si="57"/>
        <v>0</v>
      </c>
      <c r="BI255" s="154">
        <f t="shared" si="58"/>
        <v>0</v>
      </c>
      <c r="BJ255" s="14" t="s">
        <v>82</v>
      </c>
      <c r="BK255" s="154">
        <f t="shared" si="59"/>
        <v>0</v>
      </c>
      <c r="BL255" s="14" t="s">
        <v>209</v>
      </c>
      <c r="BM255" s="153" t="s">
        <v>1193</v>
      </c>
    </row>
    <row r="256" spans="1:65" s="2" customFormat="1" ht="21.75" customHeight="1">
      <c r="A256" s="28"/>
      <c r="B256" s="141"/>
      <c r="C256" s="142" t="s">
        <v>535</v>
      </c>
      <c r="D256" s="142" t="s">
        <v>142</v>
      </c>
      <c r="E256" s="143" t="s">
        <v>688</v>
      </c>
      <c r="F256" s="144" t="s">
        <v>689</v>
      </c>
      <c r="G256" s="145" t="s">
        <v>175</v>
      </c>
      <c r="H256" s="146">
        <v>11.911</v>
      </c>
      <c r="I256" s="147"/>
      <c r="J256" s="147">
        <f t="shared" si="50"/>
        <v>0</v>
      </c>
      <c r="K256" s="148"/>
      <c r="L256" s="29"/>
      <c r="M256" s="149" t="s">
        <v>1</v>
      </c>
      <c r="N256" s="150" t="s">
        <v>39</v>
      </c>
      <c r="O256" s="151">
        <v>4.82</v>
      </c>
      <c r="P256" s="151">
        <f t="shared" si="51"/>
        <v>57.41102</v>
      </c>
      <c r="Q256" s="151">
        <v>0</v>
      </c>
      <c r="R256" s="151">
        <f t="shared" si="52"/>
        <v>0</v>
      </c>
      <c r="S256" s="151">
        <v>0</v>
      </c>
      <c r="T256" s="152">
        <f t="shared" si="53"/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3" t="s">
        <v>209</v>
      </c>
      <c r="AT256" s="153" t="s">
        <v>142</v>
      </c>
      <c r="AU256" s="153" t="s">
        <v>84</v>
      </c>
      <c r="AY256" s="14" t="s">
        <v>140</v>
      </c>
      <c r="BE256" s="154">
        <f t="shared" si="54"/>
        <v>0</v>
      </c>
      <c r="BF256" s="154">
        <f t="shared" si="55"/>
        <v>0</v>
      </c>
      <c r="BG256" s="154">
        <f t="shared" si="56"/>
        <v>0</v>
      </c>
      <c r="BH256" s="154">
        <f t="shared" si="57"/>
        <v>0</v>
      </c>
      <c r="BI256" s="154">
        <f t="shared" si="58"/>
        <v>0</v>
      </c>
      <c r="BJ256" s="14" t="s">
        <v>82</v>
      </c>
      <c r="BK256" s="154">
        <f t="shared" si="59"/>
        <v>0</v>
      </c>
      <c r="BL256" s="14" t="s">
        <v>209</v>
      </c>
      <c r="BM256" s="153" t="s">
        <v>690</v>
      </c>
    </row>
    <row r="257" spans="2:63" s="12" customFormat="1" ht="22.9" customHeight="1">
      <c r="B257" s="129"/>
      <c r="D257" s="130" t="s">
        <v>73</v>
      </c>
      <c r="E257" s="139" t="s">
        <v>1194</v>
      </c>
      <c r="F257" s="139" t="s">
        <v>1195</v>
      </c>
      <c r="J257" s="140">
        <f>BK257</f>
        <v>0</v>
      </c>
      <c r="L257" s="129"/>
      <c r="M257" s="133"/>
      <c r="N257" s="134"/>
      <c r="O257" s="134"/>
      <c r="P257" s="135">
        <f>SUM(P258:P260)</f>
        <v>158.304581</v>
      </c>
      <c r="Q257" s="134"/>
      <c r="R257" s="135">
        <f>SUM(R258:R260)</f>
        <v>0.18943724000000003</v>
      </c>
      <c r="S257" s="134"/>
      <c r="T257" s="136">
        <f>SUM(T258:T260)</f>
        <v>0</v>
      </c>
      <c r="AR257" s="130" t="s">
        <v>84</v>
      </c>
      <c r="AT257" s="137" t="s">
        <v>73</v>
      </c>
      <c r="AU257" s="137" t="s">
        <v>82</v>
      </c>
      <c r="AY257" s="130" t="s">
        <v>140</v>
      </c>
      <c r="BK257" s="138">
        <f>SUM(BK258:BK260)</f>
        <v>0</v>
      </c>
    </row>
    <row r="258" spans="1:65" s="2" customFormat="1" ht="21.75" customHeight="1">
      <c r="A258" s="28"/>
      <c r="B258" s="141"/>
      <c r="C258" s="142" t="s">
        <v>539</v>
      </c>
      <c r="D258" s="142" t="s">
        <v>142</v>
      </c>
      <c r="E258" s="143" t="s">
        <v>1196</v>
      </c>
      <c r="F258" s="144" t="s">
        <v>1197</v>
      </c>
      <c r="G258" s="145" t="s">
        <v>199</v>
      </c>
      <c r="H258" s="146">
        <v>1578.644</v>
      </c>
      <c r="I258" s="147"/>
      <c r="J258" s="147">
        <f>ROUND(I258*H258,2)</f>
        <v>0</v>
      </c>
      <c r="K258" s="148"/>
      <c r="L258" s="29"/>
      <c r="M258" s="149" t="s">
        <v>1</v>
      </c>
      <c r="N258" s="150" t="s">
        <v>39</v>
      </c>
      <c r="O258" s="151">
        <v>0.1</v>
      </c>
      <c r="P258" s="151">
        <f>O258*H258</f>
        <v>157.86440000000002</v>
      </c>
      <c r="Q258" s="151">
        <v>1E-05</v>
      </c>
      <c r="R258" s="151">
        <f>Q258*H258</f>
        <v>0.015786440000000002</v>
      </c>
      <c r="S258" s="151">
        <v>0</v>
      </c>
      <c r="T258" s="152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3" t="s">
        <v>209</v>
      </c>
      <c r="AT258" s="153" t="s">
        <v>142</v>
      </c>
      <c r="AU258" s="153" t="s">
        <v>84</v>
      </c>
      <c r="AY258" s="14" t="s">
        <v>140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4" t="s">
        <v>82</v>
      </c>
      <c r="BK258" s="154">
        <f>ROUND(I258*H258,2)</f>
        <v>0</v>
      </c>
      <c r="BL258" s="14" t="s">
        <v>209</v>
      </c>
      <c r="BM258" s="153" t="s">
        <v>1198</v>
      </c>
    </row>
    <row r="259" spans="1:65" s="2" customFormat="1" ht="16.5" customHeight="1">
      <c r="A259" s="28"/>
      <c r="B259" s="141"/>
      <c r="C259" s="159" t="s">
        <v>544</v>
      </c>
      <c r="D259" s="159" t="s">
        <v>263</v>
      </c>
      <c r="E259" s="160" t="s">
        <v>1199</v>
      </c>
      <c r="F259" s="161" t="s">
        <v>1200</v>
      </c>
      <c r="G259" s="162" t="s">
        <v>199</v>
      </c>
      <c r="H259" s="163">
        <v>1736.508</v>
      </c>
      <c r="I259" s="164"/>
      <c r="J259" s="164">
        <f>ROUND(I259*H259,2)</f>
        <v>0</v>
      </c>
      <c r="K259" s="165"/>
      <c r="L259" s="166"/>
      <c r="M259" s="167" t="s">
        <v>1</v>
      </c>
      <c r="N259" s="168" t="s">
        <v>39</v>
      </c>
      <c r="O259" s="151">
        <v>0</v>
      </c>
      <c r="P259" s="151">
        <f>O259*H259</f>
        <v>0</v>
      </c>
      <c r="Q259" s="151">
        <v>0.0001</v>
      </c>
      <c r="R259" s="151">
        <f>Q259*H259</f>
        <v>0.17365080000000002</v>
      </c>
      <c r="S259" s="151">
        <v>0</v>
      </c>
      <c r="T259" s="152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53" t="s">
        <v>275</v>
      </c>
      <c r="AT259" s="153" t="s">
        <v>263</v>
      </c>
      <c r="AU259" s="153" t="s">
        <v>84</v>
      </c>
      <c r="AY259" s="14" t="s">
        <v>140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4" t="s">
        <v>82</v>
      </c>
      <c r="BK259" s="154">
        <f>ROUND(I259*H259,2)</f>
        <v>0</v>
      </c>
      <c r="BL259" s="14" t="s">
        <v>209</v>
      </c>
      <c r="BM259" s="153" t="s">
        <v>1201</v>
      </c>
    </row>
    <row r="260" spans="1:65" s="2" customFormat="1" ht="21.75" customHeight="1">
      <c r="A260" s="28"/>
      <c r="B260" s="141"/>
      <c r="C260" s="142" t="s">
        <v>548</v>
      </c>
      <c r="D260" s="142" t="s">
        <v>142</v>
      </c>
      <c r="E260" s="143" t="s">
        <v>1202</v>
      </c>
      <c r="F260" s="144" t="s">
        <v>1203</v>
      </c>
      <c r="G260" s="145" t="s">
        <v>175</v>
      </c>
      <c r="H260" s="146">
        <v>0.189</v>
      </c>
      <c r="I260" s="147"/>
      <c r="J260" s="147">
        <f>ROUND(I260*H260,2)</f>
        <v>0</v>
      </c>
      <c r="K260" s="148"/>
      <c r="L260" s="29"/>
      <c r="M260" s="149" t="s">
        <v>1</v>
      </c>
      <c r="N260" s="150" t="s">
        <v>39</v>
      </c>
      <c r="O260" s="151">
        <v>2.329</v>
      </c>
      <c r="P260" s="151">
        <f>O260*H260</f>
        <v>0.44018100000000004</v>
      </c>
      <c r="Q260" s="151">
        <v>0</v>
      </c>
      <c r="R260" s="151">
        <f>Q260*H260</f>
        <v>0</v>
      </c>
      <c r="S260" s="151">
        <v>0</v>
      </c>
      <c r="T260" s="152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3" t="s">
        <v>209</v>
      </c>
      <c r="AT260" s="153" t="s">
        <v>142</v>
      </c>
      <c r="AU260" s="153" t="s">
        <v>84</v>
      </c>
      <c r="AY260" s="14" t="s">
        <v>140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4" t="s">
        <v>82</v>
      </c>
      <c r="BK260" s="154">
        <f>ROUND(I260*H260,2)</f>
        <v>0</v>
      </c>
      <c r="BL260" s="14" t="s">
        <v>209</v>
      </c>
      <c r="BM260" s="153" t="s">
        <v>1204</v>
      </c>
    </row>
    <row r="261" spans="2:63" s="12" customFormat="1" ht="22.9" customHeight="1">
      <c r="B261" s="129"/>
      <c r="D261" s="130" t="s">
        <v>73</v>
      </c>
      <c r="E261" s="139" t="s">
        <v>691</v>
      </c>
      <c r="F261" s="139" t="s">
        <v>692</v>
      </c>
      <c r="J261" s="140">
        <f>BK261</f>
        <v>0</v>
      </c>
      <c r="L261" s="129"/>
      <c r="M261" s="133"/>
      <c r="N261" s="134"/>
      <c r="O261" s="134"/>
      <c r="P261" s="135">
        <f>SUM(P262:P310)</f>
        <v>290.23751500000003</v>
      </c>
      <c r="Q261" s="134"/>
      <c r="R261" s="135">
        <f>SUM(R262:R310)</f>
        <v>0.87985686</v>
      </c>
      <c r="S261" s="134"/>
      <c r="T261" s="136">
        <f>SUM(T262:T310)</f>
        <v>0</v>
      </c>
      <c r="AR261" s="130" t="s">
        <v>84</v>
      </c>
      <c r="AT261" s="137" t="s">
        <v>73</v>
      </c>
      <c r="AU261" s="137" t="s">
        <v>82</v>
      </c>
      <c r="AY261" s="130" t="s">
        <v>140</v>
      </c>
      <c r="BK261" s="138">
        <f>SUM(BK262:BK310)</f>
        <v>0</v>
      </c>
    </row>
    <row r="262" spans="1:65" s="2" customFormat="1" ht="33" customHeight="1">
      <c r="A262" s="28"/>
      <c r="B262" s="141"/>
      <c r="C262" s="142" t="s">
        <v>552</v>
      </c>
      <c r="D262" s="142" t="s">
        <v>142</v>
      </c>
      <c r="E262" s="143" t="s">
        <v>1205</v>
      </c>
      <c r="F262" s="144" t="s">
        <v>1206</v>
      </c>
      <c r="G262" s="145" t="s">
        <v>199</v>
      </c>
      <c r="H262" s="146">
        <v>6.69</v>
      </c>
      <c r="I262" s="147"/>
      <c r="J262" s="147">
        <f>ROUND(I262*H262,2)</f>
        <v>0</v>
      </c>
      <c r="K262" s="148"/>
      <c r="L262" s="29"/>
      <c r="M262" s="149" t="s">
        <v>1</v>
      </c>
      <c r="N262" s="150" t="s">
        <v>39</v>
      </c>
      <c r="O262" s="151">
        <v>1.585</v>
      </c>
      <c r="P262" s="151">
        <f>O262*H262</f>
        <v>10.60365</v>
      </c>
      <c r="Q262" s="151">
        <v>0.00026</v>
      </c>
      <c r="R262" s="151">
        <f>Q262*H262</f>
        <v>0.0017393999999999999</v>
      </c>
      <c r="S262" s="151">
        <v>0</v>
      </c>
      <c r="T262" s="152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3" t="s">
        <v>209</v>
      </c>
      <c r="AT262" s="153" t="s">
        <v>142</v>
      </c>
      <c r="AU262" s="153" t="s">
        <v>84</v>
      </c>
      <c r="AY262" s="14" t="s">
        <v>140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4" t="s">
        <v>82</v>
      </c>
      <c r="BK262" s="154">
        <f>ROUND(I262*H262,2)</f>
        <v>0</v>
      </c>
      <c r="BL262" s="14" t="s">
        <v>209</v>
      </c>
      <c r="BM262" s="153" t="s">
        <v>1207</v>
      </c>
    </row>
    <row r="263" spans="1:47" s="2" customFormat="1" ht="29.25">
      <c r="A263" s="28"/>
      <c r="B263" s="29"/>
      <c r="C263" s="28"/>
      <c r="D263" s="155" t="s">
        <v>162</v>
      </c>
      <c r="E263" s="28"/>
      <c r="F263" s="156" t="s">
        <v>697</v>
      </c>
      <c r="G263" s="28"/>
      <c r="H263" s="28"/>
      <c r="I263" s="28"/>
      <c r="J263" s="28"/>
      <c r="K263" s="28"/>
      <c r="L263" s="29"/>
      <c r="M263" s="157"/>
      <c r="N263" s="158"/>
      <c r="O263" s="54"/>
      <c r="P263" s="54"/>
      <c r="Q263" s="54"/>
      <c r="R263" s="54"/>
      <c r="S263" s="54"/>
      <c r="T263" s="55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T263" s="14" t="s">
        <v>162</v>
      </c>
      <c r="AU263" s="14" t="s">
        <v>84</v>
      </c>
    </row>
    <row r="264" spans="1:65" s="2" customFormat="1" ht="33" customHeight="1">
      <c r="A264" s="28"/>
      <c r="B264" s="141"/>
      <c r="C264" s="142" t="s">
        <v>558</v>
      </c>
      <c r="D264" s="142" t="s">
        <v>142</v>
      </c>
      <c r="E264" s="143" t="s">
        <v>1208</v>
      </c>
      <c r="F264" s="144" t="s">
        <v>1209</v>
      </c>
      <c r="G264" s="145" t="s">
        <v>199</v>
      </c>
      <c r="H264" s="146">
        <v>58.253</v>
      </c>
      <c r="I264" s="147"/>
      <c r="J264" s="147">
        <f>ROUND(I264*H264,2)</f>
        <v>0</v>
      </c>
      <c r="K264" s="148"/>
      <c r="L264" s="29"/>
      <c r="M264" s="149" t="s">
        <v>1</v>
      </c>
      <c r="N264" s="150" t="s">
        <v>39</v>
      </c>
      <c r="O264" s="151">
        <v>1.585</v>
      </c>
      <c r="P264" s="151">
        <f>O264*H264</f>
        <v>92.331005</v>
      </c>
      <c r="Q264" s="151">
        <v>0.00026</v>
      </c>
      <c r="R264" s="151">
        <f>Q264*H264</f>
        <v>0.01514578</v>
      </c>
      <c r="S264" s="151">
        <v>0</v>
      </c>
      <c r="T264" s="152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3" t="s">
        <v>209</v>
      </c>
      <c r="AT264" s="153" t="s">
        <v>142</v>
      </c>
      <c r="AU264" s="153" t="s">
        <v>84</v>
      </c>
      <c r="AY264" s="14" t="s">
        <v>140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4" t="s">
        <v>82</v>
      </c>
      <c r="BK264" s="154">
        <f>ROUND(I264*H264,2)</f>
        <v>0</v>
      </c>
      <c r="BL264" s="14" t="s">
        <v>209</v>
      </c>
      <c r="BM264" s="153" t="s">
        <v>1210</v>
      </c>
    </row>
    <row r="265" spans="1:47" s="2" customFormat="1" ht="29.25">
      <c r="A265" s="28"/>
      <c r="B265" s="29"/>
      <c r="C265" s="28"/>
      <c r="D265" s="155" t="s">
        <v>162</v>
      </c>
      <c r="E265" s="28"/>
      <c r="F265" s="156" t="s">
        <v>697</v>
      </c>
      <c r="G265" s="28"/>
      <c r="H265" s="28"/>
      <c r="I265" s="28"/>
      <c r="J265" s="28"/>
      <c r="K265" s="28"/>
      <c r="L265" s="29"/>
      <c r="M265" s="157"/>
      <c r="N265" s="158"/>
      <c r="O265" s="54"/>
      <c r="P265" s="54"/>
      <c r="Q265" s="54"/>
      <c r="R265" s="54"/>
      <c r="S265" s="54"/>
      <c r="T265" s="55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T265" s="14" t="s">
        <v>162</v>
      </c>
      <c r="AU265" s="14" t="s">
        <v>84</v>
      </c>
    </row>
    <row r="266" spans="1:65" s="2" customFormat="1" ht="33" customHeight="1">
      <c r="A266" s="28"/>
      <c r="B266" s="141"/>
      <c r="C266" s="142" t="s">
        <v>562</v>
      </c>
      <c r="D266" s="142" t="s">
        <v>142</v>
      </c>
      <c r="E266" s="143" t="s">
        <v>1211</v>
      </c>
      <c r="F266" s="144" t="s">
        <v>1212</v>
      </c>
      <c r="G266" s="145" t="s">
        <v>199</v>
      </c>
      <c r="H266" s="146">
        <v>3.818</v>
      </c>
      <c r="I266" s="147"/>
      <c r="J266" s="147">
        <f>ROUND(I266*H266,2)</f>
        <v>0</v>
      </c>
      <c r="K266" s="148"/>
      <c r="L266" s="29"/>
      <c r="M266" s="149" t="s">
        <v>1</v>
      </c>
      <c r="N266" s="150" t="s">
        <v>39</v>
      </c>
      <c r="O266" s="151">
        <v>1.585</v>
      </c>
      <c r="P266" s="151">
        <f>O266*H266</f>
        <v>6.05153</v>
      </c>
      <c r="Q266" s="151">
        <v>0.00026</v>
      </c>
      <c r="R266" s="151">
        <f>Q266*H266</f>
        <v>0.00099268</v>
      </c>
      <c r="S266" s="151">
        <v>0</v>
      </c>
      <c r="T266" s="152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3" t="s">
        <v>209</v>
      </c>
      <c r="AT266" s="153" t="s">
        <v>142</v>
      </c>
      <c r="AU266" s="153" t="s">
        <v>84</v>
      </c>
      <c r="AY266" s="14" t="s">
        <v>140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4" t="s">
        <v>82</v>
      </c>
      <c r="BK266" s="154">
        <f>ROUND(I266*H266,2)</f>
        <v>0</v>
      </c>
      <c r="BL266" s="14" t="s">
        <v>209</v>
      </c>
      <c r="BM266" s="153" t="s">
        <v>1213</v>
      </c>
    </row>
    <row r="267" spans="1:47" s="2" customFormat="1" ht="29.25">
      <c r="A267" s="28"/>
      <c r="B267" s="29"/>
      <c r="C267" s="28"/>
      <c r="D267" s="155" t="s">
        <v>162</v>
      </c>
      <c r="E267" s="28"/>
      <c r="F267" s="156" t="s">
        <v>697</v>
      </c>
      <c r="G267" s="28"/>
      <c r="H267" s="28"/>
      <c r="I267" s="28"/>
      <c r="J267" s="28"/>
      <c r="K267" s="28"/>
      <c r="L267" s="29"/>
      <c r="M267" s="157"/>
      <c r="N267" s="158"/>
      <c r="O267" s="54"/>
      <c r="P267" s="54"/>
      <c r="Q267" s="54"/>
      <c r="R267" s="54"/>
      <c r="S267" s="54"/>
      <c r="T267" s="55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T267" s="14" t="s">
        <v>162</v>
      </c>
      <c r="AU267" s="14" t="s">
        <v>84</v>
      </c>
    </row>
    <row r="268" spans="1:65" s="2" customFormat="1" ht="33" customHeight="1">
      <c r="A268" s="28"/>
      <c r="B268" s="141"/>
      <c r="C268" s="142" t="s">
        <v>566</v>
      </c>
      <c r="D268" s="142" t="s">
        <v>142</v>
      </c>
      <c r="E268" s="143" t="s">
        <v>1214</v>
      </c>
      <c r="F268" s="144" t="s">
        <v>1215</v>
      </c>
      <c r="G268" s="145" t="s">
        <v>199</v>
      </c>
      <c r="H268" s="146">
        <v>4.41</v>
      </c>
      <c r="I268" s="147"/>
      <c r="J268" s="147">
        <f>ROUND(I268*H268,2)</f>
        <v>0</v>
      </c>
      <c r="K268" s="148"/>
      <c r="L268" s="29"/>
      <c r="M268" s="149" t="s">
        <v>1</v>
      </c>
      <c r="N268" s="150" t="s">
        <v>39</v>
      </c>
      <c r="O268" s="151">
        <v>1.585</v>
      </c>
      <c r="P268" s="151">
        <f>O268*H268</f>
        <v>6.98985</v>
      </c>
      <c r="Q268" s="151">
        <v>0.00026</v>
      </c>
      <c r="R268" s="151">
        <f>Q268*H268</f>
        <v>0.0011466</v>
      </c>
      <c r="S268" s="151">
        <v>0</v>
      </c>
      <c r="T268" s="152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3" t="s">
        <v>209</v>
      </c>
      <c r="AT268" s="153" t="s">
        <v>142</v>
      </c>
      <c r="AU268" s="153" t="s">
        <v>84</v>
      </c>
      <c r="AY268" s="14" t="s">
        <v>140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4" t="s">
        <v>82</v>
      </c>
      <c r="BK268" s="154">
        <f>ROUND(I268*H268,2)</f>
        <v>0</v>
      </c>
      <c r="BL268" s="14" t="s">
        <v>209</v>
      </c>
      <c r="BM268" s="153" t="s">
        <v>1216</v>
      </c>
    </row>
    <row r="269" spans="1:47" s="2" customFormat="1" ht="29.25">
      <c r="A269" s="28"/>
      <c r="B269" s="29"/>
      <c r="C269" s="28"/>
      <c r="D269" s="155" t="s">
        <v>162</v>
      </c>
      <c r="E269" s="28"/>
      <c r="F269" s="156" t="s">
        <v>697</v>
      </c>
      <c r="G269" s="28"/>
      <c r="H269" s="28"/>
      <c r="I269" s="28"/>
      <c r="J269" s="28"/>
      <c r="K269" s="28"/>
      <c r="L269" s="29"/>
      <c r="M269" s="157"/>
      <c r="N269" s="158"/>
      <c r="O269" s="54"/>
      <c r="P269" s="54"/>
      <c r="Q269" s="54"/>
      <c r="R269" s="54"/>
      <c r="S269" s="54"/>
      <c r="T269" s="55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T269" s="14" t="s">
        <v>162</v>
      </c>
      <c r="AU269" s="14" t="s">
        <v>84</v>
      </c>
    </row>
    <row r="270" spans="1:65" s="2" customFormat="1" ht="33" customHeight="1">
      <c r="A270" s="28"/>
      <c r="B270" s="141"/>
      <c r="C270" s="142" t="s">
        <v>570</v>
      </c>
      <c r="D270" s="142" t="s">
        <v>142</v>
      </c>
      <c r="E270" s="143" t="s">
        <v>1217</v>
      </c>
      <c r="F270" s="144" t="s">
        <v>1218</v>
      </c>
      <c r="G270" s="145" t="s">
        <v>199</v>
      </c>
      <c r="H270" s="146">
        <v>40.167</v>
      </c>
      <c r="I270" s="147"/>
      <c r="J270" s="147">
        <f>ROUND(I270*H270,2)</f>
        <v>0</v>
      </c>
      <c r="K270" s="148"/>
      <c r="L270" s="29"/>
      <c r="M270" s="149" t="s">
        <v>1</v>
      </c>
      <c r="N270" s="150" t="s">
        <v>39</v>
      </c>
      <c r="O270" s="151">
        <v>1.585</v>
      </c>
      <c r="P270" s="151">
        <f>O270*H270</f>
        <v>63.664695</v>
      </c>
      <c r="Q270" s="151">
        <v>0.00026</v>
      </c>
      <c r="R270" s="151">
        <f>Q270*H270</f>
        <v>0.01044342</v>
      </c>
      <c r="S270" s="151">
        <v>0</v>
      </c>
      <c r="T270" s="152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3" t="s">
        <v>209</v>
      </c>
      <c r="AT270" s="153" t="s">
        <v>142</v>
      </c>
      <c r="AU270" s="153" t="s">
        <v>84</v>
      </c>
      <c r="AY270" s="14" t="s">
        <v>140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4" t="s">
        <v>82</v>
      </c>
      <c r="BK270" s="154">
        <f>ROUND(I270*H270,2)</f>
        <v>0</v>
      </c>
      <c r="BL270" s="14" t="s">
        <v>209</v>
      </c>
      <c r="BM270" s="153" t="s">
        <v>1219</v>
      </c>
    </row>
    <row r="271" spans="1:47" s="2" customFormat="1" ht="29.25">
      <c r="A271" s="28"/>
      <c r="B271" s="29"/>
      <c r="C271" s="28"/>
      <c r="D271" s="155" t="s">
        <v>162</v>
      </c>
      <c r="E271" s="28"/>
      <c r="F271" s="156" t="s">
        <v>697</v>
      </c>
      <c r="G271" s="28"/>
      <c r="H271" s="28"/>
      <c r="I271" s="28"/>
      <c r="J271" s="28"/>
      <c r="K271" s="28"/>
      <c r="L271" s="29"/>
      <c r="M271" s="157"/>
      <c r="N271" s="158"/>
      <c r="O271" s="54"/>
      <c r="P271" s="54"/>
      <c r="Q271" s="54"/>
      <c r="R271" s="54"/>
      <c r="S271" s="54"/>
      <c r="T271" s="55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T271" s="14" t="s">
        <v>162</v>
      </c>
      <c r="AU271" s="14" t="s">
        <v>84</v>
      </c>
    </row>
    <row r="272" spans="1:65" s="2" customFormat="1" ht="33" customHeight="1">
      <c r="A272" s="28"/>
      <c r="B272" s="141"/>
      <c r="C272" s="142" t="s">
        <v>574</v>
      </c>
      <c r="D272" s="142" t="s">
        <v>142</v>
      </c>
      <c r="E272" s="143" t="s">
        <v>1220</v>
      </c>
      <c r="F272" s="144" t="s">
        <v>1221</v>
      </c>
      <c r="G272" s="145" t="s">
        <v>199</v>
      </c>
      <c r="H272" s="146">
        <v>3.907</v>
      </c>
      <c r="I272" s="147"/>
      <c r="J272" s="147">
        <f>ROUND(I272*H272,2)</f>
        <v>0</v>
      </c>
      <c r="K272" s="148"/>
      <c r="L272" s="29"/>
      <c r="M272" s="149" t="s">
        <v>1</v>
      </c>
      <c r="N272" s="150" t="s">
        <v>39</v>
      </c>
      <c r="O272" s="151">
        <v>1.585</v>
      </c>
      <c r="P272" s="151">
        <f>O272*H272</f>
        <v>6.192595</v>
      </c>
      <c r="Q272" s="151">
        <v>0.00026</v>
      </c>
      <c r="R272" s="151">
        <f>Q272*H272</f>
        <v>0.00101582</v>
      </c>
      <c r="S272" s="151">
        <v>0</v>
      </c>
      <c r="T272" s="152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3" t="s">
        <v>209</v>
      </c>
      <c r="AT272" s="153" t="s">
        <v>142</v>
      </c>
      <c r="AU272" s="153" t="s">
        <v>84</v>
      </c>
      <c r="AY272" s="14" t="s">
        <v>140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4" t="s">
        <v>82</v>
      </c>
      <c r="BK272" s="154">
        <f>ROUND(I272*H272,2)</f>
        <v>0</v>
      </c>
      <c r="BL272" s="14" t="s">
        <v>209</v>
      </c>
      <c r="BM272" s="153" t="s">
        <v>1222</v>
      </c>
    </row>
    <row r="273" spans="1:47" s="2" customFormat="1" ht="29.25">
      <c r="A273" s="28"/>
      <c r="B273" s="29"/>
      <c r="C273" s="28"/>
      <c r="D273" s="155" t="s">
        <v>162</v>
      </c>
      <c r="E273" s="28"/>
      <c r="F273" s="156" t="s">
        <v>697</v>
      </c>
      <c r="G273" s="28"/>
      <c r="H273" s="28"/>
      <c r="I273" s="28"/>
      <c r="J273" s="28"/>
      <c r="K273" s="28"/>
      <c r="L273" s="29"/>
      <c r="M273" s="157"/>
      <c r="N273" s="158"/>
      <c r="O273" s="54"/>
      <c r="P273" s="54"/>
      <c r="Q273" s="54"/>
      <c r="R273" s="54"/>
      <c r="S273" s="54"/>
      <c r="T273" s="55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T273" s="14" t="s">
        <v>162</v>
      </c>
      <c r="AU273" s="14" t="s">
        <v>84</v>
      </c>
    </row>
    <row r="274" spans="1:65" s="2" customFormat="1" ht="33" customHeight="1">
      <c r="A274" s="28"/>
      <c r="B274" s="141"/>
      <c r="C274" s="142" t="s">
        <v>578</v>
      </c>
      <c r="D274" s="142" t="s">
        <v>142</v>
      </c>
      <c r="E274" s="143" t="s">
        <v>1223</v>
      </c>
      <c r="F274" s="144" t="s">
        <v>1224</v>
      </c>
      <c r="G274" s="145" t="s">
        <v>199</v>
      </c>
      <c r="H274" s="146">
        <v>7.015</v>
      </c>
      <c r="I274" s="147"/>
      <c r="J274" s="147">
        <f>ROUND(I274*H274,2)</f>
        <v>0</v>
      </c>
      <c r="K274" s="148"/>
      <c r="L274" s="29"/>
      <c r="M274" s="149" t="s">
        <v>1</v>
      </c>
      <c r="N274" s="150" t="s">
        <v>39</v>
      </c>
      <c r="O274" s="151">
        <v>1.585</v>
      </c>
      <c r="P274" s="151">
        <f>O274*H274</f>
        <v>11.118775</v>
      </c>
      <c r="Q274" s="151">
        <v>0.00026</v>
      </c>
      <c r="R274" s="151">
        <f>Q274*H274</f>
        <v>0.0018238999999999998</v>
      </c>
      <c r="S274" s="151">
        <v>0</v>
      </c>
      <c r="T274" s="152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3" t="s">
        <v>209</v>
      </c>
      <c r="AT274" s="153" t="s">
        <v>142</v>
      </c>
      <c r="AU274" s="153" t="s">
        <v>84</v>
      </c>
      <c r="AY274" s="14" t="s">
        <v>140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4" t="s">
        <v>82</v>
      </c>
      <c r="BK274" s="154">
        <f>ROUND(I274*H274,2)</f>
        <v>0</v>
      </c>
      <c r="BL274" s="14" t="s">
        <v>209</v>
      </c>
      <c r="BM274" s="153" t="s">
        <v>1225</v>
      </c>
    </row>
    <row r="275" spans="1:47" s="2" customFormat="1" ht="29.25">
      <c r="A275" s="28"/>
      <c r="B275" s="29"/>
      <c r="C275" s="28"/>
      <c r="D275" s="155" t="s">
        <v>162</v>
      </c>
      <c r="E275" s="28"/>
      <c r="F275" s="156" t="s">
        <v>697</v>
      </c>
      <c r="G275" s="28"/>
      <c r="H275" s="28"/>
      <c r="I275" s="28"/>
      <c r="J275" s="28"/>
      <c r="K275" s="28"/>
      <c r="L275" s="29"/>
      <c r="M275" s="157"/>
      <c r="N275" s="158"/>
      <c r="O275" s="54"/>
      <c r="P275" s="54"/>
      <c r="Q275" s="54"/>
      <c r="R275" s="54"/>
      <c r="S275" s="54"/>
      <c r="T275" s="55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T275" s="14" t="s">
        <v>162</v>
      </c>
      <c r="AU275" s="14" t="s">
        <v>84</v>
      </c>
    </row>
    <row r="276" spans="1:65" s="2" customFormat="1" ht="33" customHeight="1">
      <c r="A276" s="28"/>
      <c r="B276" s="141"/>
      <c r="C276" s="142" t="s">
        <v>582</v>
      </c>
      <c r="D276" s="142" t="s">
        <v>142</v>
      </c>
      <c r="E276" s="143" t="s">
        <v>1226</v>
      </c>
      <c r="F276" s="144" t="s">
        <v>1227</v>
      </c>
      <c r="G276" s="145" t="s">
        <v>199</v>
      </c>
      <c r="H276" s="146">
        <v>8.229</v>
      </c>
      <c r="I276" s="147"/>
      <c r="J276" s="147">
        <f>ROUND(I276*H276,2)</f>
        <v>0</v>
      </c>
      <c r="K276" s="148"/>
      <c r="L276" s="29"/>
      <c r="M276" s="149" t="s">
        <v>1</v>
      </c>
      <c r="N276" s="150" t="s">
        <v>39</v>
      </c>
      <c r="O276" s="151">
        <v>1.585</v>
      </c>
      <c r="P276" s="151">
        <f>O276*H276</f>
        <v>13.042964999999999</v>
      </c>
      <c r="Q276" s="151">
        <v>0.00026</v>
      </c>
      <c r="R276" s="151">
        <f>Q276*H276</f>
        <v>0.0021395399999999997</v>
      </c>
      <c r="S276" s="151">
        <v>0</v>
      </c>
      <c r="T276" s="15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3" t="s">
        <v>209</v>
      </c>
      <c r="AT276" s="153" t="s">
        <v>142</v>
      </c>
      <c r="AU276" s="153" t="s">
        <v>84</v>
      </c>
      <c r="AY276" s="14" t="s">
        <v>140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4" t="s">
        <v>82</v>
      </c>
      <c r="BK276" s="154">
        <f>ROUND(I276*H276,2)</f>
        <v>0</v>
      </c>
      <c r="BL276" s="14" t="s">
        <v>209</v>
      </c>
      <c r="BM276" s="153" t="s">
        <v>1228</v>
      </c>
    </row>
    <row r="277" spans="1:47" s="2" customFormat="1" ht="29.25">
      <c r="A277" s="28"/>
      <c r="B277" s="29"/>
      <c r="C277" s="28"/>
      <c r="D277" s="155" t="s">
        <v>162</v>
      </c>
      <c r="E277" s="28"/>
      <c r="F277" s="156" t="s">
        <v>697</v>
      </c>
      <c r="G277" s="28"/>
      <c r="H277" s="28"/>
      <c r="I277" s="28"/>
      <c r="J277" s="28"/>
      <c r="K277" s="28"/>
      <c r="L277" s="29"/>
      <c r="M277" s="157"/>
      <c r="N277" s="158"/>
      <c r="O277" s="54"/>
      <c r="P277" s="54"/>
      <c r="Q277" s="54"/>
      <c r="R277" s="54"/>
      <c r="S277" s="54"/>
      <c r="T277" s="55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T277" s="14" t="s">
        <v>162</v>
      </c>
      <c r="AU277" s="14" t="s">
        <v>84</v>
      </c>
    </row>
    <row r="278" spans="1:65" s="2" customFormat="1" ht="33" customHeight="1">
      <c r="A278" s="28"/>
      <c r="B278" s="141"/>
      <c r="C278" s="142" t="s">
        <v>586</v>
      </c>
      <c r="D278" s="142" t="s">
        <v>142</v>
      </c>
      <c r="E278" s="143" t="s">
        <v>1229</v>
      </c>
      <c r="F278" s="144" t="s">
        <v>1230</v>
      </c>
      <c r="G278" s="145" t="s">
        <v>199</v>
      </c>
      <c r="H278" s="146">
        <v>2.042</v>
      </c>
      <c r="I278" s="147"/>
      <c r="J278" s="147">
        <f>ROUND(I278*H278,2)</f>
        <v>0</v>
      </c>
      <c r="K278" s="148"/>
      <c r="L278" s="29"/>
      <c r="M278" s="149" t="s">
        <v>1</v>
      </c>
      <c r="N278" s="150" t="s">
        <v>39</v>
      </c>
      <c r="O278" s="151">
        <v>1.585</v>
      </c>
      <c r="P278" s="151">
        <f>O278*H278</f>
        <v>3.2365699999999995</v>
      </c>
      <c r="Q278" s="151">
        <v>0.00026</v>
      </c>
      <c r="R278" s="151">
        <f>Q278*H278</f>
        <v>0.0005309199999999999</v>
      </c>
      <c r="S278" s="151">
        <v>0</v>
      </c>
      <c r="T278" s="152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3" t="s">
        <v>209</v>
      </c>
      <c r="AT278" s="153" t="s">
        <v>142</v>
      </c>
      <c r="AU278" s="153" t="s">
        <v>84</v>
      </c>
      <c r="AY278" s="14" t="s">
        <v>140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4" t="s">
        <v>82</v>
      </c>
      <c r="BK278" s="154">
        <f>ROUND(I278*H278,2)</f>
        <v>0</v>
      </c>
      <c r="BL278" s="14" t="s">
        <v>209</v>
      </c>
      <c r="BM278" s="153" t="s">
        <v>1231</v>
      </c>
    </row>
    <row r="279" spans="1:47" s="2" customFormat="1" ht="29.25">
      <c r="A279" s="28"/>
      <c r="B279" s="29"/>
      <c r="C279" s="28"/>
      <c r="D279" s="155" t="s">
        <v>162</v>
      </c>
      <c r="E279" s="28"/>
      <c r="F279" s="156" t="s">
        <v>697</v>
      </c>
      <c r="G279" s="28"/>
      <c r="H279" s="28"/>
      <c r="I279" s="28"/>
      <c r="J279" s="28"/>
      <c r="K279" s="28"/>
      <c r="L279" s="29"/>
      <c r="M279" s="157"/>
      <c r="N279" s="158"/>
      <c r="O279" s="54"/>
      <c r="P279" s="54"/>
      <c r="Q279" s="54"/>
      <c r="R279" s="54"/>
      <c r="S279" s="54"/>
      <c r="T279" s="55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T279" s="14" t="s">
        <v>162</v>
      </c>
      <c r="AU279" s="14" t="s">
        <v>84</v>
      </c>
    </row>
    <row r="280" spans="1:65" s="2" customFormat="1" ht="21.75" customHeight="1">
      <c r="A280" s="28"/>
      <c r="B280" s="141"/>
      <c r="C280" s="142" t="s">
        <v>590</v>
      </c>
      <c r="D280" s="142" t="s">
        <v>142</v>
      </c>
      <c r="E280" s="143" t="s">
        <v>715</v>
      </c>
      <c r="F280" s="144" t="s">
        <v>716</v>
      </c>
      <c r="G280" s="145" t="s">
        <v>207</v>
      </c>
      <c r="H280" s="146">
        <v>10</v>
      </c>
      <c r="I280" s="147"/>
      <c r="J280" s="147">
        <f>ROUND(I280*H280,2)</f>
        <v>0</v>
      </c>
      <c r="K280" s="148"/>
      <c r="L280" s="29"/>
      <c r="M280" s="149" t="s">
        <v>1</v>
      </c>
      <c r="N280" s="150" t="s">
        <v>39</v>
      </c>
      <c r="O280" s="151">
        <v>1.805</v>
      </c>
      <c r="P280" s="151">
        <f>O280*H280</f>
        <v>18.05</v>
      </c>
      <c r="Q280" s="151">
        <v>0</v>
      </c>
      <c r="R280" s="151">
        <f>Q280*H280</f>
        <v>0</v>
      </c>
      <c r="S280" s="151">
        <v>0</v>
      </c>
      <c r="T280" s="152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3" t="s">
        <v>209</v>
      </c>
      <c r="AT280" s="153" t="s">
        <v>142</v>
      </c>
      <c r="AU280" s="153" t="s">
        <v>84</v>
      </c>
      <c r="AY280" s="14" t="s">
        <v>140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4" t="s">
        <v>82</v>
      </c>
      <c r="BK280" s="154">
        <f>ROUND(I280*H280,2)</f>
        <v>0</v>
      </c>
      <c r="BL280" s="14" t="s">
        <v>209</v>
      </c>
      <c r="BM280" s="153" t="s">
        <v>1232</v>
      </c>
    </row>
    <row r="281" spans="1:65" s="2" customFormat="1" ht="21.75" customHeight="1">
      <c r="A281" s="28"/>
      <c r="B281" s="141"/>
      <c r="C281" s="159" t="s">
        <v>596</v>
      </c>
      <c r="D281" s="159" t="s">
        <v>263</v>
      </c>
      <c r="E281" s="160" t="s">
        <v>719</v>
      </c>
      <c r="F281" s="161" t="s">
        <v>720</v>
      </c>
      <c r="G281" s="162" t="s">
        <v>207</v>
      </c>
      <c r="H281" s="163">
        <v>4</v>
      </c>
      <c r="I281" s="164"/>
      <c r="J281" s="164">
        <f>ROUND(I281*H281,2)</f>
        <v>0</v>
      </c>
      <c r="K281" s="165"/>
      <c r="L281" s="166"/>
      <c r="M281" s="167" t="s">
        <v>1</v>
      </c>
      <c r="N281" s="168" t="s">
        <v>39</v>
      </c>
      <c r="O281" s="151">
        <v>0</v>
      </c>
      <c r="P281" s="151">
        <f>O281*H281</f>
        <v>0</v>
      </c>
      <c r="Q281" s="151">
        <v>0.038</v>
      </c>
      <c r="R281" s="151">
        <f>Q281*H281</f>
        <v>0.152</v>
      </c>
      <c r="S281" s="151">
        <v>0</v>
      </c>
      <c r="T281" s="152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3" t="s">
        <v>275</v>
      </c>
      <c r="AT281" s="153" t="s">
        <v>263</v>
      </c>
      <c r="AU281" s="153" t="s">
        <v>84</v>
      </c>
      <c r="AY281" s="14" t="s">
        <v>140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4" t="s">
        <v>82</v>
      </c>
      <c r="BK281" s="154">
        <f>ROUND(I281*H281,2)</f>
        <v>0</v>
      </c>
      <c r="BL281" s="14" t="s">
        <v>209</v>
      </c>
      <c r="BM281" s="153" t="s">
        <v>1233</v>
      </c>
    </row>
    <row r="282" spans="1:47" s="2" customFormat="1" ht="29.25">
      <c r="A282" s="28"/>
      <c r="B282" s="29"/>
      <c r="C282" s="28"/>
      <c r="D282" s="155" t="s">
        <v>162</v>
      </c>
      <c r="E282" s="28"/>
      <c r="F282" s="156" t="s">
        <v>722</v>
      </c>
      <c r="G282" s="28"/>
      <c r="H282" s="28"/>
      <c r="I282" s="28"/>
      <c r="J282" s="28"/>
      <c r="K282" s="28"/>
      <c r="L282" s="29"/>
      <c r="M282" s="157"/>
      <c r="N282" s="158"/>
      <c r="O282" s="54"/>
      <c r="P282" s="54"/>
      <c r="Q282" s="54"/>
      <c r="R282" s="54"/>
      <c r="S282" s="54"/>
      <c r="T282" s="55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T282" s="14" t="s">
        <v>162</v>
      </c>
      <c r="AU282" s="14" t="s">
        <v>84</v>
      </c>
    </row>
    <row r="283" spans="1:65" s="2" customFormat="1" ht="21.75" customHeight="1">
      <c r="A283" s="28"/>
      <c r="B283" s="141"/>
      <c r="C283" s="159" t="s">
        <v>601</v>
      </c>
      <c r="D283" s="159" t="s">
        <v>263</v>
      </c>
      <c r="E283" s="160" t="s">
        <v>733</v>
      </c>
      <c r="F283" s="161" t="s">
        <v>734</v>
      </c>
      <c r="G283" s="162" t="s">
        <v>207</v>
      </c>
      <c r="H283" s="163">
        <v>3</v>
      </c>
      <c r="I283" s="164"/>
      <c r="J283" s="164">
        <f>ROUND(I283*H283,2)</f>
        <v>0</v>
      </c>
      <c r="K283" s="165"/>
      <c r="L283" s="166"/>
      <c r="M283" s="167" t="s">
        <v>1</v>
      </c>
      <c r="N283" s="168" t="s">
        <v>39</v>
      </c>
      <c r="O283" s="151">
        <v>0</v>
      </c>
      <c r="P283" s="151">
        <f>O283*H283</f>
        <v>0</v>
      </c>
      <c r="Q283" s="151">
        <v>0.038</v>
      </c>
      <c r="R283" s="151">
        <f>Q283*H283</f>
        <v>0.11399999999999999</v>
      </c>
      <c r="S283" s="151">
        <v>0</v>
      </c>
      <c r="T283" s="152">
        <f>S283*H283</f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3" t="s">
        <v>275</v>
      </c>
      <c r="AT283" s="153" t="s">
        <v>263</v>
      </c>
      <c r="AU283" s="153" t="s">
        <v>84</v>
      </c>
      <c r="AY283" s="14" t="s">
        <v>140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4" t="s">
        <v>82</v>
      </c>
      <c r="BK283" s="154">
        <f>ROUND(I283*H283,2)</f>
        <v>0</v>
      </c>
      <c r="BL283" s="14" t="s">
        <v>209</v>
      </c>
      <c r="BM283" s="153" t="s">
        <v>1234</v>
      </c>
    </row>
    <row r="284" spans="1:47" s="2" customFormat="1" ht="19.5">
      <c r="A284" s="28"/>
      <c r="B284" s="29"/>
      <c r="C284" s="28"/>
      <c r="D284" s="155" t="s">
        <v>162</v>
      </c>
      <c r="E284" s="28"/>
      <c r="F284" s="156" t="s">
        <v>736</v>
      </c>
      <c r="G284" s="28"/>
      <c r="H284" s="28"/>
      <c r="I284" s="28"/>
      <c r="J284" s="28"/>
      <c r="K284" s="28"/>
      <c r="L284" s="29"/>
      <c r="M284" s="157"/>
      <c r="N284" s="158"/>
      <c r="O284" s="54"/>
      <c r="P284" s="54"/>
      <c r="Q284" s="54"/>
      <c r="R284" s="54"/>
      <c r="S284" s="54"/>
      <c r="T284" s="55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T284" s="14" t="s">
        <v>162</v>
      </c>
      <c r="AU284" s="14" t="s">
        <v>84</v>
      </c>
    </row>
    <row r="285" spans="1:65" s="2" customFormat="1" ht="21.75" customHeight="1">
      <c r="A285" s="28"/>
      <c r="B285" s="141"/>
      <c r="C285" s="159" t="s">
        <v>605</v>
      </c>
      <c r="D285" s="159" t="s">
        <v>263</v>
      </c>
      <c r="E285" s="160" t="s">
        <v>738</v>
      </c>
      <c r="F285" s="161" t="s">
        <v>739</v>
      </c>
      <c r="G285" s="162" t="s">
        <v>207</v>
      </c>
      <c r="H285" s="163">
        <v>3</v>
      </c>
      <c r="I285" s="164"/>
      <c r="J285" s="164">
        <f>ROUND(I285*H285,2)</f>
        <v>0</v>
      </c>
      <c r="K285" s="165"/>
      <c r="L285" s="166"/>
      <c r="M285" s="167" t="s">
        <v>1</v>
      </c>
      <c r="N285" s="168" t="s">
        <v>39</v>
      </c>
      <c r="O285" s="151">
        <v>0</v>
      </c>
      <c r="P285" s="151">
        <f>O285*H285</f>
        <v>0</v>
      </c>
      <c r="Q285" s="151">
        <v>0.038</v>
      </c>
      <c r="R285" s="151">
        <f>Q285*H285</f>
        <v>0.11399999999999999</v>
      </c>
      <c r="S285" s="151">
        <v>0</v>
      </c>
      <c r="T285" s="152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3" t="s">
        <v>275</v>
      </c>
      <c r="AT285" s="153" t="s">
        <v>263</v>
      </c>
      <c r="AU285" s="153" t="s">
        <v>84</v>
      </c>
      <c r="AY285" s="14" t="s">
        <v>140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4" t="s">
        <v>82</v>
      </c>
      <c r="BK285" s="154">
        <f>ROUND(I285*H285,2)</f>
        <v>0</v>
      </c>
      <c r="BL285" s="14" t="s">
        <v>209</v>
      </c>
      <c r="BM285" s="153" t="s">
        <v>1235</v>
      </c>
    </row>
    <row r="286" spans="1:47" s="2" customFormat="1" ht="19.5">
      <c r="A286" s="28"/>
      <c r="B286" s="29"/>
      <c r="C286" s="28"/>
      <c r="D286" s="155" t="s">
        <v>162</v>
      </c>
      <c r="E286" s="28"/>
      <c r="F286" s="156" t="s">
        <v>736</v>
      </c>
      <c r="G286" s="28"/>
      <c r="H286" s="28"/>
      <c r="I286" s="28"/>
      <c r="J286" s="28"/>
      <c r="K286" s="28"/>
      <c r="L286" s="29"/>
      <c r="M286" s="157"/>
      <c r="N286" s="158"/>
      <c r="O286" s="54"/>
      <c r="P286" s="54"/>
      <c r="Q286" s="54"/>
      <c r="R286" s="54"/>
      <c r="S286" s="54"/>
      <c r="T286" s="55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T286" s="14" t="s">
        <v>162</v>
      </c>
      <c r="AU286" s="14" t="s">
        <v>84</v>
      </c>
    </row>
    <row r="287" spans="1:65" s="2" customFormat="1" ht="21.75" customHeight="1">
      <c r="A287" s="28"/>
      <c r="B287" s="141"/>
      <c r="C287" s="142" t="s">
        <v>609</v>
      </c>
      <c r="D287" s="142" t="s">
        <v>142</v>
      </c>
      <c r="E287" s="143" t="s">
        <v>1236</v>
      </c>
      <c r="F287" s="144" t="s">
        <v>1237</v>
      </c>
      <c r="G287" s="145" t="s">
        <v>207</v>
      </c>
      <c r="H287" s="146">
        <v>1</v>
      </c>
      <c r="I287" s="147"/>
      <c r="J287" s="147">
        <f>ROUND(I287*H287,2)</f>
        <v>0</v>
      </c>
      <c r="K287" s="148"/>
      <c r="L287" s="29"/>
      <c r="M287" s="149" t="s">
        <v>1</v>
      </c>
      <c r="N287" s="150" t="s">
        <v>39</v>
      </c>
      <c r="O287" s="151">
        <v>1.956</v>
      </c>
      <c r="P287" s="151">
        <f>O287*H287</f>
        <v>1.956</v>
      </c>
      <c r="Q287" s="151">
        <v>0</v>
      </c>
      <c r="R287" s="151">
        <f>Q287*H287</f>
        <v>0</v>
      </c>
      <c r="S287" s="151">
        <v>0</v>
      </c>
      <c r="T287" s="152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53" t="s">
        <v>209</v>
      </c>
      <c r="AT287" s="153" t="s">
        <v>142</v>
      </c>
      <c r="AU287" s="153" t="s">
        <v>84</v>
      </c>
      <c r="AY287" s="14" t="s">
        <v>140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4" t="s">
        <v>82</v>
      </c>
      <c r="BK287" s="154">
        <f>ROUND(I287*H287,2)</f>
        <v>0</v>
      </c>
      <c r="BL287" s="14" t="s">
        <v>209</v>
      </c>
      <c r="BM287" s="153" t="s">
        <v>1238</v>
      </c>
    </row>
    <row r="288" spans="1:65" s="2" customFormat="1" ht="21.75" customHeight="1">
      <c r="A288" s="28"/>
      <c r="B288" s="141"/>
      <c r="C288" s="159" t="s">
        <v>615</v>
      </c>
      <c r="D288" s="159" t="s">
        <v>263</v>
      </c>
      <c r="E288" s="160" t="s">
        <v>1239</v>
      </c>
      <c r="F288" s="161" t="s">
        <v>1240</v>
      </c>
      <c r="G288" s="162" t="s">
        <v>207</v>
      </c>
      <c r="H288" s="163">
        <v>1</v>
      </c>
      <c r="I288" s="164"/>
      <c r="J288" s="164">
        <f>ROUND(I288*H288,2)</f>
        <v>0</v>
      </c>
      <c r="K288" s="165"/>
      <c r="L288" s="166"/>
      <c r="M288" s="167" t="s">
        <v>1</v>
      </c>
      <c r="N288" s="168" t="s">
        <v>39</v>
      </c>
      <c r="O288" s="151">
        <v>0</v>
      </c>
      <c r="P288" s="151">
        <f>O288*H288</f>
        <v>0</v>
      </c>
      <c r="Q288" s="151">
        <v>0.019</v>
      </c>
      <c r="R288" s="151">
        <f>Q288*H288</f>
        <v>0.019</v>
      </c>
      <c r="S288" s="151">
        <v>0</v>
      </c>
      <c r="T288" s="152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3" t="s">
        <v>275</v>
      </c>
      <c r="AT288" s="153" t="s">
        <v>263</v>
      </c>
      <c r="AU288" s="153" t="s">
        <v>84</v>
      </c>
      <c r="AY288" s="14" t="s">
        <v>140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4" t="s">
        <v>82</v>
      </c>
      <c r="BK288" s="154">
        <f>ROUND(I288*H288,2)</f>
        <v>0</v>
      </c>
      <c r="BL288" s="14" t="s">
        <v>209</v>
      </c>
      <c r="BM288" s="153" t="s">
        <v>1241</v>
      </c>
    </row>
    <row r="289" spans="1:47" s="2" customFormat="1" ht="29.25">
      <c r="A289" s="28"/>
      <c r="B289" s="29"/>
      <c r="C289" s="28"/>
      <c r="D289" s="155" t="s">
        <v>162</v>
      </c>
      <c r="E289" s="28"/>
      <c r="F289" s="156" t="s">
        <v>727</v>
      </c>
      <c r="G289" s="28"/>
      <c r="H289" s="28"/>
      <c r="I289" s="28"/>
      <c r="J289" s="28"/>
      <c r="K289" s="28"/>
      <c r="L289" s="29"/>
      <c r="M289" s="157"/>
      <c r="N289" s="158"/>
      <c r="O289" s="54"/>
      <c r="P289" s="54"/>
      <c r="Q289" s="54"/>
      <c r="R289" s="54"/>
      <c r="S289" s="54"/>
      <c r="T289" s="55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T289" s="14" t="s">
        <v>162</v>
      </c>
      <c r="AU289" s="14" t="s">
        <v>84</v>
      </c>
    </row>
    <row r="290" spans="1:65" s="2" customFormat="1" ht="21.75" customHeight="1">
      <c r="A290" s="28"/>
      <c r="B290" s="141"/>
      <c r="C290" s="142" t="s">
        <v>619</v>
      </c>
      <c r="D290" s="142" t="s">
        <v>142</v>
      </c>
      <c r="E290" s="143" t="s">
        <v>742</v>
      </c>
      <c r="F290" s="144" t="s">
        <v>743</v>
      </c>
      <c r="G290" s="145" t="s">
        <v>199</v>
      </c>
      <c r="H290" s="146">
        <v>2.14</v>
      </c>
      <c r="I290" s="147"/>
      <c r="J290" s="147">
        <f>ROUND(I290*H290,2)</f>
        <v>0</v>
      </c>
      <c r="K290" s="148"/>
      <c r="L290" s="29"/>
      <c r="M290" s="149" t="s">
        <v>1</v>
      </c>
      <c r="N290" s="150" t="s">
        <v>39</v>
      </c>
      <c r="O290" s="151">
        <v>7.36</v>
      </c>
      <c r="P290" s="151">
        <f>O290*H290</f>
        <v>15.7504</v>
      </c>
      <c r="Q290" s="151">
        <v>0.00092</v>
      </c>
      <c r="R290" s="151">
        <f>Q290*H290</f>
        <v>0.0019688</v>
      </c>
      <c r="S290" s="151">
        <v>0</v>
      </c>
      <c r="T290" s="152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53" t="s">
        <v>209</v>
      </c>
      <c r="AT290" s="153" t="s">
        <v>142</v>
      </c>
      <c r="AU290" s="153" t="s">
        <v>84</v>
      </c>
      <c r="AY290" s="14" t="s">
        <v>140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4" t="s">
        <v>82</v>
      </c>
      <c r="BK290" s="154">
        <f>ROUND(I290*H290,2)</f>
        <v>0</v>
      </c>
      <c r="BL290" s="14" t="s">
        <v>209</v>
      </c>
      <c r="BM290" s="153" t="s">
        <v>1242</v>
      </c>
    </row>
    <row r="291" spans="1:47" s="2" customFormat="1" ht="39">
      <c r="A291" s="28"/>
      <c r="B291" s="29"/>
      <c r="C291" s="28"/>
      <c r="D291" s="155" t="s">
        <v>162</v>
      </c>
      <c r="E291" s="28"/>
      <c r="F291" s="156" t="s">
        <v>745</v>
      </c>
      <c r="G291" s="28"/>
      <c r="H291" s="28"/>
      <c r="I291" s="28"/>
      <c r="J291" s="28"/>
      <c r="K291" s="28"/>
      <c r="L291" s="29"/>
      <c r="M291" s="157"/>
      <c r="N291" s="158"/>
      <c r="O291" s="54"/>
      <c r="P291" s="54"/>
      <c r="Q291" s="54"/>
      <c r="R291" s="54"/>
      <c r="S291" s="54"/>
      <c r="T291" s="55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T291" s="14" t="s">
        <v>162</v>
      </c>
      <c r="AU291" s="14" t="s">
        <v>84</v>
      </c>
    </row>
    <row r="292" spans="1:65" s="2" customFormat="1" ht="21.75" customHeight="1">
      <c r="A292" s="28"/>
      <c r="B292" s="141"/>
      <c r="C292" s="142" t="s">
        <v>624</v>
      </c>
      <c r="D292" s="142" t="s">
        <v>142</v>
      </c>
      <c r="E292" s="143" t="s">
        <v>751</v>
      </c>
      <c r="F292" s="144" t="s">
        <v>752</v>
      </c>
      <c r="G292" s="145" t="s">
        <v>207</v>
      </c>
      <c r="H292" s="146">
        <v>1</v>
      </c>
      <c r="I292" s="147"/>
      <c r="J292" s="147">
        <f aca="true" t="shared" si="60" ref="J292:J310">ROUND(I292*H292,2)</f>
        <v>0</v>
      </c>
      <c r="K292" s="148"/>
      <c r="L292" s="29"/>
      <c r="M292" s="149" t="s">
        <v>1</v>
      </c>
      <c r="N292" s="150" t="s">
        <v>39</v>
      </c>
      <c r="O292" s="151">
        <v>0.465</v>
      </c>
      <c r="P292" s="151">
        <f aca="true" t="shared" si="61" ref="P292:P310">O292*H292</f>
        <v>0.465</v>
      </c>
      <c r="Q292" s="151">
        <v>0</v>
      </c>
      <c r="R292" s="151">
        <f aca="true" t="shared" si="62" ref="R292:R310">Q292*H292</f>
        <v>0</v>
      </c>
      <c r="S292" s="151">
        <v>0</v>
      </c>
      <c r="T292" s="152">
        <f aca="true" t="shared" si="63" ref="T292:T310"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53" t="s">
        <v>209</v>
      </c>
      <c r="AT292" s="153" t="s">
        <v>142</v>
      </c>
      <c r="AU292" s="153" t="s">
        <v>84</v>
      </c>
      <c r="AY292" s="14" t="s">
        <v>140</v>
      </c>
      <c r="BE292" s="154">
        <f aca="true" t="shared" si="64" ref="BE292:BE310">IF(N292="základní",J292,0)</f>
        <v>0</v>
      </c>
      <c r="BF292" s="154">
        <f aca="true" t="shared" si="65" ref="BF292:BF310">IF(N292="snížená",J292,0)</f>
        <v>0</v>
      </c>
      <c r="BG292" s="154">
        <f aca="true" t="shared" si="66" ref="BG292:BG310">IF(N292="zákl. přenesená",J292,0)</f>
        <v>0</v>
      </c>
      <c r="BH292" s="154">
        <f aca="true" t="shared" si="67" ref="BH292:BH310">IF(N292="sníž. přenesená",J292,0)</f>
        <v>0</v>
      </c>
      <c r="BI292" s="154">
        <f aca="true" t="shared" si="68" ref="BI292:BI310">IF(N292="nulová",J292,0)</f>
        <v>0</v>
      </c>
      <c r="BJ292" s="14" t="s">
        <v>82</v>
      </c>
      <c r="BK292" s="154">
        <f aca="true" t="shared" si="69" ref="BK292:BK310">ROUND(I292*H292,2)</f>
        <v>0</v>
      </c>
      <c r="BL292" s="14" t="s">
        <v>209</v>
      </c>
      <c r="BM292" s="153" t="s">
        <v>1243</v>
      </c>
    </row>
    <row r="293" spans="1:65" s="2" customFormat="1" ht="16.5" customHeight="1">
      <c r="A293" s="28"/>
      <c r="B293" s="141"/>
      <c r="C293" s="159" t="s">
        <v>628</v>
      </c>
      <c r="D293" s="159" t="s">
        <v>263</v>
      </c>
      <c r="E293" s="160" t="s">
        <v>755</v>
      </c>
      <c r="F293" s="161" t="s">
        <v>756</v>
      </c>
      <c r="G293" s="162" t="s">
        <v>207</v>
      </c>
      <c r="H293" s="163">
        <v>1</v>
      </c>
      <c r="I293" s="164"/>
      <c r="J293" s="164">
        <f t="shared" si="60"/>
        <v>0</v>
      </c>
      <c r="K293" s="165"/>
      <c r="L293" s="166"/>
      <c r="M293" s="167" t="s">
        <v>1</v>
      </c>
      <c r="N293" s="168" t="s">
        <v>39</v>
      </c>
      <c r="O293" s="151">
        <v>0</v>
      </c>
      <c r="P293" s="151">
        <f t="shared" si="61"/>
        <v>0</v>
      </c>
      <c r="Q293" s="151">
        <v>0.0047</v>
      </c>
      <c r="R293" s="151">
        <f t="shared" si="62"/>
        <v>0.0047</v>
      </c>
      <c r="S293" s="151">
        <v>0</v>
      </c>
      <c r="T293" s="152">
        <f t="shared" si="63"/>
        <v>0</v>
      </c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R293" s="153" t="s">
        <v>275</v>
      </c>
      <c r="AT293" s="153" t="s">
        <v>263</v>
      </c>
      <c r="AU293" s="153" t="s">
        <v>84</v>
      </c>
      <c r="AY293" s="14" t="s">
        <v>140</v>
      </c>
      <c r="BE293" s="154">
        <f t="shared" si="64"/>
        <v>0</v>
      </c>
      <c r="BF293" s="154">
        <f t="shared" si="65"/>
        <v>0</v>
      </c>
      <c r="BG293" s="154">
        <f t="shared" si="66"/>
        <v>0</v>
      </c>
      <c r="BH293" s="154">
        <f t="shared" si="67"/>
        <v>0</v>
      </c>
      <c r="BI293" s="154">
        <f t="shared" si="68"/>
        <v>0</v>
      </c>
      <c r="BJ293" s="14" t="s">
        <v>82</v>
      </c>
      <c r="BK293" s="154">
        <f t="shared" si="69"/>
        <v>0</v>
      </c>
      <c r="BL293" s="14" t="s">
        <v>209</v>
      </c>
      <c r="BM293" s="153" t="s">
        <v>1244</v>
      </c>
    </row>
    <row r="294" spans="1:65" s="2" customFormat="1" ht="16.5" customHeight="1">
      <c r="A294" s="28"/>
      <c r="B294" s="141"/>
      <c r="C294" s="142" t="s">
        <v>632</v>
      </c>
      <c r="D294" s="142" t="s">
        <v>142</v>
      </c>
      <c r="E294" s="143" t="s">
        <v>759</v>
      </c>
      <c r="F294" s="144" t="s">
        <v>760</v>
      </c>
      <c r="G294" s="145" t="s">
        <v>207</v>
      </c>
      <c r="H294" s="146">
        <v>11</v>
      </c>
      <c r="I294" s="147"/>
      <c r="J294" s="147">
        <f t="shared" si="60"/>
        <v>0</v>
      </c>
      <c r="K294" s="148"/>
      <c r="L294" s="29"/>
      <c r="M294" s="149" t="s">
        <v>1</v>
      </c>
      <c r="N294" s="150" t="s">
        <v>39</v>
      </c>
      <c r="O294" s="151">
        <v>0.209</v>
      </c>
      <c r="P294" s="151">
        <f t="shared" si="61"/>
        <v>2.299</v>
      </c>
      <c r="Q294" s="151">
        <v>0</v>
      </c>
      <c r="R294" s="151">
        <f t="shared" si="62"/>
        <v>0</v>
      </c>
      <c r="S294" s="151">
        <v>0</v>
      </c>
      <c r="T294" s="152">
        <f t="shared" si="63"/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53" t="s">
        <v>209</v>
      </c>
      <c r="AT294" s="153" t="s">
        <v>142</v>
      </c>
      <c r="AU294" s="153" t="s">
        <v>84</v>
      </c>
      <c r="AY294" s="14" t="s">
        <v>140</v>
      </c>
      <c r="BE294" s="154">
        <f t="shared" si="64"/>
        <v>0</v>
      </c>
      <c r="BF294" s="154">
        <f t="shared" si="65"/>
        <v>0</v>
      </c>
      <c r="BG294" s="154">
        <f t="shared" si="66"/>
        <v>0</v>
      </c>
      <c r="BH294" s="154">
        <f t="shared" si="67"/>
        <v>0</v>
      </c>
      <c r="BI294" s="154">
        <f t="shared" si="68"/>
        <v>0</v>
      </c>
      <c r="BJ294" s="14" t="s">
        <v>82</v>
      </c>
      <c r="BK294" s="154">
        <f t="shared" si="69"/>
        <v>0</v>
      </c>
      <c r="BL294" s="14" t="s">
        <v>209</v>
      </c>
      <c r="BM294" s="153" t="s">
        <v>1245</v>
      </c>
    </row>
    <row r="295" spans="1:65" s="2" customFormat="1" ht="16.5" customHeight="1">
      <c r="A295" s="28"/>
      <c r="B295" s="141"/>
      <c r="C295" s="159" t="s">
        <v>636</v>
      </c>
      <c r="D295" s="159" t="s">
        <v>263</v>
      </c>
      <c r="E295" s="160" t="s">
        <v>763</v>
      </c>
      <c r="F295" s="161" t="s">
        <v>764</v>
      </c>
      <c r="G295" s="162" t="s">
        <v>207</v>
      </c>
      <c r="H295" s="163">
        <v>3</v>
      </c>
      <c r="I295" s="164"/>
      <c r="J295" s="164">
        <f t="shared" si="60"/>
        <v>0</v>
      </c>
      <c r="K295" s="165"/>
      <c r="L295" s="166"/>
      <c r="M295" s="167" t="s">
        <v>1</v>
      </c>
      <c r="N295" s="168" t="s">
        <v>39</v>
      </c>
      <c r="O295" s="151">
        <v>0</v>
      </c>
      <c r="P295" s="151">
        <f t="shared" si="61"/>
        <v>0</v>
      </c>
      <c r="Q295" s="151">
        <v>0.00015</v>
      </c>
      <c r="R295" s="151">
        <f t="shared" si="62"/>
        <v>0.00045</v>
      </c>
      <c r="S295" s="151">
        <v>0</v>
      </c>
      <c r="T295" s="152">
        <f t="shared" si="63"/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3" t="s">
        <v>275</v>
      </c>
      <c r="AT295" s="153" t="s">
        <v>263</v>
      </c>
      <c r="AU295" s="153" t="s">
        <v>84</v>
      </c>
      <c r="AY295" s="14" t="s">
        <v>140</v>
      </c>
      <c r="BE295" s="154">
        <f t="shared" si="64"/>
        <v>0</v>
      </c>
      <c r="BF295" s="154">
        <f t="shared" si="65"/>
        <v>0</v>
      </c>
      <c r="BG295" s="154">
        <f t="shared" si="66"/>
        <v>0</v>
      </c>
      <c r="BH295" s="154">
        <f t="shared" si="67"/>
        <v>0</v>
      </c>
      <c r="BI295" s="154">
        <f t="shared" si="68"/>
        <v>0</v>
      </c>
      <c r="BJ295" s="14" t="s">
        <v>82</v>
      </c>
      <c r="BK295" s="154">
        <f t="shared" si="69"/>
        <v>0</v>
      </c>
      <c r="BL295" s="14" t="s">
        <v>209</v>
      </c>
      <c r="BM295" s="153" t="s">
        <v>1246</v>
      </c>
    </row>
    <row r="296" spans="1:65" s="2" customFormat="1" ht="16.5" customHeight="1">
      <c r="A296" s="28"/>
      <c r="B296" s="141"/>
      <c r="C296" s="159" t="s">
        <v>640</v>
      </c>
      <c r="D296" s="159" t="s">
        <v>263</v>
      </c>
      <c r="E296" s="160" t="s">
        <v>767</v>
      </c>
      <c r="F296" s="161" t="s">
        <v>768</v>
      </c>
      <c r="G296" s="162" t="s">
        <v>207</v>
      </c>
      <c r="H296" s="163">
        <v>3</v>
      </c>
      <c r="I296" s="164"/>
      <c r="J296" s="164">
        <f t="shared" si="60"/>
        <v>0</v>
      </c>
      <c r="K296" s="165"/>
      <c r="L296" s="166"/>
      <c r="M296" s="167" t="s">
        <v>1</v>
      </c>
      <c r="N296" s="168" t="s">
        <v>39</v>
      </c>
      <c r="O296" s="151">
        <v>0</v>
      </c>
      <c r="P296" s="151">
        <f t="shared" si="61"/>
        <v>0</v>
      </c>
      <c r="Q296" s="151">
        <v>0.00015</v>
      </c>
      <c r="R296" s="151">
        <f t="shared" si="62"/>
        <v>0.00045</v>
      </c>
      <c r="S296" s="151">
        <v>0</v>
      </c>
      <c r="T296" s="152">
        <f t="shared" si="63"/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53" t="s">
        <v>275</v>
      </c>
      <c r="AT296" s="153" t="s">
        <v>263</v>
      </c>
      <c r="AU296" s="153" t="s">
        <v>84</v>
      </c>
      <c r="AY296" s="14" t="s">
        <v>140</v>
      </c>
      <c r="BE296" s="154">
        <f t="shared" si="64"/>
        <v>0</v>
      </c>
      <c r="BF296" s="154">
        <f t="shared" si="65"/>
        <v>0</v>
      </c>
      <c r="BG296" s="154">
        <f t="shared" si="66"/>
        <v>0</v>
      </c>
      <c r="BH296" s="154">
        <f t="shared" si="67"/>
        <v>0</v>
      </c>
      <c r="BI296" s="154">
        <f t="shared" si="68"/>
        <v>0</v>
      </c>
      <c r="BJ296" s="14" t="s">
        <v>82</v>
      </c>
      <c r="BK296" s="154">
        <f t="shared" si="69"/>
        <v>0</v>
      </c>
      <c r="BL296" s="14" t="s">
        <v>209</v>
      </c>
      <c r="BM296" s="153" t="s">
        <v>1247</v>
      </c>
    </row>
    <row r="297" spans="1:65" s="2" customFormat="1" ht="16.5" customHeight="1">
      <c r="A297" s="28"/>
      <c r="B297" s="141"/>
      <c r="C297" s="159" t="s">
        <v>645</v>
      </c>
      <c r="D297" s="159" t="s">
        <v>263</v>
      </c>
      <c r="E297" s="160" t="s">
        <v>771</v>
      </c>
      <c r="F297" s="161" t="s">
        <v>772</v>
      </c>
      <c r="G297" s="162" t="s">
        <v>207</v>
      </c>
      <c r="H297" s="163">
        <v>5</v>
      </c>
      <c r="I297" s="164"/>
      <c r="J297" s="164">
        <f t="shared" si="60"/>
        <v>0</v>
      </c>
      <c r="K297" s="165"/>
      <c r="L297" s="166"/>
      <c r="M297" s="167" t="s">
        <v>1</v>
      </c>
      <c r="N297" s="168" t="s">
        <v>39</v>
      </c>
      <c r="O297" s="151">
        <v>0</v>
      </c>
      <c r="P297" s="151">
        <f t="shared" si="61"/>
        <v>0</v>
      </c>
      <c r="Q297" s="151">
        <v>0.00015</v>
      </c>
      <c r="R297" s="151">
        <f t="shared" si="62"/>
        <v>0.0007499999999999999</v>
      </c>
      <c r="S297" s="151">
        <v>0</v>
      </c>
      <c r="T297" s="152">
        <f t="shared" si="63"/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53" t="s">
        <v>275</v>
      </c>
      <c r="AT297" s="153" t="s">
        <v>263</v>
      </c>
      <c r="AU297" s="153" t="s">
        <v>84</v>
      </c>
      <c r="AY297" s="14" t="s">
        <v>140</v>
      </c>
      <c r="BE297" s="154">
        <f t="shared" si="64"/>
        <v>0</v>
      </c>
      <c r="BF297" s="154">
        <f t="shared" si="65"/>
        <v>0</v>
      </c>
      <c r="BG297" s="154">
        <f t="shared" si="66"/>
        <v>0</v>
      </c>
      <c r="BH297" s="154">
        <f t="shared" si="67"/>
        <v>0</v>
      </c>
      <c r="BI297" s="154">
        <f t="shared" si="68"/>
        <v>0</v>
      </c>
      <c r="BJ297" s="14" t="s">
        <v>82</v>
      </c>
      <c r="BK297" s="154">
        <f t="shared" si="69"/>
        <v>0</v>
      </c>
      <c r="BL297" s="14" t="s">
        <v>209</v>
      </c>
      <c r="BM297" s="153" t="s">
        <v>1248</v>
      </c>
    </row>
    <row r="298" spans="1:65" s="2" customFormat="1" ht="16.5" customHeight="1">
      <c r="A298" s="28"/>
      <c r="B298" s="141"/>
      <c r="C298" s="159" t="s">
        <v>652</v>
      </c>
      <c r="D298" s="159" t="s">
        <v>263</v>
      </c>
      <c r="E298" s="160" t="s">
        <v>775</v>
      </c>
      <c r="F298" s="161" t="s">
        <v>776</v>
      </c>
      <c r="G298" s="162" t="s">
        <v>207</v>
      </c>
      <c r="H298" s="163">
        <v>5</v>
      </c>
      <c r="I298" s="164"/>
      <c r="J298" s="164">
        <f t="shared" si="60"/>
        <v>0</v>
      </c>
      <c r="K298" s="165"/>
      <c r="L298" s="166"/>
      <c r="M298" s="167" t="s">
        <v>1</v>
      </c>
      <c r="N298" s="168" t="s">
        <v>39</v>
      </c>
      <c r="O298" s="151">
        <v>0</v>
      </c>
      <c r="P298" s="151">
        <f t="shared" si="61"/>
        <v>0</v>
      </c>
      <c r="Q298" s="151">
        <v>0.00015</v>
      </c>
      <c r="R298" s="151">
        <f t="shared" si="62"/>
        <v>0.0007499999999999999</v>
      </c>
      <c r="S298" s="151">
        <v>0</v>
      </c>
      <c r="T298" s="152">
        <f t="shared" si="63"/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53" t="s">
        <v>275</v>
      </c>
      <c r="AT298" s="153" t="s">
        <v>263</v>
      </c>
      <c r="AU298" s="153" t="s">
        <v>84</v>
      </c>
      <c r="AY298" s="14" t="s">
        <v>140</v>
      </c>
      <c r="BE298" s="154">
        <f t="shared" si="64"/>
        <v>0</v>
      </c>
      <c r="BF298" s="154">
        <f t="shared" si="65"/>
        <v>0</v>
      </c>
      <c r="BG298" s="154">
        <f t="shared" si="66"/>
        <v>0</v>
      </c>
      <c r="BH298" s="154">
        <f t="shared" si="67"/>
        <v>0</v>
      </c>
      <c r="BI298" s="154">
        <f t="shared" si="68"/>
        <v>0</v>
      </c>
      <c r="BJ298" s="14" t="s">
        <v>82</v>
      </c>
      <c r="BK298" s="154">
        <f t="shared" si="69"/>
        <v>0</v>
      </c>
      <c r="BL298" s="14" t="s">
        <v>209</v>
      </c>
      <c r="BM298" s="153" t="s">
        <v>1249</v>
      </c>
    </row>
    <row r="299" spans="1:65" s="2" customFormat="1" ht="16.5" customHeight="1">
      <c r="A299" s="28"/>
      <c r="B299" s="141"/>
      <c r="C299" s="142" t="s">
        <v>656</v>
      </c>
      <c r="D299" s="142" t="s">
        <v>142</v>
      </c>
      <c r="E299" s="143" t="s">
        <v>779</v>
      </c>
      <c r="F299" s="144" t="s">
        <v>780</v>
      </c>
      <c r="G299" s="145" t="s">
        <v>207</v>
      </c>
      <c r="H299" s="146">
        <v>6</v>
      </c>
      <c r="I299" s="147"/>
      <c r="J299" s="147">
        <f t="shared" si="60"/>
        <v>0</v>
      </c>
      <c r="K299" s="148"/>
      <c r="L299" s="29"/>
      <c r="M299" s="149" t="s">
        <v>1</v>
      </c>
      <c r="N299" s="150" t="s">
        <v>39</v>
      </c>
      <c r="O299" s="151">
        <v>0.335</v>
      </c>
      <c r="P299" s="151">
        <f t="shared" si="61"/>
        <v>2.0100000000000002</v>
      </c>
      <c r="Q299" s="151">
        <v>0</v>
      </c>
      <c r="R299" s="151">
        <f t="shared" si="62"/>
        <v>0</v>
      </c>
      <c r="S299" s="151">
        <v>0</v>
      </c>
      <c r="T299" s="152">
        <f t="shared" si="63"/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53" t="s">
        <v>209</v>
      </c>
      <c r="AT299" s="153" t="s">
        <v>142</v>
      </c>
      <c r="AU299" s="153" t="s">
        <v>84</v>
      </c>
      <c r="AY299" s="14" t="s">
        <v>140</v>
      </c>
      <c r="BE299" s="154">
        <f t="shared" si="64"/>
        <v>0</v>
      </c>
      <c r="BF299" s="154">
        <f t="shared" si="65"/>
        <v>0</v>
      </c>
      <c r="BG299" s="154">
        <f t="shared" si="66"/>
        <v>0</v>
      </c>
      <c r="BH299" s="154">
        <f t="shared" si="67"/>
        <v>0</v>
      </c>
      <c r="BI299" s="154">
        <f t="shared" si="68"/>
        <v>0</v>
      </c>
      <c r="BJ299" s="14" t="s">
        <v>82</v>
      </c>
      <c r="BK299" s="154">
        <f t="shared" si="69"/>
        <v>0</v>
      </c>
      <c r="BL299" s="14" t="s">
        <v>209</v>
      </c>
      <c r="BM299" s="153" t="s">
        <v>1250</v>
      </c>
    </row>
    <row r="300" spans="1:65" s="2" customFormat="1" ht="21.75" customHeight="1">
      <c r="A300" s="28"/>
      <c r="B300" s="141"/>
      <c r="C300" s="159" t="s">
        <v>660</v>
      </c>
      <c r="D300" s="159" t="s">
        <v>263</v>
      </c>
      <c r="E300" s="160" t="s">
        <v>783</v>
      </c>
      <c r="F300" s="161" t="s">
        <v>784</v>
      </c>
      <c r="G300" s="162" t="s">
        <v>207</v>
      </c>
      <c r="H300" s="163">
        <v>6</v>
      </c>
      <c r="I300" s="164"/>
      <c r="J300" s="164">
        <f t="shared" si="60"/>
        <v>0</v>
      </c>
      <c r="K300" s="165"/>
      <c r="L300" s="166"/>
      <c r="M300" s="167" t="s">
        <v>1</v>
      </c>
      <c r="N300" s="168" t="s">
        <v>39</v>
      </c>
      <c r="O300" s="151">
        <v>0</v>
      </c>
      <c r="P300" s="151">
        <f t="shared" si="61"/>
        <v>0</v>
      </c>
      <c r="Q300" s="151">
        <v>0.0012</v>
      </c>
      <c r="R300" s="151">
        <f t="shared" si="62"/>
        <v>0.0072</v>
      </c>
      <c r="S300" s="151">
        <v>0</v>
      </c>
      <c r="T300" s="152">
        <f t="shared" si="63"/>
        <v>0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53" t="s">
        <v>275</v>
      </c>
      <c r="AT300" s="153" t="s">
        <v>263</v>
      </c>
      <c r="AU300" s="153" t="s">
        <v>84</v>
      </c>
      <c r="AY300" s="14" t="s">
        <v>140</v>
      </c>
      <c r="BE300" s="154">
        <f t="shared" si="64"/>
        <v>0</v>
      </c>
      <c r="BF300" s="154">
        <f t="shared" si="65"/>
        <v>0</v>
      </c>
      <c r="BG300" s="154">
        <f t="shared" si="66"/>
        <v>0</v>
      </c>
      <c r="BH300" s="154">
        <f t="shared" si="67"/>
        <v>0</v>
      </c>
      <c r="BI300" s="154">
        <f t="shared" si="68"/>
        <v>0</v>
      </c>
      <c r="BJ300" s="14" t="s">
        <v>82</v>
      </c>
      <c r="BK300" s="154">
        <f t="shared" si="69"/>
        <v>0</v>
      </c>
      <c r="BL300" s="14" t="s">
        <v>209</v>
      </c>
      <c r="BM300" s="153" t="s">
        <v>1251</v>
      </c>
    </row>
    <row r="301" spans="1:65" s="2" customFormat="1" ht="16.5" customHeight="1">
      <c r="A301" s="28"/>
      <c r="B301" s="141"/>
      <c r="C301" s="142" t="s">
        <v>666</v>
      </c>
      <c r="D301" s="142" t="s">
        <v>142</v>
      </c>
      <c r="E301" s="143" t="s">
        <v>787</v>
      </c>
      <c r="F301" s="144" t="s">
        <v>788</v>
      </c>
      <c r="G301" s="145" t="s">
        <v>207</v>
      </c>
      <c r="H301" s="146">
        <v>5</v>
      </c>
      <c r="I301" s="147"/>
      <c r="J301" s="147">
        <f t="shared" si="60"/>
        <v>0</v>
      </c>
      <c r="K301" s="148"/>
      <c r="L301" s="29"/>
      <c r="M301" s="149" t="s">
        <v>1</v>
      </c>
      <c r="N301" s="150" t="s">
        <v>39</v>
      </c>
      <c r="O301" s="151">
        <v>0.374</v>
      </c>
      <c r="P301" s="151">
        <f t="shared" si="61"/>
        <v>1.87</v>
      </c>
      <c r="Q301" s="151">
        <v>0</v>
      </c>
      <c r="R301" s="151">
        <f t="shared" si="62"/>
        <v>0</v>
      </c>
      <c r="S301" s="151">
        <v>0</v>
      </c>
      <c r="T301" s="152">
        <f t="shared" si="63"/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53" t="s">
        <v>209</v>
      </c>
      <c r="AT301" s="153" t="s">
        <v>142</v>
      </c>
      <c r="AU301" s="153" t="s">
        <v>84</v>
      </c>
      <c r="AY301" s="14" t="s">
        <v>140</v>
      </c>
      <c r="BE301" s="154">
        <f t="shared" si="64"/>
        <v>0</v>
      </c>
      <c r="BF301" s="154">
        <f t="shared" si="65"/>
        <v>0</v>
      </c>
      <c r="BG301" s="154">
        <f t="shared" si="66"/>
        <v>0</v>
      </c>
      <c r="BH301" s="154">
        <f t="shared" si="67"/>
        <v>0</v>
      </c>
      <c r="BI301" s="154">
        <f t="shared" si="68"/>
        <v>0</v>
      </c>
      <c r="BJ301" s="14" t="s">
        <v>82</v>
      </c>
      <c r="BK301" s="154">
        <f t="shared" si="69"/>
        <v>0</v>
      </c>
      <c r="BL301" s="14" t="s">
        <v>209</v>
      </c>
      <c r="BM301" s="153" t="s">
        <v>1252</v>
      </c>
    </row>
    <row r="302" spans="1:65" s="2" customFormat="1" ht="16.5" customHeight="1">
      <c r="A302" s="28"/>
      <c r="B302" s="141"/>
      <c r="C302" s="159" t="s">
        <v>671</v>
      </c>
      <c r="D302" s="159" t="s">
        <v>263</v>
      </c>
      <c r="E302" s="160" t="s">
        <v>791</v>
      </c>
      <c r="F302" s="161" t="s">
        <v>792</v>
      </c>
      <c r="G302" s="162" t="s">
        <v>207</v>
      </c>
      <c r="H302" s="163">
        <v>5</v>
      </c>
      <c r="I302" s="164"/>
      <c r="J302" s="164">
        <f t="shared" si="60"/>
        <v>0</v>
      </c>
      <c r="K302" s="165"/>
      <c r="L302" s="166"/>
      <c r="M302" s="167" t="s">
        <v>1</v>
      </c>
      <c r="N302" s="168" t="s">
        <v>39</v>
      </c>
      <c r="O302" s="151">
        <v>0</v>
      </c>
      <c r="P302" s="151">
        <f t="shared" si="61"/>
        <v>0</v>
      </c>
      <c r="Q302" s="151">
        <v>0.0022</v>
      </c>
      <c r="R302" s="151">
        <f t="shared" si="62"/>
        <v>0.011000000000000001</v>
      </c>
      <c r="S302" s="151">
        <v>0</v>
      </c>
      <c r="T302" s="152">
        <f t="shared" si="63"/>
        <v>0</v>
      </c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R302" s="153" t="s">
        <v>275</v>
      </c>
      <c r="AT302" s="153" t="s">
        <v>263</v>
      </c>
      <c r="AU302" s="153" t="s">
        <v>84</v>
      </c>
      <c r="AY302" s="14" t="s">
        <v>140</v>
      </c>
      <c r="BE302" s="154">
        <f t="shared" si="64"/>
        <v>0</v>
      </c>
      <c r="BF302" s="154">
        <f t="shared" si="65"/>
        <v>0</v>
      </c>
      <c r="BG302" s="154">
        <f t="shared" si="66"/>
        <v>0</v>
      </c>
      <c r="BH302" s="154">
        <f t="shared" si="67"/>
        <v>0</v>
      </c>
      <c r="BI302" s="154">
        <f t="shared" si="68"/>
        <v>0</v>
      </c>
      <c r="BJ302" s="14" t="s">
        <v>82</v>
      </c>
      <c r="BK302" s="154">
        <f t="shared" si="69"/>
        <v>0</v>
      </c>
      <c r="BL302" s="14" t="s">
        <v>209</v>
      </c>
      <c r="BM302" s="153" t="s">
        <v>1253</v>
      </c>
    </row>
    <row r="303" spans="1:65" s="2" customFormat="1" ht="21.75" customHeight="1">
      <c r="A303" s="28"/>
      <c r="B303" s="141"/>
      <c r="C303" s="142" t="s">
        <v>675</v>
      </c>
      <c r="D303" s="142" t="s">
        <v>142</v>
      </c>
      <c r="E303" s="143" t="s">
        <v>795</v>
      </c>
      <c r="F303" s="144" t="s">
        <v>796</v>
      </c>
      <c r="G303" s="145" t="s">
        <v>207</v>
      </c>
      <c r="H303" s="146">
        <v>11</v>
      </c>
      <c r="I303" s="147"/>
      <c r="J303" s="147">
        <f t="shared" si="60"/>
        <v>0</v>
      </c>
      <c r="K303" s="148"/>
      <c r="L303" s="29"/>
      <c r="M303" s="149" t="s">
        <v>1</v>
      </c>
      <c r="N303" s="150" t="s">
        <v>39</v>
      </c>
      <c r="O303" s="151">
        <v>2.925</v>
      </c>
      <c r="P303" s="151">
        <f t="shared" si="61"/>
        <v>32.175</v>
      </c>
      <c r="Q303" s="151">
        <v>0.00047</v>
      </c>
      <c r="R303" s="151">
        <f t="shared" si="62"/>
        <v>0.00517</v>
      </c>
      <c r="S303" s="151">
        <v>0</v>
      </c>
      <c r="T303" s="152">
        <f t="shared" si="63"/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53" t="s">
        <v>209</v>
      </c>
      <c r="AT303" s="153" t="s">
        <v>142</v>
      </c>
      <c r="AU303" s="153" t="s">
        <v>84</v>
      </c>
      <c r="AY303" s="14" t="s">
        <v>140</v>
      </c>
      <c r="BE303" s="154">
        <f t="shared" si="64"/>
        <v>0</v>
      </c>
      <c r="BF303" s="154">
        <f t="shared" si="65"/>
        <v>0</v>
      </c>
      <c r="BG303" s="154">
        <f t="shared" si="66"/>
        <v>0</v>
      </c>
      <c r="BH303" s="154">
        <f t="shared" si="67"/>
        <v>0</v>
      </c>
      <c r="BI303" s="154">
        <f t="shared" si="68"/>
        <v>0</v>
      </c>
      <c r="BJ303" s="14" t="s">
        <v>82</v>
      </c>
      <c r="BK303" s="154">
        <f t="shared" si="69"/>
        <v>0</v>
      </c>
      <c r="BL303" s="14" t="s">
        <v>209</v>
      </c>
      <c r="BM303" s="153" t="s">
        <v>797</v>
      </c>
    </row>
    <row r="304" spans="1:65" s="2" customFormat="1" ht="21.75" customHeight="1">
      <c r="A304" s="28"/>
      <c r="B304" s="141"/>
      <c r="C304" s="159" t="s">
        <v>679</v>
      </c>
      <c r="D304" s="159" t="s">
        <v>263</v>
      </c>
      <c r="E304" s="160" t="s">
        <v>799</v>
      </c>
      <c r="F304" s="161" t="s">
        <v>1254</v>
      </c>
      <c r="G304" s="162" t="s">
        <v>207</v>
      </c>
      <c r="H304" s="163">
        <v>10</v>
      </c>
      <c r="I304" s="164"/>
      <c r="J304" s="164">
        <f t="shared" si="60"/>
        <v>0</v>
      </c>
      <c r="K304" s="165"/>
      <c r="L304" s="166"/>
      <c r="M304" s="167" t="s">
        <v>1</v>
      </c>
      <c r="N304" s="168" t="s">
        <v>39</v>
      </c>
      <c r="O304" s="151">
        <v>0</v>
      </c>
      <c r="P304" s="151">
        <f t="shared" si="61"/>
        <v>0</v>
      </c>
      <c r="Q304" s="151">
        <v>0.016</v>
      </c>
      <c r="R304" s="151">
        <f t="shared" si="62"/>
        <v>0.16</v>
      </c>
      <c r="S304" s="151">
        <v>0</v>
      </c>
      <c r="T304" s="152">
        <f t="shared" si="63"/>
        <v>0</v>
      </c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R304" s="153" t="s">
        <v>275</v>
      </c>
      <c r="AT304" s="153" t="s">
        <v>263</v>
      </c>
      <c r="AU304" s="153" t="s">
        <v>84</v>
      </c>
      <c r="AY304" s="14" t="s">
        <v>140</v>
      </c>
      <c r="BE304" s="154">
        <f t="shared" si="64"/>
        <v>0</v>
      </c>
      <c r="BF304" s="154">
        <f t="shared" si="65"/>
        <v>0</v>
      </c>
      <c r="BG304" s="154">
        <f t="shared" si="66"/>
        <v>0</v>
      </c>
      <c r="BH304" s="154">
        <f t="shared" si="67"/>
        <v>0</v>
      </c>
      <c r="BI304" s="154">
        <f t="shared" si="68"/>
        <v>0</v>
      </c>
      <c r="BJ304" s="14" t="s">
        <v>82</v>
      </c>
      <c r="BK304" s="154">
        <f t="shared" si="69"/>
        <v>0</v>
      </c>
      <c r="BL304" s="14" t="s">
        <v>209</v>
      </c>
      <c r="BM304" s="153" t="s">
        <v>801</v>
      </c>
    </row>
    <row r="305" spans="1:65" s="2" customFormat="1" ht="21.75" customHeight="1">
      <c r="A305" s="28"/>
      <c r="B305" s="141"/>
      <c r="C305" s="159" t="s">
        <v>683</v>
      </c>
      <c r="D305" s="159" t="s">
        <v>263</v>
      </c>
      <c r="E305" s="160" t="s">
        <v>1255</v>
      </c>
      <c r="F305" s="161" t="s">
        <v>1256</v>
      </c>
      <c r="G305" s="162" t="s">
        <v>207</v>
      </c>
      <c r="H305" s="163">
        <v>1</v>
      </c>
      <c r="I305" s="164"/>
      <c r="J305" s="164">
        <f t="shared" si="60"/>
        <v>0</v>
      </c>
      <c r="K305" s="165"/>
      <c r="L305" s="166"/>
      <c r="M305" s="167" t="s">
        <v>1</v>
      </c>
      <c r="N305" s="168" t="s">
        <v>39</v>
      </c>
      <c r="O305" s="151">
        <v>0</v>
      </c>
      <c r="P305" s="151">
        <f t="shared" si="61"/>
        <v>0</v>
      </c>
      <c r="Q305" s="151">
        <v>0.016</v>
      </c>
      <c r="R305" s="151">
        <f t="shared" si="62"/>
        <v>0.016</v>
      </c>
      <c r="S305" s="151">
        <v>0</v>
      </c>
      <c r="T305" s="152">
        <f t="shared" si="63"/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53" t="s">
        <v>275</v>
      </c>
      <c r="AT305" s="153" t="s">
        <v>263</v>
      </c>
      <c r="AU305" s="153" t="s">
        <v>84</v>
      </c>
      <c r="AY305" s="14" t="s">
        <v>140</v>
      </c>
      <c r="BE305" s="154">
        <f t="shared" si="64"/>
        <v>0</v>
      </c>
      <c r="BF305" s="154">
        <f t="shared" si="65"/>
        <v>0</v>
      </c>
      <c r="BG305" s="154">
        <f t="shared" si="66"/>
        <v>0</v>
      </c>
      <c r="BH305" s="154">
        <f t="shared" si="67"/>
        <v>0</v>
      </c>
      <c r="BI305" s="154">
        <f t="shared" si="68"/>
        <v>0</v>
      </c>
      <c r="BJ305" s="14" t="s">
        <v>82</v>
      </c>
      <c r="BK305" s="154">
        <f t="shared" si="69"/>
        <v>0</v>
      </c>
      <c r="BL305" s="14" t="s">
        <v>209</v>
      </c>
      <c r="BM305" s="153" t="s">
        <v>1257</v>
      </c>
    </row>
    <row r="306" spans="1:65" s="2" customFormat="1" ht="21.75" customHeight="1">
      <c r="A306" s="28"/>
      <c r="B306" s="141"/>
      <c r="C306" s="142" t="s">
        <v>687</v>
      </c>
      <c r="D306" s="142" t="s">
        <v>142</v>
      </c>
      <c r="E306" s="143" t="s">
        <v>1258</v>
      </c>
      <c r="F306" s="144" t="s">
        <v>1259</v>
      </c>
      <c r="G306" s="145" t="s">
        <v>193</v>
      </c>
      <c r="H306" s="146">
        <v>1</v>
      </c>
      <c r="I306" s="147"/>
      <c r="J306" s="147">
        <f t="shared" si="60"/>
        <v>0</v>
      </c>
      <c r="K306" s="148"/>
      <c r="L306" s="29"/>
      <c r="M306" s="149" t="s">
        <v>1</v>
      </c>
      <c r="N306" s="150" t="s">
        <v>39</v>
      </c>
      <c r="O306" s="151">
        <v>0.3</v>
      </c>
      <c r="P306" s="151">
        <f t="shared" si="61"/>
        <v>0.3</v>
      </c>
      <c r="Q306" s="151">
        <v>0</v>
      </c>
      <c r="R306" s="151">
        <f t="shared" si="62"/>
        <v>0</v>
      </c>
      <c r="S306" s="151">
        <v>0</v>
      </c>
      <c r="T306" s="152">
        <f t="shared" si="63"/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53" t="s">
        <v>209</v>
      </c>
      <c r="AT306" s="153" t="s">
        <v>142</v>
      </c>
      <c r="AU306" s="153" t="s">
        <v>84</v>
      </c>
      <c r="AY306" s="14" t="s">
        <v>140</v>
      </c>
      <c r="BE306" s="154">
        <f t="shared" si="64"/>
        <v>0</v>
      </c>
      <c r="BF306" s="154">
        <f t="shared" si="65"/>
        <v>0</v>
      </c>
      <c r="BG306" s="154">
        <f t="shared" si="66"/>
        <v>0</v>
      </c>
      <c r="BH306" s="154">
        <f t="shared" si="67"/>
        <v>0</v>
      </c>
      <c r="BI306" s="154">
        <f t="shared" si="68"/>
        <v>0</v>
      </c>
      <c r="BJ306" s="14" t="s">
        <v>82</v>
      </c>
      <c r="BK306" s="154">
        <f t="shared" si="69"/>
        <v>0</v>
      </c>
      <c r="BL306" s="14" t="s">
        <v>209</v>
      </c>
      <c r="BM306" s="153" t="s">
        <v>1260</v>
      </c>
    </row>
    <row r="307" spans="1:65" s="2" customFormat="1" ht="21.75" customHeight="1">
      <c r="A307" s="28"/>
      <c r="B307" s="141"/>
      <c r="C307" s="142" t="s">
        <v>693</v>
      </c>
      <c r="D307" s="142" t="s">
        <v>142</v>
      </c>
      <c r="E307" s="143" t="s">
        <v>803</v>
      </c>
      <c r="F307" s="144" t="s">
        <v>804</v>
      </c>
      <c r="G307" s="145" t="s">
        <v>207</v>
      </c>
      <c r="H307" s="146">
        <v>70</v>
      </c>
      <c r="I307" s="147"/>
      <c r="J307" s="147">
        <f t="shared" si="60"/>
        <v>0</v>
      </c>
      <c r="K307" s="148"/>
      <c r="L307" s="29"/>
      <c r="M307" s="149" t="s">
        <v>1</v>
      </c>
      <c r="N307" s="150" t="s">
        <v>39</v>
      </c>
      <c r="O307" s="151">
        <v>0</v>
      </c>
      <c r="P307" s="151">
        <f t="shared" si="61"/>
        <v>0</v>
      </c>
      <c r="Q307" s="151">
        <v>0</v>
      </c>
      <c r="R307" s="151">
        <f t="shared" si="62"/>
        <v>0</v>
      </c>
      <c r="S307" s="151">
        <v>0</v>
      </c>
      <c r="T307" s="152">
        <f t="shared" si="63"/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53" t="s">
        <v>209</v>
      </c>
      <c r="AT307" s="153" t="s">
        <v>142</v>
      </c>
      <c r="AU307" s="153" t="s">
        <v>84</v>
      </c>
      <c r="AY307" s="14" t="s">
        <v>140</v>
      </c>
      <c r="BE307" s="154">
        <f t="shared" si="64"/>
        <v>0</v>
      </c>
      <c r="BF307" s="154">
        <f t="shared" si="65"/>
        <v>0</v>
      </c>
      <c r="BG307" s="154">
        <f t="shared" si="66"/>
        <v>0</v>
      </c>
      <c r="BH307" s="154">
        <f t="shared" si="67"/>
        <v>0</v>
      </c>
      <c r="BI307" s="154">
        <f t="shared" si="68"/>
        <v>0</v>
      </c>
      <c r="BJ307" s="14" t="s">
        <v>82</v>
      </c>
      <c r="BK307" s="154">
        <f t="shared" si="69"/>
        <v>0</v>
      </c>
      <c r="BL307" s="14" t="s">
        <v>209</v>
      </c>
      <c r="BM307" s="153" t="s">
        <v>805</v>
      </c>
    </row>
    <row r="308" spans="1:65" s="2" customFormat="1" ht="16.5" customHeight="1">
      <c r="A308" s="28"/>
      <c r="B308" s="141"/>
      <c r="C308" s="159" t="s">
        <v>698</v>
      </c>
      <c r="D308" s="159" t="s">
        <v>263</v>
      </c>
      <c r="E308" s="160" t="s">
        <v>807</v>
      </c>
      <c r="F308" s="161" t="s">
        <v>808</v>
      </c>
      <c r="G308" s="162" t="s">
        <v>239</v>
      </c>
      <c r="H308" s="163">
        <v>93.1</v>
      </c>
      <c r="I308" s="164"/>
      <c r="J308" s="164">
        <f t="shared" si="60"/>
        <v>0</v>
      </c>
      <c r="K308" s="165"/>
      <c r="L308" s="166"/>
      <c r="M308" s="167" t="s">
        <v>1</v>
      </c>
      <c r="N308" s="168" t="s">
        <v>39</v>
      </c>
      <c r="O308" s="151">
        <v>0</v>
      </c>
      <c r="P308" s="151">
        <f t="shared" si="61"/>
        <v>0</v>
      </c>
      <c r="Q308" s="151">
        <v>0.0024</v>
      </c>
      <c r="R308" s="151">
        <f t="shared" si="62"/>
        <v>0.22343999999999997</v>
      </c>
      <c r="S308" s="151">
        <v>0</v>
      </c>
      <c r="T308" s="152">
        <f t="shared" si="63"/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53" t="s">
        <v>275</v>
      </c>
      <c r="AT308" s="153" t="s">
        <v>263</v>
      </c>
      <c r="AU308" s="153" t="s">
        <v>84</v>
      </c>
      <c r="AY308" s="14" t="s">
        <v>140</v>
      </c>
      <c r="BE308" s="154">
        <f t="shared" si="64"/>
        <v>0</v>
      </c>
      <c r="BF308" s="154">
        <f t="shared" si="65"/>
        <v>0</v>
      </c>
      <c r="BG308" s="154">
        <f t="shared" si="66"/>
        <v>0</v>
      </c>
      <c r="BH308" s="154">
        <f t="shared" si="67"/>
        <v>0</v>
      </c>
      <c r="BI308" s="154">
        <f t="shared" si="68"/>
        <v>0</v>
      </c>
      <c r="BJ308" s="14" t="s">
        <v>82</v>
      </c>
      <c r="BK308" s="154">
        <f t="shared" si="69"/>
        <v>0</v>
      </c>
      <c r="BL308" s="14" t="s">
        <v>209</v>
      </c>
      <c r="BM308" s="153" t="s">
        <v>809</v>
      </c>
    </row>
    <row r="309" spans="1:65" s="2" customFormat="1" ht="16.5" customHeight="1">
      <c r="A309" s="28"/>
      <c r="B309" s="141"/>
      <c r="C309" s="159" t="s">
        <v>702</v>
      </c>
      <c r="D309" s="159" t="s">
        <v>263</v>
      </c>
      <c r="E309" s="160" t="s">
        <v>811</v>
      </c>
      <c r="F309" s="161" t="s">
        <v>812</v>
      </c>
      <c r="G309" s="162" t="s">
        <v>813</v>
      </c>
      <c r="H309" s="163">
        <v>70</v>
      </c>
      <c r="I309" s="164"/>
      <c r="J309" s="164">
        <f t="shared" si="60"/>
        <v>0</v>
      </c>
      <c r="K309" s="165"/>
      <c r="L309" s="166"/>
      <c r="M309" s="167" t="s">
        <v>1</v>
      </c>
      <c r="N309" s="168" t="s">
        <v>39</v>
      </c>
      <c r="O309" s="151">
        <v>0</v>
      </c>
      <c r="P309" s="151">
        <f t="shared" si="61"/>
        <v>0</v>
      </c>
      <c r="Q309" s="151">
        <v>0.0002</v>
      </c>
      <c r="R309" s="151">
        <f t="shared" si="62"/>
        <v>0.014</v>
      </c>
      <c r="S309" s="151">
        <v>0</v>
      </c>
      <c r="T309" s="152">
        <f t="shared" si="63"/>
        <v>0</v>
      </c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R309" s="153" t="s">
        <v>275</v>
      </c>
      <c r="AT309" s="153" t="s">
        <v>263</v>
      </c>
      <c r="AU309" s="153" t="s">
        <v>84</v>
      </c>
      <c r="AY309" s="14" t="s">
        <v>140</v>
      </c>
      <c r="BE309" s="154">
        <f t="shared" si="64"/>
        <v>0</v>
      </c>
      <c r="BF309" s="154">
        <f t="shared" si="65"/>
        <v>0</v>
      </c>
      <c r="BG309" s="154">
        <f t="shared" si="66"/>
        <v>0</v>
      </c>
      <c r="BH309" s="154">
        <f t="shared" si="67"/>
        <v>0</v>
      </c>
      <c r="BI309" s="154">
        <f t="shared" si="68"/>
        <v>0</v>
      </c>
      <c r="BJ309" s="14" t="s">
        <v>82</v>
      </c>
      <c r="BK309" s="154">
        <f t="shared" si="69"/>
        <v>0</v>
      </c>
      <c r="BL309" s="14" t="s">
        <v>209</v>
      </c>
      <c r="BM309" s="153" t="s">
        <v>1261</v>
      </c>
    </row>
    <row r="310" spans="1:65" s="2" customFormat="1" ht="21.75" customHeight="1">
      <c r="A310" s="28"/>
      <c r="B310" s="141"/>
      <c r="C310" s="142" t="s">
        <v>706</v>
      </c>
      <c r="D310" s="142" t="s">
        <v>142</v>
      </c>
      <c r="E310" s="143" t="s">
        <v>816</v>
      </c>
      <c r="F310" s="144" t="s">
        <v>817</v>
      </c>
      <c r="G310" s="145" t="s">
        <v>175</v>
      </c>
      <c r="H310" s="146">
        <v>0.88</v>
      </c>
      <c r="I310" s="147"/>
      <c r="J310" s="147">
        <f t="shared" si="60"/>
        <v>0</v>
      </c>
      <c r="K310" s="148"/>
      <c r="L310" s="29"/>
      <c r="M310" s="149" t="s">
        <v>1</v>
      </c>
      <c r="N310" s="150" t="s">
        <v>39</v>
      </c>
      <c r="O310" s="151">
        <v>2.421</v>
      </c>
      <c r="P310" s="151">
        <f t="shared" si="61"/>
        <v>2.13048</v>
      </c>
      <c r="Q310" s="151">
        <v>0</v>
      </c>
      <c r="R310" s="151">
        <f t="shared" si="62"/>
        <v>0</v>
      </c>
      <c r="S310" s="151">
        <v>0</v>
      </c>
      <c r="T310" s="152">
        <f t="shared" si="63"/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53" t="s">
        <v>209</v>
      </c>
      <c r="AT310" s="153" t="s">
        <v>142</v>
      </c>
      <c r="AU310" s="153" t="s">
        <v>84</v>
      </c>
      <c r="AY310" s="14" t="s">
        <v>140</v>
      </c>
      <c r="BE310" s="154">
        <f t="shared" si="64"/>
        <v>0</v>
      </c>
      <c r="BF310" s="154">
        <f t="shared" si="65"/>
        <v>0</v>
      </c>
      <c r="BG310" s="154">
        <f t="shared" si="66"/>
        <v>0</v>
      </c>
      <c r="BH310" s="154">
        <f t="shared" si="67"/>
        <v>0</v>
      </c>
      <c r="BI310" s="154">
        <f t="shared" si="68"/>
        <v>0</v>
      </c>
      <c r="BJ310" s="14" t="s">
        <v>82</v>
      </c>
      <c r="BK310" s="154">
        <f t="shared" si="69"/>
        <v>0</v>
      </c>
      <c r="BL310" s="14" t="s">
        <v>209</v>
      </c>
      <c r="BM310" s="153" t="s">
        <v>818</v>
      </c>
    </row>
    <row r="311" spans="2:63" s="12" customFormat="1" ht="22.9" customHeight="1">
      <c r="B311" s="129"/>
      <c r="D311" s="130" t="s">
        <v>73</v>
      </c>
      <c r="E311" s="139" t="s">
        <v>908</v>
      </c>
      <c r="F311" s="139" t="s">
        <v>909</v>
      </c>
      <c r="J311" s="140">
        <f>BK311</f>
        <v>0</v>
      </c>
      <c r="L311" s="129"/>
      <c r="M311" s="133"/>
      <c r="N311" s="134"/>
      <c r="O311" s="134"/>
      <c r="P311" s="135">
        <f>SUM(P312:P319)</f>
        <v>41.93943</v>
      </c>
      <c r="Q311" s="134"/>
      <c r="R311" s="135">
        <f>SUM(R312:R319)</f>
        <v>1.72977182</v>
      </c>
      <c r="S311" s="134"/>
      <c r="T311" s="136">
        <f>SUM(T312:T319)</f>
        <v>0</v>
      </c>
      <c r="AR311" s="130" t="s">
        <v>84</v>
      </c>
      <c r="AT311" s="137" t="s">
        <v>73</v>
      </c>
      <c r="AU311" s="137" t="s">
        <v>82</v>
      </c>
      <c r="AY311" s="130" t="s">
        <v>140</v>
      </c>
      <c r="BK311" s="138">
        <f>SUM(BK312:BK319)</f>
        <v>0</v>
      </c>
    </row>
    <row r="312" spans="1:65" s="2" customFormat="1" ht="16.5" customHeight="1">
      <c r="A312" s="28"/>
      <c r="B312" s="141"/>
      <c r="C312" s="142" t="s">
        <v>710</v>
      </c>
      <c r="D312" s="142" t="s">
        <v>142</v>
      </c>
      <c r="E312" s="143" t="s">
        <v>911</v>
      </c>
      <c r="F312" s="144" t="s">
        <v>912</v>
      </c>
      <c r="G312" s="145" t="s">
        <v>199</v>
      </c>
      <c r="H312" s="146">
        <v>51.12</v>
      </c>
      <c r="I312" s="147"/>
      <c r="J312" s="147">
        <f aca="true" t="shared" si="70" ref="J312:J319">ROUND(I312*H312,2)</f>
        <v>0</v>
      </c>
      <c r="K312" s="148"/>
      <c r="L312" s="29"/>
      <c r="M312" s="149" t="s">
        <v>1</v>
      </c>
      <c r="N312" s="150" t="s">
        <v>39</v>
      </c>
      <c r="O312" s="151">
        <v>0.024</v>
      </c>
      <c r="P312" s="151">
        <f aca="true" t="shared" si="71" ref="P312:P319">O312*H312</f>
        <v>1.22688</v>
      </c>
      <c r="Q312" s="151">
        <v>0</v>
      </c>
      <c r="R312" s="151">
        <f aca="true" t="shared" si="72" ref="R312:R319">Q312*H312</f>
        <v>0</v>
      </c>
      <c r="S312" s="151">
        <v>0</v>
      </c>
      <c r="T312" s="152">
        <f aca="true" t="shared" si="73" ref="T312:T319">S312*H312</f>
        <v>0</v>
      </c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R312" s="153" t="s">
        <v>209</v>
      </c>
      <c r="AT312" s="153" t="s">
        <v>142</v>
      </c>
      <c r="AU312" s="153" t="s">
        <v>84</v>
      </c>
      <c r="AY312" s="14" t="s">
        <v>140</v>
      </c>
      <c r="BE312" s="154">
        <f aca="true" t="shared" si="74" ref="BE312:BE319">IF(N312="základní",J312,0)</f>
        <v>0</v>
      </c>
      <c r="BF312" s="154">
        <f aca="true" t="shared" si="75" ref="BF312:BF319">IF(N312="snížená",J312,0)</f>
        <v>0</v>
      </c>
      <c r="BG312" s="154">
        <f aca="true" t="shared" si="76" ref="BG312:BG319">IF(N312="zákl. přenesená",J312,0)</f>
        <v>0</v>
      </c>
      <c r="BH312" s="154">
        <f aca="true" t="shared" si="77" ref="BH312:BH319">IF(N312="sníž. přenesená",J312,0)</f>
        <v>0</v>
      </c>
      <c r="BI312" s="154">
        <f aca="true" t="shared" si="78" ref="BI312:BI319">IF(N312="nulová",J312,0)</f>
        <v>0</v>
      </c>
      <c r="BJ312" s="14" t="s">
        <v>82</v>
      </c>
      <c r="BK312" s="154">
        <f aca="true" t="shared" si="79" ref="BK312:BK319">ROUND(I312*H312,2)</f>
        <v>0</v>
      </c>
      <c r="BL312" s="14" t="s">
        <v>209</v>
      </c>
      <c r="BM312" s="153" t="s">
        <v>1262</v>
      </c>
    </row>
    <row r="313" spans="1:65" s="2" customFormat="1" ht="21.75" customHeight="1">
      <c r="A313" s="28"/>
      <c r="B313" s="141"/>
      <c r="C313" s="142" t="s">
        <v>714</v>
      </c>
      <c r="D313" s="142" t="s">
        <v>142</v>
      </c>
      <c r="E313" s="143" t="s">
        <v>915</v>
      </c>
      <c r="F313" s="144" t="s">
        <v>916</v>
      </c>
      <c r="G313" s="145" t="s">
        <v>239</v>
      </c>
      <c r="H313" s="146">
        <v>31.91</v>
      </c>
      <c r="I313" s="147"/>
      <c r="J313" s="147">
        <f t="shared" si="70"/>
        <v>0</v>
      </c>
      <c r="K313" s="148"/>
      <c r="L313" s="29"/>
      <c r="M313" s="149" t="s">
        <v>1</v>
      </c>
      <c r="N313" s="150" t="s">
        <v>39</v>
      </c>
      <c r="O313" s="151">
        <v>0.19</v>
      </c>
      <c r="P313" s="151">
        <f t="shared" si="71"/>
        <v>6.0629</v>
      </c>
      <c r="Q313" s="151">
        <v>0.00043</v>
      </c>
      <c r="R313" s="151">
        <f t="shared" si="72"/>
        <v>0.0137213</v>
      </c>
      <c r="S313" s="151">
        <v>0</v>
      </c>
      <c r="T313" s="152">
        <f t="shared" si="73"/>
        <v>0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53" t="s">
        <v>209</v>
      </c>
      <c r="AT313" s="153" t="s">
        <v>142</v>
      </c>
      <c r="AU313" s="153" t="s">
        <v>84</v>
      </c>
      <c r="AY313" s="14" t="s">
        <v>140</v>
      </c>
      <c r="BE313" s="154">
        <f t="shared" si="74"/>
        <v>0</v>
      </c>
      <c r="BF313" s="154">
        <f t="shared" si="75"/>
        <v>0</v>
      </c>
      <c r="BG313" s="154">
        <f t="shared" si="76"/>
        <v>0</v>
      </c>
      <c r="BH313" s="154">
        <f t="shared" si="77"/>
        <v>0</v>
      </c>
      <c r="BI313" s="154">
        <f t="shared" si="78"/>
        <v>0</v>
      </c>
      <c r="BJ313" s="14" t="s">
        <v>82</v>
      </c>
      <c r="BK313" s="154">
        <f t="shared" si="79"/>
        <v>0</v>
      </c>
      <c r="BL313" s="14" t="s">
        <v>209</v>
      </c>
      <c r="BM313" s="153" t="s">
        <v>917</v>
      </c>
    </row>
    <row r="314" spans="1:65" s="2" customFormat="1" ht="16.5" customHeight="1">
      <c r="A314" s="28"/>
      <c r="B314" s="141"/>
      <c r="C314" s="159" t="s">
        <v>718</v>
      </c>
      <c r="D314" s="159" t="s">
        <v>263</v>
      </c>
      <c r="E314" s="160" t="s">
        <v>919</v>
      </c>
      <c r="F314" s="161" t="s">
        <v>920</v>
      </c>
      <c r="G314" s="162" t="s">
        <v>207</v>
      </c>
      <c r="H314" s="163">
        <v>106.367</v>
      </c>
      <c r="I314" s="164"/>
      <c r="J314" s="164">
        <f t="shared" si="70"/>
        <v>0</v>
      </c>
      <c r="K314" s="165"/>
      <c r="L314" s="166"/>
      <c r="M314" s="167" t="s">
        <v>1</v>
      </c>
      <c r="N314" s="168" t="s">
        <v>39</v>
      </c>
      <c r="O314" s="151">
        <v>0</v>
      </c>
      <c r="P314" s="151">
        <f t="shared" si="71"/>
        <v>0</v>
      </c>
      <c r="Q314" s="151">
        <v>0.00036</v>
      </c>
      <c r="R314" s="151">
        <f t="shared" si="72"/>
        <v>0.038292120000000006</v>
      </c>
      <c r="S314" s="151">
        <v>0</v>
      </c>
      <c r="T314" s="152">
        <f t="shared" si="73"/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53" t="s">
        <v>275</v>
      </c>
      <c r="AT314" s="153" t="s">
        <v>263</v>
      </c>
      <c r="AU314" s="153" t="s">
        <v>84</v>
      </c>
      <c r="AY314" s="14" t="s">
        <v>140</v>
      </c>
      <c r="BE314" s="154">
        <f t="shared" si="74"/>
        <v>0</v>
      </c>
      <c r="BF314" s="154">
        <f t="shared" si="75"/>
        <v>0</v>
      </c>
      <c r="BG314" s="154">
        <f t="shared" si="76"/>
        <v>0</v>
      </c>
      <c r="BH314" s="154">
        <f t="shared" si="77"/>
        <v>0</v>
      </c>
      <c r="BI314" s="154">
        <f t="shared" si="78"/>
        <v>0</v>
      </c>
      <c r="BJ314" s="14" t="s">
        <v>82</v>
      </c>
      <c r="BK314" s="154">
        <f t="shared" si="79"/>
        <v>0</v>
      </c>
      <c r="BL314" s="14" t="s">
        <v>209</v>
      </c>
      <c r="BM314" s="153" t="s">
        <v>921</v>
      </c>
    </row>
    <row r="315" spans="1:65" s="2" customFormat="1" ht="21.75" customHeight="1">
      <c r="A315" s="28"/>
      <c r="B315" s="141"/>
      <c r="C315" s="142" t="s">
        <v>723</v>
      </c>
      <c r="D315" s="142" t="s">
        <v>142</v>
      </c>
      <c r="E315" s="143" t="s">
        <v>923</v>
      </c>
      <c r="F315" s="144" t="s">
        <v>924</v>
      </c>
      <c r="G315" s="145" t="s">
        <v>199</v>
      </c>
      <c r="H315" s="146">
        <v>51.12</v>
      </c>
      <c r="I315" s="147"/>
      <c r="J315" s="147">
        <f t="shared" si="70"/>
        <v>0</v>
      </c>
      <c r="K315" s="148"/>
      <c r="L315" s="29"/>
      <c r="M315" s="149" t="s">
        <v>1</v>
      </c>
      <c r="N315" s="150" t="s">
        <v>39</v>
      </c>
      <c r="O315" s="151">
        <v>0.55</v>
      </c>
      <c r="P315" s="151">
        <f t="shared" si="71"/>
        <v>28.116</v>
      </c>
      <c r="Q315" s="151">
        <v>0.00367</v>
      </c>
      <c r="R315" s="151">
        <f t="shared" si="72"/>
        <v>0.18761039999999998</v>
      </c>
      <c r="S315" s="151">
        <v>0</v>
      </c>
      <c r="T315" s="152">
        <f t="shared" si="73"/>
        <v>0</v>
      </c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R315" s="153" t="s">
        <v>209</v>
      </c>
      <c r="AT315" s="153" t="s">
        <v>142</v>
      </c>
      <c r="AU315" s="153" t="s">
        <v>84</v>
      </c>
      <c r="AY315" s="14" t="s">
        <v>140</v>
      </c>
      <c r="BE315" s="154">
        <f t="shared" si="74"/>
        <v>0</v>
      </c>
      <c r="BF315" s="154">
        <f t="shared" si="75"/>
        <v>0</v>
      </c>
      <c r="BG315" s="154">
        <f t="shared" si="76"/>
        <v>0</v>
      </c>
      <c r="BH315" s="154">
        <f t="shared" si="77"/>
        <v>0</v>
      </c>
      <c r="BI315" s="154">
        <f t="shared" si="78"/>
        <v>0</v>
      </c>
      <c r="BJ315" s="14" t="s">
        <v>82</v>
      </c>
      <c r="BK315" s="154">
        <f t="shared" si="79"/>
        <v>0</v>
      </c>
      <c r="BL315" s="14" t="s">
        <v>209</v>
      </c>
      <c r="BM315" s="153" t="s">
        <v>925</v>
      </c>
    </row>
    <row r="316" spans="1:65" s="2" customFormat="1" ht="16.5" customHeight="1">
      <c r="A316" s="28"/>
      <c r="B316" s="141"/>
      <c r="C316" s="159" t="s">
        <v>728</v>
      </c>
      <c r="D316" s="159" t="s">
        <v>263</v>
      </c>
      <c r="E316" s="160" t="s">
        <v>927</v>
      </c>
      <c r="F316" s="161" t="s">
        <v>928</v>
      </c>
      <c r="G316" s="162" t="s">
        <v>199</v>
      </c>
      <c r="H316" s="163">
        <v>61.344</v>
      </c>
      <c r="I316" s="164"/>
      <c r="J316" s="164">
        <f t="shared" si="70"/>
        <v>0</v>
      </c>
      <c r="K316" s="165"/>
      <c r="L316" s="166"/>
      <c r="M316" s="167" t="s">
        <v>1</v>
      </c>
      <c r="N316" s="168" t="s">
        <v>39</v>
      </c>
      <c r="O316" s="151">
        <v>0</v>
      </c>
      <c r="P316" s="151">
        <f t="shared" si="71"/>
        <v>0</v>
      </c>
      <c r="Q316" s="151">
        <v>0.024</v>
      </c>
      <c r="R316" s="151">
        <f t="shared" si="72"/>
        <v>1.472256</v>
      </c>
      <c r="S316" s="151">
        <v>0</v>
      </c>
      <c r="T316" s="152">
        <f t="shared" si="73"/>
        <v>0</v>
      </c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R316" s="153" t="s">
        <v>275</v>
      </c>
      <c r="AT316" s="153" t="s">
        <v>263</v>
      </c>
      <c r="AU316" s="153" t="s">
        <v>84</v>
      </c>
      <c r="AY316" s="14" t="s">
        <v>140</v>
      </c>
      <c r="BE316" s="154">
        <f t="shared" si="74"/>
        <v>0</v>
      </c>
      <c r="BF316" s="154">
        <f t="shared" si="75"/>
        <v>0</v>
      </c>
      <c r="BG316" s="154">
        <f t="shared" si="76"/>
        <v>0</v>
      </c>
      <c r="BH316" s="154">
        <f t="shared" si="77"/>
        <v>0</v>
      </c>
      <c r="BI316" s="154">
        <f t="shared" si="78"/>
        <v>0</v>
      </c>
      <c r="BJ316" s="14" t="s">
        <v>82</v>
      </c>
      <c r="BK316" s="154">
        <f t="shared" si="79"/>
        <v>0</v>
      </c>
      <c r="BL316" s="14" t="s">
        <v>209</v>
      </c>
      <c r="BM316" s="153" t="s">
        <v>929</v>
      </c>
    </row>
    <row r="317" spans="1:65" s="2" customFormat="1" ht="16.5" customHeight="1">
      <c r="A317" s="28"/>
      <c r="B317" s="141"/>
      <c r="C317" s="142" t="s">
        <v>732</v>
      </c>
      <c r="D317" s="142" t="s">
        <v>142</v>
      </c>
      <c r="E317" s="143" t="s">
        <v>931</v>
      </c>
      <c r="F317" s="144" t="s">
        <v>932</v>
      </c>
      <c r="G317" s="145" t="s">
        <v>199</v>
      </c>
      <c r="H317" s="146">
        <v>51.12</v>
      </c>
      <c r="I317" s="147"/>
      <c r="J317" s="147">
        <f t="shared" si="70"/>
        <v>0</v>
      </c>
      <c r="K317" s="148"/>
      <c r="L317" s="29"/>
      <c r="M317" s="149" t="s">
        <v>1</v>
      </c>
      <c r="N317" s="150" t="s">
        <v>39</v>
      </c>
      <c r="O317" s="151">
        <v>0.044</v>
      </c>
      <c r="P317" s="151">
        <f t="shared" si="71"/>
        <v>2.2492799999999997</v>
      </c>
      <c r="Q317" s="151">
        <v>0.0003</v>
      </c>
      <c r="R317" s="151">
        <f t="shared" si="72"/>
        <v>0.015335999999999997</v>
      </c>
      <c r="S317" s="151">
        <v>0</v>
      </c>
      <c r="T317" s="152">
        <f t="shared" si="73"/>
        <v>0</v>
      </c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R317" s="153" t="s">
        <v>209</v>
      </c>
      <c r="AT317" s="153" t="s">
        <v>142</v>
      </c>
      <c r="AU317" s="153" t="s">
        <v>84</v>
      </c>
      <c r="AY317" s="14" t="s">
        <v>140</v>
      </c>
      <c r="BE317" s="154">
        <f t="shared" si="74"/>
        <v>0</v>
      </c>
      <c r="BF317" s="154">
        <f t="shared" si="75"/>
        <v>0</v>
      </c>
      <c r="BG317" s="154">
        <f t="shared" si="76"/>
        <v>0</v>
      </c>
      <c r="BH317" s="154">
        <f t="shared" si="77"/>
        <v>0</v>
      </c>
      <c r="BI317" s="154">
        <f t="shared" si="78"/>
        <v>0</v>
      </c>
      <c r="BJ317" s="14" t="s">
        <v>82</v>
      </c>
      <c r="BK317" s="154">
        <f t="shared" si="79"/>
        <v>0</v>
      </c>
      <c r="BL317" s="14" t="s">
        <v>209</v>
      </c>
      <c r="BM317" s="153" t="s">
        <v>933</v>
      </c>
    </row>
    <row r="318" spans="1:65" s="2" customFormat="1" ht="21.75" customHeight="1">
      <c r="A318" s="28"/>
      <c r="B318" s="141"/>
      <c r="C318" s="142" t="s">
        <v>737</v>
      </c>
      <c r="D318" s="142" t="s">
        <v>142</v>
      </c>
      <c r="E318" s="143" t="s">
        <v>935</v>
      </c>
      <c r="F318" s="144" t="s">
        <v>936</v>
      </c>
      <c r="G318" s="145" t="s">
        <v>199</v>
      </c>
      <c r="H318" s="146">
        <v>51.12</v>
      </c>
      <c r="I318" s="147"/>
      <c r="J318" s="147">
        <f t="shared" si="70"/>
        <v>0</v>
      </c>
      <c r="K318" s="148"/>
      <c r="L318" s="29"/>
      <c r="M318" s="149" t="s">
        <v>1</v>
      </c>
      <c r="N318" s="150" t="s">
        <v>39</v>
      </c>
      <c r="O318" s="151">
        <v>0.041</v>
      </c>
      <c r="P318" s="151">
        <f t="shared" si="71"/>
        <v>2.09592</v>
      </c>
      <c r="Q318" s="151">
        <v>5E-05</v>
      </c>
      <c r="R318" s="151">
        <f t="shared" si="72"/>
        <v>0.002556</v>
      </c>
      <c r="S318" s="151">
        <v>0</v>
      </c>
      <c r="T318" s="152">
        <f t="shared" si="73"/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53" t="s">
        <v>209</v>
      </c>
      <c r="AT318" s="153" t="s">
        <v>142</v>
      </c>
      <c r="AU318" s="153" t="s">
        <v>84</v>
      </c>
      <c r="AY318" s="14" t="s">
        <v>140</v>
      </c>
      <c r="BE318" s="154">
        <f t="shared" si="74"/>
        <v>0</v>
      </c>
      <c r="BF318" s="154">
        <f t="shared" si="75"/>
        <v>0</v>
      </c>
      <c r="BG318" s="154">
        <f t="shared" si="76"/>
        <v>0</v>
      </c>
      <c r="BH318" s="154">
        <f t="shared" si="77"/>
        <v>0</v>
      </c>
      <c r="BI318" s="154">
        <f t="shared" si="78"/>
        <v>0</v>
      </c>
      <c r="BJ318" s="14" t="s">
        <v>82</v>
      </c>
      <c r="BK318" s="154">
        <f t="shared" si="79"/>
        <v>0</v>
      </c>
      <c r="BL318" s="14" t="s">
        <v>209</v>
      </c>
      <c r="BM318" s="153" t="s">
        <v>1263</v>
      </c>
    </row>
    <row r="319" spans="1:65" s="2" customFormat="1" ht="21.75" customHeight="1">
      <c r="A319" s="28"/>
      <c r="B319" s="141"/>
      <c r="C319" s="142" t="s">
        <v>741</v>
      </c>
      <c r="D319" s="142" t="s">
        <v>142</v>
      </c>
      <c r="E319" s="143" t="s">
        <v>939</v>
      </c>
      <c r="F319" s="144" t="s">
        <v>940</v>
      </c>
      <c r="G319" s="145" t="s">
        <v>175</v>
      </c>
      <c r="H319" s="146">
        <v>1.73</v>
      </c>
      <c r="I319" s="147"/>
      <c r="J319" s="147">
        <f t="shared" si="70"/>
        <v>0</v>
      </c>
      <c r="K319" s="148"/>
      <c r="L319" s="29"/>
      <c r="M319" s="149" t="s">
        <v>1</v>
      </c>
      <c r="N319" s="150" t="s">
        <v>39</v>
      </c>
      <c r="O319" s="151">
        <v>1.265</v>
      </c>
      <c r="P319" s="151">
        <f t="shared" si="71"/>
        <v>2.18845</v>
      </c>
      <c r="Q319" s="151">
        <v>0</v>
      </c>
      <c r="R319" s="151">
        <f t="shared" si="72"/>
        <v>0</v>
      </c>
      <c r="S319" s="151">
        <v>0</v>
      </c>
      <c r="T319" s="152">
        <f t="shared" si="73"/>
        <v>0</v>
      </c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R319" s="153" t="s">
        <v>209</v>
      </c>
      <c r="AT319" s="153" t="s">
        <v>142</v>
      </c>
      <c r="AU319" s="153" t="s">
        <v>84</v>
      </c>
      <c r="AY319" s="14" t="s">
        <v>140</v>
      </c>
      <c r="BE319" s="154">
        <f t="shared" si="74"/>
        <v>0</v>
      </c>
      <c r="BF319" s="154">
        <f t="shared" si="75"/>
        <v>0</v>
      </c>
      <c r="BG319" s="154">
        <f t="shared" si="76"/>
        <v>0</v>
      </c>
      <c r="BH319" s="154">
        <f t="shared" si="77"/>
        <v>0</v>
      </c>
      <c r="BI319" s="154">
        <f t="shared" si="78"/>
        <v>0</v>
      </c>
      <c r="BJ319" s="14" t="s">
        <v>82</v>
      </c>
      <c r="BK319" s="154">
        <f t="shared" si="79"/>
        <v>0</v>
      </c>
      <c r="BL319" s="14" t="s">
        <v>209</v>
      </c>
      <c r="BM319" s="153" t="s">
        <v>941</v>
      </c>
    </row>
    <row r="320" spans="2:63" s="12" customFormat="1" ht="22.9" customHeight="1">
      <c r="B320" s="129"/>
      <c r="D320" s="130" t="s">
        <v>73</v>
      </c>
      <c r="E320" s="139" t="s">
        <v>1264</v>
      </c>
      <c r="F320" s="139" t="s">
        <v>1265</v>
      </c>
      <c r="J320" s="140">
        <f>BK320</f>
        <v>0</v>
      </c>
      <c r="L320" s="129"/>
      <c r="M320" s="133"/>
      <c r="N320" s="134"/>
      <c r="O320" s="134"/>
      <c r="P320" s="135">
        <f>SUM(P321:P326)</f>
        <v>66.52171</v>
      </c>
      <c r="Q320" s="134"/>
      <c r="R320" s="135">
        <f>SUM(R321:R326)</f>
        <v>0.40649470000000004</v>
      </c>
      <c r="S320" s="134"/>
      <c r="T320" s="136">
        <f>SUM(T321:T326)</f>
        <v>0</v>
      </c>
      <c r="AR320" s="130" t="s">
        <v>84</v>
      </c>
      <c r="AT320" s="137" t="s">
        <v>73</v>
      </c>
      <c r="AU320" s="137" t="s">
        <v>82</v>
      </c>
      <c r="AY320" s="130" t="s">
        <v>140</v>
      </c>
      <c r="BK320" s="138">
        <f>SUM(BK321:BK326)</f>
        <v>0</v>
      </c>
    </row>
    <row r="321" spans="1:65" s="2" customFormat="1" ht="16.5" customHeight="1">
      <c r="A321" s="28"/>
      <c r="B321" s="141"/>
      <c r="C321" s="142" t="s">
        <v>746</v>
      </c>
      <c r="D321" s="142" t="s">
        <v>142</v>
      </c>
      <c r="E321" s="143" t="s">
        <v>1266</v>
      </c>
      <c r="F321" s="144" t="s">
        <v>1267</v>
      </c>
      <c r="G321" s="145" t="s">
        <v>199</v>
      </c>
      <c r="H321" s="146">
        <v>143.71</v>
      </c>
      <c r="I321" s="147"/>
      <c r="J321" s="147">
        <f aca="true" t="shared" si="80" ref="J321:J326">ROUND(I321*H321,2)</f>
        <v>0</v>
      </c>
      <c r="K321" s="148"/>
      <c r="L321" s="29"/>
      <c r="M321" s="149" t="s">
        <v>1</v>
      </c>
      <c r="N321" s="150" t="s">
        <v>39</v>
      </c>
      <c r="O321" s="151">
        <v>0.024</v>
      </c>
      <c r="P321" s="151">
        <f aca="true" t="shared" si="81" ref="P321:P326">O321*H321</f>
        <v>3.44904</v>
      </c>
      <c r="Q321" s="151">
        <v>0</v>
      </c>
      <c r="R321" s="151">
        <f aca="true" t="shared" si="82" ref="R321:R326">Q321*H321</f>
        <v>0</v>
      </c>
      <c r="S321" s="151">
        <v>0</v>
      </c>
      <c r="T321" s="152">
        <f aca="true" t="shared" si="83" ref="T321:T326">S321*H321</f>
        <v>0</v>
      </c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R321" s="153" t="s">
        <v>209</v>
      </c>
      <c r="AT321" s="153" t="s">
        <v>142</v>
      </c>
      <c r="AU321" s="153" t="s">
        <v>84</v>
      </c>
      <c r="AY321" s="14" t="s">
        <v>140</v>
      </c>
      <c r="BE321" s="154">
        <f aca="true" t="shared" si="84" ref="BE321:BE326">IF(N321="základní",J321,0)</f>
        <v>0</v>
      </c>
      <c r="BF321" s="154">
        <f aca="true" t="shared" si="85" ref="BF321:BF326">IF(N321="snížená",J321,0)</f>
        <v>0</v>
      </c>
      <c r="BG321" s="154">
        <f aca="true" t="shared" si="86" ref="BG321:BG326">IF(N321="zákl. přenesená",J321,0)</f>
        <v>0</v>
      </c>
      <c r="BH321" s="154">
        <f aca="true" t="shared" si="87" ref="BH321:BH326">IF(N321="sníž. přenesená",J321,0)</f>
        <v>0</v>
      </c>
      <c r="BI321" s="154">
        <f aca="true" t="shared" si="88" ref="BI321:BI326">IF(N321="nulová",J321,0)</f>
        <v>0</v>
      </c>
      <c r="BJ321" s="14" t="s">
        <v>82</v>
      </c>
      <c r="BK321" s="154">
        <f aca="true" t="shared" si="89" ref="BK321:BK326">ROUND(I321*H321,2)</f>
        <v>0</v>
      </c>
      <c r="BL321" s="14" t="s">
        <v>209</v>
      </c>
      <c r="BM321" s="153" t="s">
        <v>1268</v>
      </c>
    </row>
    <row r="322" spans="1:65" s="2" customFormat="1" ht="21.75" customHeight="1">
      <c r="A322" s="28"/>
      <c r="B322" s="141"/>
      <c r="C322" s="142" t="s">
        <v>750</v>
      </c>
      <c r="D322" s="142" t="s">
        <v>142</v>
      </c>
      <c r="E322" s="143" t="s">
        <v>1269</v>
      </c>
      <c r="F322" s="144" t="s">
        <v>1270</v>
      </c>
      <c r="G322" s="145" t="s">
        <v>199</v>
      </c>
      <c r="H322" s="146">
        <v>143.71</v>
      </c>
      <c r="I322" s="147"/>
      <c r="J322" s="147">
        <f t="shared" si="80"/>
        <v>0</v>
      </c>
      <c r="K322" s="148"/>
      <c r="L322" s="29"/>
      <c r="M322" s="149" t="s">
        <v>1</v>
      </c>
      <c r="N322" s="150" t="s">
        <v>39</v>
      </c>
      <c r="O322" s="151">
        <v>0.058</v>
      </c>
      <c r="P322" s="151">
        <f t="shared" si="81"/>
        <v>8.335180000000001</v>
      </c>
      <c r="Q322" s="151">
        <v>3E-05</v>
      </c>
      <c r="R322" s="151">
        <f t="shared" si="82"/>
        <v>0.0043113000000000005</v>
      </c>
      <c r="S322" s="151">
        <v>0</v>
      </c>
      <c r="T322" s="152">
        <f t="shared" si="83"/>
        <v>0</v>
      </c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R322" s="153" t="s">
        <v>209</v>
      </c>
      <c r="AT322" s="153" t="s">
        <v>142</v>
      </c>
      <c r="AU322" s="153" t="s">
        <v>84</v>
      </c>
      <c r="AY322" s="14" t="s">
        <v>140</v>
      </c>
      <c r="BE322" s="154">
        <f t="shared" si="84"/>
        <v>0</v>
      </c>
      <c r="BF322" s="154">
        <f t="shared" si="85"/>
        <v>0</v>
      </c>
      <c r="BG322" s="154">
        <f t="shared" si="86"/>
        <v>0</v>
      </c>
      <c r="BH322" s="154">
        <f t="shared" si="87"/>
        <v>0</v>
      </c>
      <c r="BI322" s="154">
        <f t="shared" si="88"/>
        <v>0</v>
      </c>
      <c r="BJ322" s="14" t="s">
        <v>82</v>
      </c>
      <c r="BK322" s="154">
        <f t="shared" si="89"/>
        <v>0</v>
      </c>
      <c r="BL322" s="14" t="s">
        <v>209</v>
      </c>
      <c r="BM322" s="153" t="s">
        <v>1271</v>
      </c>
    </row>
    <row r="323" spans="1:65" s="2" customFormat="1" ht="16.5" customHeight="1">
      <c r="A323" s="28"/>
      <c r="B323" s="141"/>
      <c r="C323" s="142" t="s">
        <v>754</v>
      </c>
      <c r="D323" s="142" t="s">
        <v>142</v>
      </c>
      <c r="E323" s="143" t="s">
        <v>1272</v>
      </c>
      <c r="F323" s="144" t="s">
        <v>1273</v>
      </c>
      <c r="G323" s="145" t="s">
        <v>199</v>
      </c>
      <c r="H323" s="146">
        <v>143.71</v>
      </c>
      <c r="I323" s="147"/>
      <c r="J323" s="147">
        <f t="shared" si="80"/>
        <v>0</v>
      </c>
      <c r="K323" s="148"/>
      <c r="L323" s="29"/>
      <c r="M323" s="149" t="s">
        <v>1</v>
      </c>
      <c r="N323" s="150" t="s">
        <v>39</v>
      </c>
      <c r="O323" s="151">
        <v>0.219</v>
      </c>
      <c r="P323" s="151">
        <f t="shared" si="81"/>
        <v>31.47249</v>
      </c>
      <c r="Q323" s="151">
        <v>0.0005</v>
      </c>
      <c r="R323" s="151">
        <f t="shared" si="82"/>
        <v>0.071855</v>
      </c>
      <c r="S323" s="151">
        <v>0</v>
      </c>
      <c r="T323" s="152">
        <f t="shared" si="83"/>
        <v>0</v>
      </c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R323" s="153" t="s">
        <v>209</v>
      </c>
      <c r="AT323" s="153" t="s">
        <v>142</v>
      </c>
      <c r="AU323" s="153" t="s">
        <v>84</v>
      </c>
      <c r="AY323" s="14" t="s">
        <v>140</v>
      </c>
      <c r="BE323" s="154">
        <f t="shared" si="84"/>
        <v>0</v>
      </c>
      <c r="BF323" s="154">
        <f t="shared" si="85"/>
        <v>0</v>
      </c>
      <c r="BG323" s="154">
        <f t="shared" si="86"/>
        <v>0</v>
      </c>
      <c r="BH323" s="154">
        <f t="shared" si="87"/>
        <v>0</v>
      </c>
      <c r="BI323" s="154">
        <f t="shared" si="88"/>
        <v>0</v>
      </c>
      <c r="BJ323" s="14" t="s">
        <v>82</v>
      </c>
      <c r="BK323" s="154">
        <f t="shared" si="89"/>
        <v>0</v>
      </c>
      <c r="BL323" s="14" t="s">
        <v>209</v>
      </c>
      <c r="BM323" s="153" t="s">
        <v>1274</v>
      </c>
    </row>
    <row r="324" spans="1:65" s="2" customFormat="1" ht="21.75" customHeight="1">
      <c r="A324" s="28"/>
      <c r="B324" s="141"/>
      <c r="C324" s="159" t="s">
        <v>758</v>
      </c>
      <c r="D324" s="159" t="s">
        <v>263</v>
      </c>
      <c r="E324" s="160" t="s">
        <v>1275</v>
      </c>
      <c r="F324" s="161" t="s">
        <v>1276</v>
      </c>
      <c r="G324" s="162" t="s">
        <v>199</v>
      </c>
      <c r="H324" s="163">
        <v>172.452</v>
      </c>
      <c r="I324" s="164"/>
      <c r="J324" s="164">
        <f t="shared" si="80"/>
        <v>0</v>
      </c>
      <c r="K324" s="165"/>
      <c r="L324" s="166"/>
      <c r="M324" s="167" t="s">
        <v>1</v>
      </c>
      <c r="N324" s="168" t="s">
        <v>39</v>
      </c>
      <c r="O324" s="151">
        <v>0</v>
      </c>
      <c r="P324" s="151">
        <f t="shared" si="81"/>
        <v>0</v>
      </c>
      <c r="Q324" s="151">
        <v>0.0018</v>
      </c>
      <c r="R324" s="151">
        <f t="shared" si="82"/>
        <v>0.3104136</v>
      </c>
      <c r="S324" s="151">
        <v>0</v>
      </c>
      <c r="T324" s="152">
        <f t="shared" si="83"/>
        <v>0</v>
      </c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R324" s="153" t="s">
        <v>275</v>
      </c>
      <c r="AT324" s="153" t="s">
        <v>263</v>
      </c>
      <c r="AU324" s="153" t="s">
        <v>84</v>
      </c>
      <c r="AY324" s="14" t="s">
        <v>140</v>
      </c>
      <c r="BE324" s="154">
        <f t="shared" si="84"/>
        <v>0</v>
      </c>
      <c r="BF324" s="154">
        <f t="shared" si="85"/>
        <v>0</v>
      </c>
      <c r="BG324" s="154">
        <f t="shared" si="86"/>
        <v>0</v>
      </c>
      <c r="BH324" s="154">
        <f t="shared" si="87"/>
        <v>0</v>
      </c>
      <c r="BI324" s="154">
        <f t="shared" si="88"/>
        <v>0</v>
      </c>
      <c r="BJ324" s="14" t="s">
        <v>82</v>
      </c>
      <c r="BK324" s="154">
        <f t="shared" si="89"/>
        <v>0</v>
      </c>
      <c r="BL324" s="14" t="s">
        <v>209</v>
      </c>
      <c r="BM324" s="153" t="s">
        <v>1277</v>
      </c>
    </row>
    <row r="325" spans="1:65" s="2" customFormat="1" ht="16.5" customHeight="1">
      <c r="A325" s="28"/>
      <c r="B325" s="141"/>
      <c r="C325" s="142" t="s">
        <v>762</v>
      </c>
      <c r="D325" s="142" t="s">
        <v>142</v>
      </c>
      <c r="E325" s="143" t="s">
        <v>1278</v>
      </c>
      <c r="F325" s="144" t="s">
        <v>1279</v>
      </c>
      <c r="G325" s="145" t="s">
        <v>239</v>
      </c>
      <c r="H325" s="146">
        <v>93.06</v>
      </c>
      <c r="I325" s="147"/>
      <c r="J325" s="147">
        <f t="shared" si="80"/>
        <v>0</v>
      </c>
      <c r="K325" s="148"/>
      <c r="L325" s="29"/>
      <c r="M325" s="149" t="s">
        <v>1</v>
      </c>
      <c r="N325" s="150" t="s">
        <v>39</v>
      </c>
      <c r="O325" s="151">
        <v>0.25</v>
      </c>
      <c r="P325" s="151">
        <f t="shared" si="81"/>
        <v>23.265</v>
      </c>
      <c r="Q325" s="151">
        <v>1E-05</v>
      </c>
      <c r="R325" s="151">
        <f t="shared" si="82"/>
        <v>0.0009306000000000001</v>
      </c>
      <c r="S325" s="151">
        <v>0</v>
      </c>
      <c r="T325" s="152">
        <f t="shared" si="83"/>
        <v>0</v>
      </c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R325" s="153" t="s">
        <v>209</v>
      </c>
      <c r="AT325" s="153" t="s">
        <v>142</v>
      </c>
      <c r="AU325" s="153" t="s">
        <v>84</v>
      </c>
      <c r="AY325" s="14" t="s">
        <v>140</v>
      </c>
      <c r="BE325" s="154">
        <f t="shared" si="84"/>
        <v>0</v>
      </c>
      <c r="BF325" s="154">
        <f t="shared" si="85"/>
        <v>0</v>
      </c>
      <c r="BG325" s="154">
        <f t="shared" si="86"/>
        <v>0</v>
      </c>
      <c r="BH325" s="154">
        <f t="shared" si="87"/>
        <v>0</v>
      </c>
      <c r="BI325" s="154">
        <f t="shared" si="88"/>
        <v>0</v>
      </c>
      <c r="BJ325" s="14" t="s">
        <v>82</v>
      </c>
      <c r="BK325" s="154">
        <f t="shared" si="89"/>
        <v>0</v>
      </c>
      <c r="BL325" s="14" t="s">
        <v>209</v>
      </c>
      <c r="BM325" s="153" t="s">
        <v>1280</v>
      </c>
    </row>
    <row r="326" spans="1:65" s="2" customFormat="1" ht="16.5" customHeight="1">
      <c r="A326" s="28"/>
      <c r="B326" s="141"/>
      <c r="C326" s="159" t="s">
        <v>766</v>
      </c>
      <c r="D326" s="159" t="s">
        <v>263</v>
      </c>
      <c r="E326" s="160" t="s">
        <v>1281</v>
      </c>
      <c r="F326" s="161" t="s">
        <v>1282</v>
      </c>
      <c r="G326" s="162" t="s">
        <v>239</v>
      </c>
      <c r="H326" s="163">
        <v>94.921</v>
      </c>
      <c r="I326" s="164"/>
      <c r="J326" s="164">
        <f t="shared" si="80"/>
        <v>0</v>
      </c>
      <c r="K326" s="165"/>
      <c r="L326" s="166"/>
      <c r="M326" s="167" t="s">
        <v>1</v>
      </c>
      <c r="N326" s="168" t="s">
        <v>39</v>
      </c>
      <c r="O326" s="151">
        <v>0</v>
      </c>
      <c r="P326" s="151">
        <f t="shared" si="81"/>
        <v>0</v>
      </c>
      <c r="Q326" s="151">
        <v>0.0002</v>
      </c>
      <c r="R326" s="151">
        <f t="shared" si="82"/>
        <v>0.018984200000000003</v>
      </c>
      <c r="S326" s="151">
        <v>0</v>
      </c>
      <c r="T326" s="152">
        <f t="shared" si="83"/>
        <v>0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53" t="s">
        <v>275</v>
      </c>
      <c r="AT326" s="153" t="s">
        <v>263</v>
      </c>
      <c r="AU326" s="153" t="s">
        <v>84</v>
      </c>
      <c r="AY326" s="14" t="s">
        <v>140</v>
      </c>
      <c r="BE326" s="154">
        <f t="shared" si="84"/>
        <v>0</v>
      </c>
      <c r="BF326" s="154">
        <f t="shared" si="85"/>
        <v>0</v>
      </c>
      <c r="BG326" s="154">
        <f t="shared" si="86"/>
        <v>0</v>
      </c>
      <c r="BH326" s="154">
        <f t="shared" si="87"/>
        <v>0</v>
      </c>
      <c r="BI326" s="154">
        <f t="shared" si="88"/>
        <v>0</v>
      </c>
      <c r="BJ326" s="14" t="s">
        <v>82</v>
      </c>
      <c r="BK326" s="154">
        <f t="shared" si="89"/>
        <v>0</v>
      </c>
      <c r="BL326" s="14" t="s">
        <v>209</v>
      </c>
      <c r="BM326" s="153" t="s">
        <v>1283</v>
      </c>
    </row>
    <row r="327" spans="2:63" s="12" customFormat="1" ht="22.9" customHeight="1">
      <c r="B327" s="129"/>
      <c r="D327" s="130" t="s">
        <v>73</v>
      </c>
      <c r="E327" s="139" t="s">
        <v>942</v>
      </c>
      <c r="F327" s="139" t="s">
        <v>943</v>
      </c>
      <c r="J327" s="140">
        <f>BK327</f>
        <v>0</v>
      </c>
      <c r="L327" s="129"/>
      <c r="M327" s="133"/>
      <c r="N327" s="134"/>
      <c r="O327" s="134"/>
      <c r="P327" s="135">
        <f>SUM(P328:P334)</f>
        <v>39.71030300000001</v>
      </c>
      <c r="Q327" s="134"/>
      <c r="R327" s="135">
        <f>SUM(R328:R334)</f>
        <v>0.8849632999999999</v>
      </c>
      <c r="S327" s="134"/>
      <c r="T327" s="136">
        <f>SUM(T328:T334)</f>
        <v>0</v>
      </c>
      <c r="AR327" s="130" t="s">
        <v>84</v>
      </c>
      <c r="AT327" s="137" t="s">
        <v>73</v>
      </c>
      <c r="AU327" s="137" t="s">
        <v>82</v>
      </c>
      <c r="AY327" s="130" t="s">
        <v>140</v>
      </c>
      <c r="BK327" s="138">
        <f>SUM(BK328:BK334)</f>
        <v>0</v>
      </c>
    </row>
    <row r="328" spans="1:65" s="2" customFormat="1" ht="16.5" customHeight="1">
      <c r="A328" s="28"/>
      <c r="B328" s="141"/>
      <c r="C328" s="142" t="s">
        <v>770</v>
      </c>
      <c r="D328" s="142" t="s">
        <v>142</v>
      </c>
      <c r="E328" s="143" t="s">
        <v>945</v>
      </c>
      <c r="F328" s="144" t="s">
        <v>946</v>
      </c>
      <c r="G328" s="145" t="s">
        <v>199</v>
      </c>
      <c r="H328" s="146">
        <v>43.902</v>
      </c>
      <c r="I328" s="147"/>
      <c r="J328" s="147">
        <f aca="true" t="shared" si="90" ref="J328:J334">ROUND(I328*H328,2)</f>
        <v>0</v>
      </c>
      <c r="K328" s="148"/>
      <c r="L328" s="29"/>
      <c r="M328" s="149" t="s">
        <v>1</v>
      </c>
      <c r="N328" s="150" t="s">
        <v>39</v>
      </c>
      <c r="O328" s="151">
        <v>0.012</v>
      </c>
      <c r="P328" s="151">
        <f aca="true" t="shared" si="91" ref="P328:P334">O328*H328</f>
        <v>0.5268240000000001</v>
      </c>
      <c r="Q328" s="151">
        <v>0</v>
      </c>
      <c r="R328" s="151">
        <f aca="true" t="shared" si="92" ref="R328:R334">Q328*H328</f>
        <v>0</v>
      </c>
      <c r="S328" s="151">
        <v>0</v>
      </c>
      <c r="T328" s="152">
        <f aca="true" t="shared" si="93" ref="T328:T334">S328*H328</f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53" t="s">
        <v>209</v>
      </c>
      <c r="AT328" s="153" t="s">
        <v>142</v>
      </c>
      <c r="AU328" s="153" t="s">
        <v>84</v>
      </c>
      <c r="AY328" s="14" t="s">
        <v>140</v>
      </c>
      <c r="BE328" s="154">
        <f aca="true" t="shared" si="94" ref="BE328:BE334">IF(N328="základní",J328,0)</f>
        <v>0</v>
      </c>
      <c r="BF328" s="154">
        <f aca="true" t="shared" si="95" ref="BF328:BF334">IF(N328="snížená",J328,0)</f>
        <v>0</v>
      </c>
      <c r="BG328" s="154">
        <f aca="true" t="shared" si="96" ref="BG328:BG334">IF(N328="zákl. přenesená",J328,0)</f>
        <v>0</v>
      </c>
      <c r="BH328" s="154">
        <f aca="true" t="shared" si="97" ref="BH328:BH334">IF(N328="sníž. přenesená",J328,0)</f>
        <v>0</v>
      </c>
      <c r="BI328" s="154">
        <f aca="true" t="shared" si="98" ref="BI328:BI334">IF(N328="nulová",J328,0)</f>
        <v>0</v>
      </c>
      <c r="BJ328" s="14" t="s">
        <v>82</v>
      </c>
      <c r="BK328" s="154">
        <f aca="true" t="shared" si="99" ref="BK328:BK334">ROUND(I328*H328,2)</f>
        <v>0</v>
      </c>
      <c r="BL328" s="14" t="s">
        <v>209</v>
      </c>
      <c r="BM328" s="153" t="s">
        <v>1284</v>
      </c>
    </row>
    <row r="329" spans="1:65" s="2" customFormat="1" ht="21.75" customHeight="1">
      <c r="A329" s="28"/>
      <c r="B329" s="141"/>
      <c r="C329" s="142" t="s">
        <v>774</v>
      </c>
      <c r="D329" s="142" t="s">
        <v>142</v>
      </c>
      <c r="E329" s="143" t="s">
        <v>949</v>
      </c>
      <c r="F329" s="144" t="s">
        <v>950</v>
      </c>
      <c r="G329" s="145" t="s">
        <v>199</v>
      </c>
      <c r="H329" s="146">
        <v>43.902</v>
      </c>
      <c r="I329" s="147"/>
      <c r="J329" s="147">
        <f t="shared" si="90"/>
        <v>0</v>
      </c>
      <c r="K329" s="148"/>
      <c r="L329" s="29"/>
      <c r="M329" s="149" t="s">
        <v>1</v>
      </c>
      <c r="N329" s="150" t="s">
        <v>39</v>
      </c>
      <c r="O329" s="151">
        <v>0.686</v>
      </c>
      <c r="P329" s="151">
        <f t="shared" si="91"/>
        <v>30.116772000000005</v>
      </c>
      <c r="Q329" s="151">
        <v>0.0053</v>
      </c>
      <c r="R329" s="151">
        <f t="shared" si="92"/>
        <v>0.23268060000000002</v>
      </c>
      <c r="S329" s="151">
        <v>0</v>
      </c>
      <c r="T329" s="152">
        <f t="shared" si="93"/>
        <v>0</v>
      </c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R329" s="153" t="s">
        <v>209</v>
      </c>
      <c r="AT329" s="153" t="s">
        <v>142</v>
      </c>
      <c r="AU329" s="153" t="s">
        <v>84</v>
      </c>
      <c r="AY329" s="14" t="s">
        <v>140</v>
      </c>
      <c r="BE329" s="154">
        <f t="shared" si="94"/>
        <v>0</v>
      </c>
      <c r="BF329" s="154">
        <f t="shared" si="95"/>
        <v>0</v>
      </c>
      <c r="BG329" s="154">
        <f t="shared" si="96"/>
        <v>0</v>
      </c>
      <c r="BH329" s="154">
        <f t="shared" si="97"/>
        <v>0</v>
      </c>
      <c r="BI329" s="154">
        <f t="shared" si="98"/>
        <v>0</v>
      </c>
      <c r="BJ329" s="14" t="s">
        <v>82</v>
      </c>
      <c r="BK329" s="154">
        <f t="shared" si="99"/>
        <v>0</v>
      </c>
      <c r="BL329" s="14" t="s">
        <v>209</v>
      </c>
      <c r="BM329" s="153" t="s">
        <v>951</v>
      </c>
    </row>
    <row r="330" spans="1:65" s="2" customFormat="1" ht="21.75" customHeight="1">
      <c r="A330" s="28"/>
      <c r="B330" s="141"/>
      <c r="C330" s="159" t="s">
        <v>778</v>
      </c>
      <c r="D330" s="159" t="s">
        <v>263</v>
      </c>
      <c r="E330" s="160" t="s">
        <v>953</v>
      </c>
      <c r="F330" s="161" t="s">
        <v>954</v>
      </c>
      <c r="G330" s="162" t="s">
        <v>199</v>
      </c>
      <c r="H330" s="163">
        <v>52.682</v>
      </c>
      <c r="I330" s="164"/>
      <c r="J330" s="164">
        <f t="shared" si="90"/>
        <v>0</v>
      </c>
      <c r="K330" s="165"/>
      <c r="L330" s="166"/>
      <c r="M330" s="167" t="s">
        <v>1</v>
      </c>
      <c r="N330" s="168" t="s">
        <v>39</v>
      </c>
      <c r="O330" s="151">
        <v>0</v>
      </c>
      <c r="P330" s="151">
        <f t="shared" si="91"/>
        <v>0</v>
      </c>
      <c r="Q330" s="151">
        <v>0.0118</v>
      </c>
      <c r="R330" s="151">
        <f t="shared" si="92"/>
        <v>0.6216476</v>
      </c>
      <c r="S330" s="151">
        <v>0</v>
      </c>
      <c r="T330" s="152">
        <f t="shared" si="93"/>
        <v>0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53" t="s">
        <v>275</v>
      </c>
      <c r="AT330" s="153" t="s">
        <v>263</v>
      </c>
      <c r="AU330" s="153" t="s">
        <v>84</v>
      </c>
      <c r="AY330" s="14" t="s">
        <v>140</v>
      </c>
      <c r="BE330" s="154">
        <f t="shared" si="94"/>
        <v>0</v>
      </c>
      <c r="BF330" s="154">
        <f t="shared" si="95"/>
        <v>0</v>
      </c>
      <c r="BG330" s="154">
        <f t="shared" si="96"/>
        <v>0</v>
      </c>
      <c r="BH330" s="154">
        <f t="shared" si="97"/>
        <v>0</v>
      </c>
      <c r="BI330" s="154">
        <f t="shared" si="98"/>
        <v>0</v>
      </c>
      <c r="BJ330" s="14" t="s">
        <v>82</v>
      </c>
      <c r="BK330" s="154">
        <f t="shared" si="99"/>
        <v>0</v>
      </c>
      <c r="BL330" s="14" t="s">
        <v>209</v>
      </c>
      <c r="BM330" s="153" t="s">
        <v>955</v>
      </c>
    </row>
    <row r="331" spans="1:65" s="2" customFormat="1" ht="16.5" customHeight="1">
      <c r="A331" s="28"/>
      <c r="B331" s="141"/>
      <c r="C331" s="142" t="s">
        <v>782</v>
      </c>
      <c r="D331" s="142" t="s">
        <v>142</v>
      </c>
      <c r="E331" s="143" t="s">
        <v>957</v>
      </c>
      <c r="F331" s="144" t="s">
        <v>958</v>
      </c>
      <c r="G331" s="145" t="s">
        <v>239</v>
      </c>
      <c r="H331" s="146">
        <v>22.8</v>
      </c>
      <c r="I331" s="147"/>
      <c r="J331" s="147">
        <f t="shared" si="90"/>
        <v>0</v>
      </c>
      <c r="K331" s="148"/>
      <c r="L331" s="29"/>
      <c r="M331" s="149" t="s">
        <v>1</v>
      </c>
      <c r="N331" s="150" t="s">
        <v>39</v>
      </c>
      <c r="O331" s="151">
        <v>0.16</v>
      </c>
      <c r="P331" s="151">
        <f t="shared" si="91"/>
        <v>3.648</v>
      </c>
      <c r="Q331" s="151">
        <v>0.0005</v>
      </c>
      <c r="R331" s="151">
        <f t="shared" si="92"/>
        <v>0.0114</v>
      </c>
      <c r="S331" s="151">
        <v>0</v>
      </c>
      <c r="T331" s="152">
        <f t="shared" si="93"/>
        <v>0</v>
      </c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R331" s="153" t="s">
        <v>209</v>
      </c>
      <c r="AT331" s="153" t="s">
        <v>142</v>
      </c>
      <c r="AU331" s="153" t="s">
        <v>84</v>
      </c>
      <c r="AY331" s="14" t="s">
        <v>140</v>
      </c>
      <c r="BE331" s="154">
        <f t="shared" si="94"/>
        <v>0</v>
      </c>
      <c r="BF331" s="154">
        <f t="shared" si="95"/>
        <v>0</v>
      </c>
      <c r="BG331" s="154">
        <f t="shared" si="96"/>
        <v>0</v>
      </c>
      <c r="BH331" s="154">
        <f t="shared" si="97"/>
        <v>0</v>
      </c>
      <c r="BI331" s="154">
        <f t="shared" si="98"/>
        <v>0</v>
      </c>
      <c r="BJ331" s="14" t="s">
        <v>82</v>
      </c>
      <c r="BK331" s="154">
        <f t="shared" si="99"/>
        <v>0</v>
      </c>
      <c r="BL331" s="14" t="s">
        <v>209</v>
      </c>
      <c r="BM331" s="153" t="s">
        <v>1285</v>
      </c>
    </row>
    <row r="332" spans="1:65" s="2" customFormat="1" ht="16.5" customHeight="1">
      <c r="A332" s="28"/>
      <c r="B332" s="141"/>
      <c r="C332" s="142" t="s">
        <v>786</v>
      </c>
      <c r="D332" s="142" t="s">
        <v>142</v>
      </c>
      <c r="E332" s="143" t="s">
        <v>961</v>
      </c>
      <c r="F332" s="144" t="s">
        <v>962</v>
      </c>
      <c r="G332" s="145" t="s">
        <v>199</v>
      </c>
      <c r="H332" s="146">
        <v>56.8</v>
      </c>
      <c r="I332" s="147"/>
      <c r="J332" s="147">
        <f t="shared" si="90"/>
        <v>0</v>
      </c>
      <c r="K332" s="148"/>
      <c r="L332" s="29"/>
      <c r="M332" s="149" t="s">
        <v>1</v>
      </c>
      <c r="N332" s="150" t="s">
        <v>39</v>
      </c>
      <c r="O332" s="151">
        <v>0.044</v>
      </c>
      <c r="P332" s="151">
        <f t="shared" si="91"/>
        <v>2.4991999999999996</v>
      </c>
      <c r="Q332" s="151">
        <v>0.0003</v>
      </c>
      <c r="R332" s="151">
        <f t="shared" si="92"/>
        <v>0.017039999999999996</v>
      </c>
      <c r="S332" s="151">
        <v>0</v>
      </c>
      <c r="T332" s="152">
        <f t="shared" si="93"/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53" t="s">
        <v>209</v>
      </c>
      <c r="AT332" s="153" t="s">
        <v>142</v>
      </c>
      <c r="AU332" s="153" t="s">
        <v>84</v>
      </c>
      <c r="AY332" s="14" t="s">
        <v>140</v>
      </c>
      <c r="BE332" s="154">
        <f t="shared" si="94"/>
        <v>0</v>
      </c>
      <c r="BF332" s="154">
        <f t="shared" si="95"/>
        <v>0</v>
      </c>
      <c r="BG332" s="154">
        <f t="shared" si="96"/>
        <v>0</v>
      </c>
      <c r="BH332" s="154">
        <f t="shared" si="97"/>
        <v>0</v>
      </c>
      <c r="BI332" s="154">
        <f t="shared" si="98"/>
        <v>0</v>
      </c>
      <c r="BJ332" s="14" t="s">
        <v>82</v>
      </c>
      <c r="BK332" s="154">
        <f t="shared" si="99"/>
        <v>0</v>
      </c>
      <c r="BL332" s="14" t="s">
        <v>209</v>
      </c>
      <c r="BM332" s="153" t="s">
        <v>963</v>
      </c>
    </row>
    <row r="333" spans="1:65" s="2" customFormat="1" ht="21.75" customHeight="1">
      <c r="A333" s="28"/>
      <c r="B333" s="141"/>
      <c r="C333" s="142" t="s">
        <v>790</v>
      </c>
      <c r="D333" s="142" t="s">
        <v>142</v>
      </c>
      <c r="E333" s="143" t="s">
        <v>965</v>
      </c>
      <c r="F333" s="144" t="s">
        <v>966</v>
      </c>
      <c r="G333" s="145" t="s">
        <v>199</v>
      </c>
      <c r="H333" s="146">
        <v>43.902</v>
      </c>
      <c r="I333" s="147"/>
      <c r="J333" s="147">
        <f t="shared" si="90"/>
        <v>0</v>
      </c>
      <c r="K333" s="148"/>
      <c r="L333" s="29"/>
      <c r="M333" s="149" t="s">
        <v>1</v>
      </c>
      <c r="N333" s="150" t="s">
        <v>39</v>
      </c>
      <c r="O333" s="151">
        <v>0.041</v>
      </c>
      <c r="P333" s="151">
        <f t="shared" si="91"/>
        <v>1.7999820000000002</v>
      </c>
      <c r="Q333" s="151">
        <v>5E-05</v>
      </c>
      <c r="R333" s="151">
        <f t="shared" si="92"/>
        <v>0.0021951</v>
      </c>
      <c r="S333" s="151">
        <v>0</v>
      </c>
      <c r="T333" s="152">
        <f t="shared" si="93"/>
        <v>0</v>
      </c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R333" s="153" t="s">
        <v>209</v>
      </c>
      <c r="AT333" s="153" t="s">
        <v>142</v>
      </c>
      <c r="AU333" s="153" t="s">
        <v>84</v>
      </c>
      <c r="AY333" s="14" t="s">
        <v>140</v>
      </c>
      <c r="BE333" s="154">
        <f t="shared" si="94"/>
        <v>0</v>
      </c>
      <c r="BF333" s="154">
        <f t="shared" si="95"/>
        <v>0</v>
      </c>
      <c r="BG333" s="154">
        <f t="shared" si="96"/>
        <v>0</v>
      </c>
      <c r="BH333" s="154">
        <f t="shared" si="97"/>
        <v>0</v>
      </c>
      <c r="BI333" s="154">
        <f t="shared" si="98"/>
        <v>0</v>
      </c>
      <c r="BJ333" s="14" t="s">
        <v>82</v>
      </c>
      <c r="BK333" s="154">
        <f t="shared" si="99"/>
        <v>0</v>
      </c>
      <c r="BL333" s="14" t="s">
        <v>209</v>
      </c>
      <c r="BM333" s="153" t="s">
        <v>1286</v>
      </c>
    </row>
    <row r="334" spans="1:65" s="2" customFormat="1" ht="21.75" customHeight="1">
      <c r="A334" s="28"/>
      <c r="B334" s="141"/>
      <c r="C334" s="142" t="s">
        <v>794</v>
      </c>
      <c r="D334" s="142" t="s">
        <v>142</v>
      </c>
      <c r="E334" s="143" t="s">
        <v>969</v>
      </c>
      <c r="F334" s="144" t="s">
        <v>970</v>
      </c>
      <c r="G334" s="145" t="s">
        <v>175</v>
      </c>
      <c r="H334" s="146">
        <v>0.885</v>
      </c>
      <c r="I334" s="147"/>
      <c r="J334" s="147">
        <f t="shared" si="90"/>
        <v>0</v>
      </c>
      <c r="K334" s="148"/>
      <c r="L334" s="29"/>
      <c r="M334" s="149" t="s">
        <v>1</v>
      </c>
      <c r="N334" s="150" t="s">
        <v>39</v>
      </c>
      <c r="O334" s="151">
        <v>1.265</v>
      </c>
      <c r="P334" s="151">
        <f t="shared" si="91"/>
        <v>1.1195249999999999</v>
      </c>
      <c r="Q334" s="151">
        <v>0</v>
      </c>
      <c r="R334" s="151">
        <f t="shared" si="92"/>
        <v>0</v>
      </c>
      <c r="S334" s="151">
        <v>0</v>
      </c>
      <c r="T334" s="152">
        <f t="shared" si="93"/>
        <v>0</v>
      </c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R334" s="153" t="s">
        <v>209</v>
      </c>
      <c r="AT334" s="153" t="s">
        <v>142</v>
      </c>
      <c r="AU334" s="153" t="s">
        <v>84</v>
      </c>
      <c r="AY334" s="14" t="s">
        <v>140</v>
      </c>
      <c r="BE334" s="154">
        <f t="shared" si="94"/>
        <v>0</v>
      </c>
      <c r="BF334" s="154">
        <f t="shared" si="95"/>
        <v>0</v>
      </c>
      <c r="BG334" s="154">
        <f t="shared" si="96"/>
        <v>0</v>
      </c>
      <c r="BH334" s="154">
        <f t="shared" si="97"/>
        <v>0</v>
      </c>
      <c r="BI334" s="154">
        <f t="shared" si="98"/>
        <v>0</v>
      </c>
      <c r="BJ334" s="14" t="s">
        <v>82</v>
      </c>
      <c r="BK334" s="154">
        <f t="shared" si="99"/>
        <v>0</v>
      </c>
      <c r="BL334" s="14" t="s">
        <v>209</v>
      </c>
      <c r="BM334" s="153" t="s">
        <v>971</v>
      </c>
    </row>
    <row r="335" spans="2:63" s="12" customFormat="1" ht="22.9" customHeight="1">
      <c r="B335" s="129"/>
      <c r="D335" s="130" t="s">
        <v>73</v>
      </c>
      <c r="E335" s="139" t="s">
        <v>972</v>
      </c>
      <c r="F335" s="139" t="s">
        <v>973</v>
      </c>
      <c r="J335" s="140">
        <f>BK335</f>
        <v>0</v>
      </c>
      <c r="L335" s="129"/>
      <c r="M335" s="133"/>
      <c r="N335" s="134"/>
      <c r="O335" s="134"/>
      <c r="P335" s="135">
        <f>SUM(P336:P339)</f>
        <v>242.30027500000003</v>
      </c>
      <c r="Q335" s="134"/>
      <c r="R335" s="135">
        <f>SUM(R336:R339)</f>
        <v>0.98432425</v>
      </c>
      <c r="S335" s="134"/>
      <c r="T335" s="136">
        <f>SUM(T336:T339)</f>
        <v>0.10002149999999999</v>
      </c>
      <c r="AR335" s="130" t="s">
        <v>84</v>
      </c>
      <c r="AT335" s="137" t="s">
        <v>73</v>
      </c>
      <c r="AU335" s="137" t="s">
        <v>82</v>
      </c>
      <c r="AY335" s="130" t="s">
        <v>140</v>
      </c>
      <c r="BK335" s="138">
        <f>SUM(BK336:BK339)</f>
        <v>0</v>
      </c>
    </row>
    <row r="336" spans="1:65" s="2" customFormat="1" ht="21.75" customHeight="1">
      <c r="A336" s="28"/>
      <c r="B336" s="141"/>
      <c r="C336" s="142" t="s">
        <v>798</v>
      </c>
      <c r="D336" s="142" t="s">
        <v>142</v>
      </c>
      <c r="E336" s="143" t="s">
        <v>975</v>
      </c>
      <c r="F336" s="144" t="s">
        <v>976</v>
      </c>
      <c r="G336" s="145" t="s">
        <v>199</v>
      </c>
      <c r="H336" s="146">
        <v>2008.825</v>
      </c>
      <c r="I336" s="147"/>
      <c r="J336" s="147">
        <f>ROUND(I336*H336,2)</f>
        <v>0</v>
      </c>
      <c r="K336" s="148"/>
      <c r="L336" s="29"/>
      <c r="M336" s="149" t="s">
        <v>1</v>
      </c>
      <c r="N336" s="150" t="s">
        <v>39</v>
      </c>
      <c r="O336" s="151">
        <v>0.012</v>
      </c>
      <c r="P336" s="151">
        <f>O336*H336</f>
        <v>24.105900000000002</v>
      </c>
      <c r="Q336" s="151">
        <v>0</v>
      </c>
      <c r="R336" s="151">
        <f>Q336*H336</f>
        <v>0</v>
      </c>
      <c r="S336" s="151">
        <v>0</v>
      </c>
      <c r="T336" s="152">
        <f>S336*H336</f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53" t="s">
        <v>209</v>
      </c>
      <c r="AT336" s="153" t="s">
        <v>142</v>
      </c>
      <c r="AU336" s="153" t="s">
        <v>84</v>
      </c>
      <c r="AY336" s="14" t="s">
        <v>140</v>
      </c>
      <c r="BE336" s="154">
        <f>IF(N336="základní",J336,0)</f>
        <v>0</v>
      </c>
      <c r="BF336" s="154">
        <f>IF(N336="snížená",J336,0)</f>
        <v>0</v>
      </c>
      <c r="BG336" s="154">
        <f>IF(N336="zákl. přenesená",J336,0)</f>
        <v>0</v>
      </c>
      <c r="BH336" s="154">
        <f>IF(N336="sníž. přenesená",J336,0)</f>
        <v>0</v>
      </c>
      <c r="BI336" s="154">
        <f>IF(N336="nulová",J336,0)</f>
        <v>0</v>
      </c>
      <c r="BJ336" s="14" t="s">
        <v>82</v>
      </c>
      <c r="BK336" s="154">
        <f>ROUND(I336*H336,2)</f>
        <v>0</v>
      </c>
      <c r="BL336" s="14" t="s">
        <v>209</v>
      </c>
      <c r="BM336" s="153" t="s">
        <v>1287</v>
      </c>
    </row>
    <row r="337" spans="1:65" s="2" customFormat="1" ht="21.75" customHeight="1">
      <c r="A337" s="28"/>
      <c r="B337" s="141"/>
      <c r="C337" s="142" t="s">
        <v>802</v>
      </c>
      <c r="D337" s="142" t="s">
        <v>142</v>
      </c>
      <c r="E337" s="143" t="s">
        <v>979</v>
      </c>
      <c r="F337" s="144" t="s">
        <v>980</v>
      </c>
      <c r="G337" s="145" t="s">
        <v>199</v>
      </c>
      <c r="H337" s="146">
        <v>666.81</v>
      </c>
      <c r="I337" s="147"/>
      <c r="J337" s="147">
        <f>ROUND(I337*H337,2)</f>
        <v>0</v>
      </c>
      <c r="K337" s="148"/>
      <c r="L337" s="29"/>
      <c r="M337" s="149" t="s">
        <v>1</v>
      </c>
      <c r="N337" s="150" t="s">
        <v>39</v>
      </c>
      <c r="O337" s="151">
        <v>0.035</v>
      </c>
      <c r="P337" s="151">
        <f>O337*H337</f>
        <v>23.338350000000002</v>
      </c>
      <c r="Q337" s="151">
        <v>0</v>
      </c>
      <c r="R337" s="151">
        <f>Q337*H337</f>
        <v>0</v>
      </c>
      <c r="S337" s="151">
        <v>0.00015</v>
      </c>
      <c r="T337" s="152">
        <f>S337*H337</f>
        <v>0.10002149999999999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53" t="s">
        <v>209</v>
      </c>
      <c r="AT337" s="153" t="s">
        <v>142</v>
      </c>
      <c r="AU337" s="153" t="s">
        <v>84</v>
      </c>
      <c r="AY337" s="14" t="s">
        <v>140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4" t="s">
        <v>82</v>
      </c>
      <c r="BK337" s="154">
        <f>ROUND(I337*H337,2)</f>
        <v>0</v>
      </c>
      <c r="BL337" s="14" t="s">
        <v>209</v>
      </c>
      <c r="BM337" s="153" t="s">
        <v>1288</v>
      </c>
    </row>
    <row r="338" spans="1:65" s="2" customFormat="1" ht="21.75" customHeight="1">
      <c r="A338" s="28"/>
      <c r="B338" s="141"/>
      <c r="C338" s="142" t="s">
        <v>806</v>
      </c>
      <c r="D338" s="142" t="s">
        <v>142</v>
      </c>
      <c r="E338" s="143" t="s">
        <v>983</v>
      </c>
      <c r="F338" s="144" t="s">
        <v>984</v>
      </c>
      <c r="G338" s="145" t="s">
        <v>199</v>
      </c>
      <c r="H338" s="146">
        <v>2008.825</v>
      </c>
      <c r="I338" s="147"/>
      <c r="J338" s="147">
        <f>ROUND(I338*H338,2)</f>
        <v>0</v>
      </c>
      <c r="K338" s="148"/>
      <c r="L338" s="29"/>
      <c r="M338" s="149" t="s">
        <v>1</v>
      </c>
      <c r="N338" s="150" t="s">
        <v>39</v>
      </c>
      <c r="O338" s="151">
        <v>0.033</v>
      </c>
      <c r="P338" s="151">
        <f>O338*H338</f>
        <v>66.29122500000001</v>
      </c>
      <c r="Q338" s="151">
        <v>0.0002</v>
      </c>
      <c r="R338" s="151">
        <f>Q338*H338</f>
        <v>0.40176500000000004</v>
      </c>
      <c r="S338" s="151">
        <v>0</v>
      </c>
      <c r="T338" s="152">
        <f>S338*H338</f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53" t="s">
        <v>209</v>
      </c>
      <c r="AT338" s="153" t="s">
        <v>142</v>
      </c>
      <c r="AU338" s="153" t="s">
        <v>84</v>
      </c>
      <c r="AY338" s="14" t="s">
        <v>140</v>
      </c>
      <c r="BE338" s="154">
        <f>IF(N338="základní",J338,0)</f>
        <v>0</v>
      </c>
      <c r="BF338" s="154">
        <f>IF(N338="snížená",J338,0)</f>
        <v>0</v>
      </c>
      <c r="BG338" s="154">
        <f>IF(N338="zákl. přenesená",J338,0)</f>
        <v>0</v>
      </c>
      <c r="BH338" s="154">
        <f>IF(N338="sníž. přenesená",J338,0)</f>
        <v>0</v>
      </c>
      <c r="BI338" s="154">
        <f>IF(N338="nulová",J338,0)</f>
        <v>0</v>
      </c>
      <c r="BJ338" s="14" t="s">
        <v>82</v>
      </c>
      <c r="BK338" s="154">
        <f>ROUND(I338*H338,2)</f>
        <v>0</v>
      </c>
      <c r="BL338" s="14" t="s">
        <v>209</v>
      </c>
      <c r="BM338" s="153" t="s">
        <v>1289</v>
      </c>
    </row>
    <row r="339" spans="1:65" s="2" customFormat="1" ht="21.75" customHeight="1">
      <c r="A339" s="28"/>
      <c r="B339" s="141"/>
      <c r="C339" s="142" t="s">
        <v>810</v>
      </c>
      <c r="D339" s="142" t="s">
        <v>142</v>
      </c>
      <c r="E339" s="143" t="s">
        <v>987</v>
      </c>
      <c r="F339" s="144" t="s">
        <v>988</v>
      </c>
      <c r="G339" s="145" t="s">
        <v>199</v>
      </c>
      <c r="H339" s="146">
        <v>2008.825</v>
      </c>
      <c r="I339" s="147"/>
      <c r="J339" s="147">
        <f>ROUND(I339*H339,2)</f>
        <v>0</v>
      </c>
      <c r="K339" s="148"/>
      <c r="L339" s="29"/>
      <c r="M339" s="149" t="s">
        <v>1</v>
      </c>
      <c r="N339" s="150" t="s">
        <v>39</v>
      </c>
      <c r="O339" s="151">
        <v>0.064</v>
      </c>
      <c r="P339" s="151">
        <f>O339*H339</f>
        <v>128.56480000000002</v>
      </c>
      <c r="Q339" s="151">
        <v>0.00029</v>
      </c>
      <c r="R339" s="151">
        <f>Q339*H339</f>
        <v>0.58255925</v>
      </c>
      <c r="S339" s="151">
        <v>0</v>
      </c>
      <c r="T339" s="152">
        <f>S339*H339</f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53" t="s">
        <v>209</v>
      </c>
      <c r="AT339" s="153" t="s">
        <v>142</v>
      </c>
      <c r="AU339" s="153" t="s">
        <v>84</v>
      </c>
      <c r="AY339" s="14" t="s">
        <v>140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4" t="s">
        <v>82</v>
      </c>
      <c r="BK339" s="154">
        <f>ROUND(I339*H339,2)</f>
        <v>0</v>
      </c>
      <c r="BL339" s="14" t="s">
        <v>209</v>
      </c>
      <c r="BM339" s="153" t="s">
        <v>1290</v>
      </c>
    </row>
    <row r="340" spans="2:63" s="12" customFormat="1" ht="25.9" customHeight="1">
      <c r="B340" s="129"/>
      <c r="D340" s="130" t="s">
        <v>73</v>
      </c>
      <c r="E340" s="131" t="s">
        <v>990</v>
      </c>
      <c r="F340" s="131" t="s">
        <v>991</v>
      </c>
      <c r="J340" s="132">
        <f>BK340</f>
        <v>0</v>
      </c>
      <c r="L340" s="129"/>
      <c r="M340" s="133"/>
      <c r="N340" s="134"/>
      <c r="O340" s="134"/>
      <c r="P340" s="135">
        <f>SUM(P341:P349)</f>
        <v>0</v>
      </c>
      <c r="Q340" s="134"/>
      <c r="R340" s="135">
        <f>SUM(R341:R349)</f>
        <v>0</v>
      </c>
      <c r="S340" s="134"/>
      <c r="T340" s="136">
        <f>SUM(T341:T349)</f>
        <v>0</v>
      </c>
      <c r="AR340" s="130" t="s">
        <v>158</v>
      </c>
      <c r="AT340" s="137" t="s">
        <v>73</v>
      </c>
      <c r="AU340" s="137" t="s">
        <v>74</v>
      </c>
      <c r="AY340" s="130" t="s">
        <v>140</v>
      </c>
      <c r="BK340" s="138">
        <f>SUM(BK341:BK349)</f>
        <v>0</v>
      </c>
    </row>
    <row r="341" spans="1:65" s="2" customFormat="1" ht="21.75" customHeight="1">
      <c r="A341" s="28"/>
      <c r="B341" s="141"/>
      <c r="C341" s="142" t="s">
        <v>815</v>
      </c>
      <c r="D341" s="142" t="s">
        <v>142</v>
      </c>
      <c r="E341" s="143" t="s">
        <v>993</v>
      </c>
      <c r="F341" s="144" t="s">
        <v>994</v>
      </c>
      <c r="G341" s="145" t="s">
        <v>599</v>
      </c>
      <c r="H341" s="146">
        <v>1</v>
      </c>
      <c r="I341" s="147"/>
      <c r="J341" s="147">
        <f aca="true" t="shared" si="100" ref="J341:J349">ROUND(I341*H341,2)</f>
        <v>0</v>
      </c>
      <c r="K341" s="148"/>
      <c r="L341" s="29"/>
      <c r="M341" s="149" t="s">
        <v>1</v>
      </c>
      <c r="N341" s="150" t="s">
        <v>39</v>
      </c>
      <c r="O341" s="151">
        <v>0</v>
      </c>
      <c r="P341" s="151">
        <f aca="true" t="shared" si="101" ref="P341:P349">O341*H341</f>
        <v>0</v>
      </c>
      <c r="Q341" s="151">
        <v>0</v>
      </c>
      <c r="R341" s="151">
        <f aca="true" t="shared" si="102" ref="R341:R349">Q341*H341</f>
        <v>0</v>
      </c>
      <c r="S341" s="151">
        <v>0</v>
      </c>
      <c r="T341" s="152">
        <f aca="true" t="shared" si="103" ref="T341:T349">S341*H341</f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53" t="s">
        <v>995</v>
      </c>
      <c r="AT341" s="153" t="s">
        <v>142</v>
      </c>
      <c r="AU341" s="153" t="s">
        <v>82</v>
      </c>
      <c r="AY341" s="14" t="s">
        <v>140</v>
      </c>
      <c r="BE341" s="154">
        <f aca="true" t="shared" si="104" ref="BE341:BE349">IF(N341="základní",J341,0)</f>
        <v>0</v>
      </c>
      <c r="BF341" s="154">
        <f aca="true" t="shared" si="105" ref="BF341:BF349">IF(N341="snížená",J341,0)</f>
        <v>0</v>
      </c>
      <c r="BG341" s="154">
        <f aca="true" t="shared" si="106" ref="BG341:BG349">IF(N341="zákl. přenesená",J341,0)</f>
        <v>0</v>
      </c>
      <c r="BH341" s="154">
        <f aca="true" t="shared" si="107" ref="BH341:BH349">IF(N341="sníž. přenesená",J341,0)</f>
        <v>0</v>
      </c>
      <c r="BI341" s="154">
        <f aca="true" t="shared" si="108" ref="BI341:BI349">IF(N341="nulová",J341,0)</f>
        <v>0</v>
      </c>
      <c r="BJ341" s="14" t="s">
        <v>82</v>
      </c>
      <c r="BK341" s="154">
        <f aca="true" t="shared" si="109" ref="BK341:BK349">ROUND(I341*H341,2)</f>
        <v>0</v>
      </c>
      <c r="BL341" s="14" t="s">
        <v>995</v>
      </c>
      <c r="BM341" s="153" t="s">
        <v>996</v>
      </c>
    </row>
    <row r="342" spans="1:65" s="2" customFormat="1" ht="21.75" customHeight="1">
      <c r="A342" s="28"/>
      <c r="B342" s="141"/>
      <c r="C342" s="142" t="s">
        <v>821</v>
      </c>
      <c r="D342" s="142" t="s">
        <v>142</v>
      </c>
      <c r="E342" s="143" t="s">
        <v>998</v>
      </c>
      <c r="F342" s="144" t="s">
        <v>999</v>
      </c>
      <c r="G342" s="145" t="s">
        <v>599</v>
      </c>
      <c r="H342" s="146">
        <v>1</v>
      </c>
      <c r="I342" s="147"/>
      <c r="J342" s="147">
        <f t="shared" si="100"/>
        <v>0</v>
      </c>
      <c r="K342" s="148"/>
      <c r="L342" s="29"/>
      <c r="M342" s="149" t="s">
        <v>1</v>
      </c>
      <c r="N342" s="150" t="s">
        <v>39</v>
      </c>
      <c r="O342" s="151">
        <v>0</v>
      </c>
      <c r="P342" s="151">
        <f t="shared" si="101"/>
        <v>0</v>
      </c>
      <c r="Q342" s="151">
        <v>0</v>
      </c>
      <c r="R342" s="151">
        <f t="shared" si="102"/>
        <v>0</v>
      </c>
      <c r="S342" s="151">
        <v>0</v>
      </c>
      <c r="T342" s="152">
        <f t="shared" si="103"/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53" t="s">
        <v>995</v>
      </c>
      <c r="AT342" s="153" t="s">
        <v>142</v>
      </c>
      <c r="AU342" s="153" t="s">
        <v>82</v>
      </c>
      <c r="AY342" s="14" t="s">
        <v>140</v>
      </c>
      <c r="BE342" s="154">
        <f t="shared" si="104"/>
        <v>0</v>
      </c>
      <c r="BF342" s="154">
        <f t="shared" si="105"/>
        <v>0</v>
      </c>
      <c r="BG342" s="154">
        <f t="shared" si="106"/>
        <v>0</v>
      </c>
      <c r="BH342" s="154">
        <f t="shared" si="107"/>
        <v>0</v>
      </c>
      <c r="BI342" s="154">
        <f t="shared" si="108"/>
        <v>0</v>
      </c>
      <c r="BJ342" s="14" t="s">
        <v>82</v>
      </c>
      <c r="BK342" s="154">
        <f t="shared" si="109"/>
        <v>0</v>
      </c>
      <c r="BL342" s="14" t="s">
        <v>995</v>
      </c>
      <c r="BM342" s="153" t="s">
        <v>1000</v>
      </c>
    </row>
    <row r="343" spans="1:65" s="2" customFormat="1" ht="21.75" customHeight="1">
      <c r="A343" s="28"/>
      <c r="B343" s="141"/>
      <c r="C343" s="142" t="s">
        <v>825</v>
      </c>
      <c r="D343" s="142" t="s">
        <v>142</v>
      </c>
      <c r="E343" s="143" t="s">
        <v>1002</v>
      </c>
      <c r="F343" s="144" t="s">
        <v>1003</v>
      </c>
      <c r="G343" s="145" t="s">
        <v>599</v>
      </c>
      <c r="H343" s="146">
        <v>1</v>
      </c>
      <c r="I343" s="147"/>
      <c r="J343" s="147">
        <f t="shared" si="100"/>
        <v>0</v>
      </c>
      <c r="K343" s="148"/>
      <c r="L343" s="29"/>
      <c r="M343" s="149" t="s">
        <v>1</v>
      </c>
      <c r="N343" s="150" t="s">
        <v>39</v>
      </c>
      <c r="O343" s="151">
        <v>0</v>
      </c>
      <c r="P343" s="151">
        <f t="shared" si="101"/>
        <v>0</v>
      </c>
      <c r="Q343" s="151">
        <v>0</v>
      </c>
      <c r="R343" s="151">
        <f t="shared" si="102"/>
        <v>0</v>
      </c>
      <c r="S343" s="151">
        <v>0</v>
      </c>
      <c r="T343" s="152">
        <f t="shared" si="103"/>
        <v>0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R343" s="153" t="s">
        <v>995</v>
      </c>
      <c r="AT343" s="153" t="s">
        <v>142</v>
      </c>
      <c r="AU343" s="153" t="s">
        <v>82</v>
      </c>
      <c r="AY343" s="14" t="s">
        <v>140</v>
      </c>
      <c r="BE343" s="154">
        <f t="shared" si="104"/>
        <v>0</v>
      </c>
      <c r="BF343" s="154">
        <f t="shared" si="105"/>
        <v>0</v>
      </c>
      <c r="BG343" s="154">
        <f t="shared" si="106"/>
        <v>0</v>
      </c>
      <c r="BH343" s="154">
        <f t="shared" si="107"/>
        <v>0</v>
      </c>
      <c r="BI343" s="154">
        <f t="shared" si="108"/>
        <v>0</v>
      </c>
      <c r="BJ343" s="14" t="s">
        <v>82</v>
      </c>
      <c r="BK343" s="154">
        <f t="shared" si="109"/>
        <v>0</v>
      </c>
      <c r="BL343" s="14" t="s">
        <v>995</v>
      </c>
      <c r="BM343" s="153" t="s">
        <v>1004</v>
      </c>
    </row>
    <row r="344" spans="1:65" s="2" customFormat="1" ht="16.5" customHeight="1">
      <c r="A344" s="28"/>
      <c r="B344" s="141"/>
      <c r="C344" s="142" t="s">
        <v>829</v>
      </c>
      <c r="D344" s="142" t="s">
        <v>142</v>
      </c>
      <c r="E344" s="143" t="s">
        <v>1006</v>
      </c>
      <c r="F344" s="144" t="s">
        <v>1007</v>
      </c>
      <c r="G344" s="145" t="s">
        <v>599</v>
      </c>
      <c r="H344" s="146">
        <v>1</v>
      </c>
      <c r="I344" s="147"/>
      <c r="J344" s="147">
        <f t="shared" si="100"/>
        <v>0</v>
      </c>
      <c r="K344" s="148"/>
      <c r="L344" s="29"/>
      <c r="M344" s="149" t="s">
        <v>1</v>
      </c>
      <c r="N344" s="150" t="s">
        <v>39</v>
      </c>
      <c r="O344" s="151">
        <v>0</v>
      </c>
      <c r="P344" s="151">
        <f t="shared" si="101"/>
        <v>0</v>
      </c>
      <c r="Q344" s="151">
        <v>0</v>
      </c>
      <c r="R344" s="151">
        <f t="shared" si="102"/>
        <v>0</v>
      </c>
      <c r="S344" s="151">
        <v>0</v>
      </c>
      <c r="T344" s="152">
        <f t="shared" si="103"/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153" t="s">
        <v>995</v>
      </c>
      <c r="AT344" s="153" t="s">
        <v>142</v>
      </c>
      <c r="AU344" s="153" t="s">
        <v>82</v>
      </c>
      <c r="AY344" s="14" t="s">
        <v>140</v>
      </c>
      <c r="BE344" s="154">
        <f t="shared" si="104"/>
        <v>0</v>
      </c>
      <c r="BF344" s="154">
        <f t="shared" si="105"/>
        <v>0</v>
      </c>
      <c r="BG344" s="154">
        <f t="shared" si="106"/>
        <v>0</v>
      </c>
      <c r="BH344" s="154">
        <f t="shared" si="107"/>
        <v>0</v>
      </c>
      <c r="BI344" s="154">
        <f t="shared" si="108"/>
        <v>0</v>
      </c>
      <c r="BJ344" s="14" t="s">
        <v>82</v>
      </c>
      <c r="BK344" s="154">
        <f t="shared" si="109"/>
        <v>0</v>
      </c>
      <c r="BL344" s="14" t="s">
        <v>995</v>
      </c>
      <c r="BM344" s="153" t="s">
        <v>1008</v>
      </c>
    </row>
    <row r="345" spans="1:65" s="2" customFormat="1" ht="21.75" customHeight="1">
      <c r="A345" s="28"/>
      <c r="B345" s="141"/>
      <c r="C345" s="142" t="s">
        <v>833</v>
      </c>
      <c r="D345" s="142" t="s">
        <v>142</v>
      </c>
      <c r="E345" s="143" t="s">
        <v>1010</v>
      </c>
      <c r="F345" s="144" t="s">
        <v>1011</v>
      </c>
      <c r="G345" s="145" t="s">
        <v>599</v>
      </c>
      <c r="H345" s="146">
        <v>1</v>
      </c>
      <c r="I345" s="147"/>
      <c r="J345" s="147">
        <f t="shared" si="100"/>
        <v>0</v>
      </c>
      <c r="K345" s="148"/>
      <c r="L345" s="29"/>
      <c r="M345" s="149" t="s">
        <v>1</v>
      </c>
      <c r="N345" s="150" t="s">
        <v>39</v>
      </c>
      <c r="O345" s="151">
        <v>0</v>
      </c>
      <c r="P345" s="151">
        <f t="shared" si="101"/>
        <v>0</v>
      </c>
      <c r="Q345" s="151">
        <v>0</v>
      </c>
      <c r="R345" s="151">
        <f t="shared" si="102"/>
        <v>0</v>
      </c>
      <c r="S345" s="151">
        <v>0</v>
      </c>
      <c r="T345" s="152">
        <f t="shared" si="103"/>
        <v>0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R345" s="153" t="s">
        <v>995</v>
      </c>
      <c r="AT345" s="153" t="s">
        <v>142</v>
      </c>
      <c r="AU345" s="153" t="s">
        <v>82</v>
      </c>
      <c r="AY345" s="14" t="s">
        <v>140</v>
      </c>
      <c r="BE345" s="154">
        <f t="shared" si="104"/>
        <v>0</v>
      </c>
      <c r="BF345" s="154">
        <f t="shared" si="105"/>
        <v>0</v>
      </c>
      <c r="BG345" s="154">
        <f t="shared" si="106"/>
        <v>0</v>
      </c>
      <c r="BH345" s="154">
        <f t="shared" si="107"/>
        <v>0</v>
      </c>
      <c r="BI345" s="154">
        <f t="shared" si="108"/>
        <v>0</v>
      </c>
      <c r="BJ345" s="14" t="s">
        <v>82</v>
      </c>
      <c r="BK345" s="154">
        <f t="shared" si="109"/>
        <v>0</v>
      </c>
      <c r="BL345" s="14" t="s">
        <v>995</v>
      </c>
      <c r="BM345" s="153" t="s">
        <v>1012</v>
      </c>
    </row>
    <row r="346" spans="1:65" s="2" customFormat="1" ht="21.75" customHeight="1">
      <c r="A346" s="28"/>
      <c r="B346" s="141"/>
      <c r="C346" s="142" t="s">
        <v>837</v>
      </c>
      <c r="D346" s="142" t="s">
        <v>142</v>
      </c>
      <c r="E346" s="143" t="s">
        <v>1014</v>
      </c>
      <c r="F346" s="144" t="s">
        <v>1015</v>
      </c>
      <c r="G346" s="145" t="s">
        <v>599</v>
      </c>
      <c r="H346" s="146">
        <v>1</v>
      </c>
      <c r="I346" s="147"/>
      <c r="J346" s="147">
        <f t="shared" si="100"/>
        <v>0</v>
      </c>
      <c r="K346" s="148"/>
      <c r="L346" s="29"/>
      <c r="M346" s="149" t="s">
        <v>1</v>
      </c>
      <c r="N346" s="150" t="s">
        <v>39</v>
      </c>
      <c r="O346" s="151">
        <v>0</v>
      </c>
      <c r="P346" s="151">
        <f t="shared" si="101"/>
        <v>0</v>
      </c>
      <c r="Q346" s="151">
        <v>0</v>
      </c>
      <c r="R346" s="151">
        <f t="shared" si="102"/>
        <v>0</v>
      </c>
      <c r="S346" s="151">
        <v>0</v>
      </c>
      <c r="T346" s="152">
        <f t="shared" si="103"/>
        <v>0</v>
      </c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R346" s="153" t="s">
        <v>995</v>
      </c>
      <c r="AT346" s="153" t="s">
        <v>142</v>
      </c>
      <c r="AU346" s="153" t="s">
        <v>82</v>
      </c>
      <c r="AY346" s="14" t="s">
        <v>140</v>
      </c>
      <c r="BE346" s="154">
        <f t="shared" si="104"/>
        <v>0</v>
      </c>
      <c r="BF346" s="154">
        <f t="shared" si="105"/>
        <v>0</v>
      </c>
      <c r="BG346" s="154">
        <f t="shared" si="106"/>
        <v>0</v>
      </c>
      <c r="BH346" s="154">
        <f t="shared" si="107"/>
        <v>0</v>
      </c>
      <c r="BI346" s="154">
        <f t="shared" si="108"/>
        <v>0</v>
      </c>
      <c r="BJ346" s="14" t="s">
        <v>82</v>
      </c>
      <c r="BK346" s="154">
        <f t="shared" si="109"/>
        <v>0</v>
      </c>
      <c r="BL346" s="14" t="s">
        <v>995</v>
      </c>
      <c r="BM346" s="153" t="s">
        <v>1016</v>
      </c>
    </row>
    <row r="347" spans="1:65" s="2" customFormat="1" ht="21.75" customHeight="1">
      <c r="A347" s="28"/>
      <c r="B347" s="141"/>
      <c r="C347" s="142" t="s">
        <v>841</v>
      </c>
      <c r="D347" s="142" t="s">
        <v>142</v>
      </c>
      <c r="E347" s="143" t="s">
        <v>1018</v>
      </c>
      <c r="F347" s="144" t="s">
        <v>1019</v>
      </c>
      <c r="G347" s="145" t="s">
        <v>599</v>
      </c>
      <c r="H347" s="146">
        <v>1</v>
      </c>
      <c r="I347" s="147"/>
      <c r="J347" s="147">
        <f t="shared" si="100"/>
        <v>0</v>
      </c>
      <c r="K347" s="148"/>
      <c r="L347" s="29"/>
      <c r="M347" s="149" t="s">
        <v>1</v>
      </c>
      <c r="N347" s="150" t="s">
        <v>39</v>
      </c>
      <c r="O347" s="151">
        <v>0</v>
      </c>
      <c r="P347" s="151">
        <f t="shared" si="101"/>
        <v>0</v>
      </c>
      <c r="Q347" s="151">
        <v>0</v>
      </c>
      <c r="R347" s="151">
        <f t="shared" si="102"/>
        <v>0</v>
      </c>
      <c r="S347" s="151">
        <v>0</v>
      </c>
      <c r="T347" s="152">
        <f t="shared" si="103"/>
        <v>0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R347" s="153" t="s">
        <v>995</v>
      </c>
      <c r="AT347" s="153" t="s">
        <v>142</v>
      </c>
      <c r="AU347" s="153" t="s">
        <v>82</v>
      </c>
      <c r="AY347" s="14" t="s">
        <v>140</v>
      </c>
      <c r="BE347" s="154">
        <f t="shared" si="104"/>
        <v>0</v>
      </c>
      <c r="BF347" s="154">
        <f t="shared" si="105"/>
        <v>0</v>
      </c>
      <c r="BG347" s="154">
        <f t="shared" si="106"/>
        <v>0</v>
      </c>
      <c r="BH347" s="154">
        <f t="shared" si="107"/>
        <v>0</v>
      </c>
      <c r="BI347" s="154">
        <f t="shared" si="108"/>
        <v>0</v>
      </c>
      <c r="BJ347" s="14" t="s">
        <v>82</v>
      </c>
      <c r="BK347" s="154">
        <f t="shared" si="109"/>
        <v>0</v>
      </c>
      <c r="BL347" s="14" t="s">
        <v>995</v>
      </c>
      <c r="BM347" s="153" t="s">
        <v>1020</v>
      </c>
    </row>
    <row r="348" spans="1:65" s="2" customFormat="1" ht="21.75" customHeight="1">
      <c r="A348" s="28"/>
      <c r="B348" s="141"/>
      <c r="C348" s="142" t="s">
        <v>845</v>
      </c>
      <c r="D348" s="142" t="s">
        <v>142</v>
      </c>
      <c r="E348" s="143" t="s">
        <v>1022</v>
      </c>
      <c r="F348" s="144" t="s">
        <v>1023</v>
      </c>
      <c r="G348" s="145" t="s">
        <v>599</v>
      </c>
      <c r="H348" s="146">
        <v>1</v>
      </c>
      <c r="I348" s="147"/>
      <c r="J348" s="147">
        <f t="shared" si="100"/>
        <v>0</v>
      </c>
      <c r="K348" s="148"/>
      <c r="L348" s="29"/>
      <c r="M348" s="149" t="s">
        <v>1</v>
      </c>
      <c r="N348" s="150" t="s">
        <v>39</v>
      </c>
      <c r="O348" s="151">
        <v>0</v>
      </c>
      <c r="P348" s="151">
        <f t="shared" si="101"/>
        <v>0</v>
      </c>
      <c r="Q348" s="151">
        <v>0</v>
      </c>
      <c r="R348" s="151">
        <f t="shared" si="102"/>
        <v>0</v>
      </c>
      <c r="S348" s="151">
        <v>0</v>
      </c>
      <c r="T348" s="152">
        <f t="shared" si="103"/>
        <v>0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R348" s="153" t="s">
        <v>995</v>
      </c>
      <c r="AT348" s="153" t="s">
        <v>142</v>
      </c>
      <c r="AU348" s="153" t="s">
        <v>82</v>
      </c>
      <c r="AY348" s="14" t="s">
        <v>140</v>
      </c>
      <c r="BE348" s="154">
        <f t="shared" si="104"/>
        <v>0</v>
      </c>
      <c r="BF348" s="154">
        <f t="shared" si="105"/>
        <v>0</v>
      </c>
      <c r="BG348" s="154">
        <f t="shared" si="106"/>
        <v>0</v>
      </c>
      <c r="BH348" s="154">
        <f t="shared" si="107"/>
        <v>0</v>
      </c>
      <c r="BI348" s="154">
        <f t="shared" si="108"/>
        <v>0</v>
      </c>
      <c r="BJ348" s="14" t="s">
        <v>82</v>
      </c>
      <c r="BK348" s="154">
        <f t="shared" si="109"/>
        <v>0</v>
      </c>
      <c r="BL348" s="14" t="s">
        <v>995</v>
      </c>
      <c r="BM348" s="153" t="s">
        <v>1024</v>
      </c>
    </row>
    <row r="349" spans="1:65" s="2" customFormat="1" ht="33" customHeight="1">
      <c r="A349" s="28"/>
      <c r="B349" s="141"/>
      <c r="C349" s="142" t="s">
        <v>850</v>
      </c>
      <c r="D349" s="142" t="s">
        <v>142</v>
      </c>
      <c r="E349" s="143" t="s">
        <v>182</v>
      </c>
      <c r="F349" s="144" t="s">
        <v>1026</v>
      </c>
      <c r="G349" s="145" t="s">
        <v>599</v>
      </c>
      <c r="H349" s="146">
        <v>1</v>
      </c>
      <c r="I349" s="147"/>
      <c r="J349" s="147">
        <f t="shared" si="100"/>
        <v>0</v>
      </c>
      <c r="K349" s="148"/>
      <c r="L349" s="29"/>
      <c r="M349" s="169" t="s">
        <v>1</v>
      </c>
      <c r="N349" s="170" t="s">
        <v>39</v>
      </c>
      <c r="O349" s="171">
        <v>0</v>
      </c>
      <c r="P349" s="171">
        <f t="shared" si="101"/>
        <v>0</v>
      </c>
      <c r="Q349" s="171">
        <v>0</v>
      </c>
      <c r="R349" s="171">
        <f t="shared" si="102"/>
        <v>0</v>
      </c>
      <c r="S349" s="171">
        <v>0</v>
      </c>
      <c r="T349" s="172">
        <f t="shared" si="103"/>
        <v>0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R349" s="153" t="s">
        <v>995</v>
      </c>
      <c r="AT349" s="153" t="s">
        <v>142</v>
      </c>
      <c r="AU349" s="153" t="s">
        <v>82</v>
      </c>
      <c r="AY349" s="14" t="s">
        <v>140</v>
      </c>
      <c r="BE349" s="154">
        <f t="shared" si="104"/>
        <v>0</v>
      </c>
      <c r="BF349" s="154">
        <f t="shared" si="105"/>
        <v>0</v>
      </c>
      <c r="BG349" s="154">
        <f t="shared" si="106"/>
        <v>0</v>
      </c>
      <c r="BH349" s="154">
        <f t="shared" si="107"/>
        <v>0</v>
      </c>
      <c r="BI349" s="154">
        <f t="shared" si="108"/>
        <v>0</v>
      </c>
      <c r="BJ349" s="14" t="s">
        <v>82</v>
      </c>
      <c r="BK349" s="154">
        <f t="shared" si="109"/>
        <v>0</v>
      </c>
      <c r="BL349" s="14" t="s">
        <v>995</v>
      </c>
      <c r="BM349" s="153" t="s">
        <v>1027</v>
      </c>
    </row>
    <row r="350" spans="1:31" s="2" customFormat="1" ht="6.95" customHeight="1">
      <c r="A350" s="28"/>
      <c r="B350" s="43"/>
      <c r="C350" s="44"/>
      <c r="D350" s="44"/>
      <c r="E350" s="44"/>
      <c r="F350" s="44"/>
      <c r="G350" s="44"/>
      <c r="H350" s="44"/>
      <c r="I350" s="44"/>
      <c r="J350" s="44"/>
      <c r="K350" s="44"/>
      <c r="L350" s="29"/>
      <c r="M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</sheetData>
  <autoFilter ref="C139:K349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Ivona Peštálová</cp:lastModifiedBy>
  <dcterms:created xsi:type="dcterms:W3CDTF">2020-05-27T13:22:22Z</dcterms:created>
  <dcterms:modified xsi:type="dcterms:W3CDTF">2020-06-04T12:28:18Z</dcterms:modified>
  <cp:category/>
  <cp:version/>
  <cp:contentType/>
  <cp:contentStatus/>
</cp:coreProperties>
</file>