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/20005_TECHart systems s.r.o/02_Elektronický spis/mimo ZZVZ/01_Zadávací dokumentace/ZD-final/"/>
    </mc:Choice>
  </mc:AlternateContent>
  <xr:revisionPtr revIDLastSave="0" documentId="13_ncr:1_{9A1E57C0-30C1-4374-9D8C-4AFBCA108EC2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4_SO-01 - Fotovoltaika -..." sheetId="5" r:id="rId2"/>
  </sheets>
  <definedNames>
    <definedName name="_xlnm._FilterDatabase" localSheetId="1" hidden="1">'04_SO-01 - Fotovoltaika -...'!$C$122:$K$149</definedName>
    <definedName name="_xlnm.Print_Titles" localSheetId="1">'04_SO-01 - Fotovoltaika -...'!$122:$122</definedName>
    <definedName name="_xlnm.Print_Titles" localSheetId="0">'Rekapitulace stavby'!$92:$92</definedName>
    <definedName name="_xlnm.Print_Area" localSheetId="1">'04_SO-01 - Fotovoltaika -...'!$C$4:$J$76,'04_SO-01 - Fotovoltaika -...'!$C$82:$J$104,'04_SO-01 - Fotovoltaika -...'!$C$110:$K$149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K132" i="5" l="1"/>
  <c r="BI132" i="5"/>
  <c r="BH132" i="5"/>
  <c r="BG132" i="5"/>
  <c r="BF132" i="5"/>
  <c r="T132" i="5"/>
  <c r="R132" i="5"/>
  <c r="P132" i="5"/>
  <c r="J132" i="5"/>
  <c r="BE132" i="5" s="1"/>
  <c r="J39" i="5" l="1"/>
  <c r="J38" i="5"/>
  <c r="AY95" i="1" s="1"/>
  <c r="J37" i="5"/>
  <c r="AX95" i="1" s="1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BI102" i="5"/>
  <c r="BH102" i="5"/>
  <c r="BG102" i="5"/>
  <c r="BF102" i="5"/>
  <c r="BE102" i="5"/>
  <c r="J92" i="5"/>
  <c r="J91" i="5"/>
  <c r="F91" i="5"/>
  <c r="F89" i="5"/>
  <c r="E87" i="5"/>
  <c r="J18" i="5"/>
  <c r="E18" i="5"/>
  <c r="F120" i="5" s="1"/>
  <c r="J17" i="5"/>
  <c r="J12" i="5"/>
  <c r="J89" i="5" s="1"/>
  <c r="E7" i="5"/>
  <c r="E113" i="5" s="1"/>
  <c r="L90" i="1"/>
  <c r="AM90" i="1"/>
  <c r="AM89" i="1"/>
  <c r="L89" i="1"/>
  <c r="AM87" i="1"/>
  <c r="L87" i="1"/>
  <c r="L85" i="1"/>
  <c r="L84" i="1"/>
  <c r="BK145" i="5"/>
  <c r="BK144" i="5"/>
  <c r="BK143" i="5"/>
  <c r="J143" i="5"/>
  <c r="J140" i="5"/>
  <c r="BK139" i="5"/>
  <c r="J139" i="5"/>
  <c r="BK138" i="5"/>
  <c r="J138" i="5"/>
  <c r="J137" i="5"/>
  <c r="J136" i="5"/>
  <c r="J135" i="5"/>
  <c r="J134" i="5"/>
  <c r="J133" i="5"/>
  <c r="BK131" i="5"/>
  <c r="J130" i="5"/>
  <c r="BK128" i="5"/>
  <c r="J128" i="5"/>
  <c r="BK126" i="5"/>
  <c r="J126" i="5"/>
  <c r="BK149" i="5"/>
  <c r="J149" i="5"/>
  <c r="BK148" i="5"/>
  <c r="J148" i="5"/>
  <c r="BK147" i="5"/>
  <c r="J147" i="5"/>
  <c r="BK146" i="5"/>
  <c r="J146" i="5"/>
  <c r="J145" i="5"/>
  <c r="J144" i="5"/>
  <c r="BK142" i="5"/>
  <c r="J142" i="5"/>
  <c r="BK141" i="5"/>
  <c r="J141" i="5"/>
  <c r="BK140" i="5"/>
  <c r="BK137" i="5"/>
  <c r="BK136" i="5"/>
  <c r="BK135" i="5"/>
  <c r="BK134" i="5"/>
  <c r="BK133" i="5"/>
  <c r="J131" i="5"/>
  <c r="BK130" i="5"/>
  <c r="BK129" i="5"/>
  <c r="J129" i="5"/>
  <c r="BK127" i="5"/>
  <c r="J127" i="5"/>
  <c r="J101" i="5"/>
  <c r="AK27" i="1"/>
  <c r="AS94" i="1"/>
  <c r="J36" i="5" l="1"/>
  <c r="AW95" i="1" s="1"/>
  <c r="F37" i="5"/>
  <c r="BB95" i="1" s="1"/>
  <c r="F38" i="5"/>
  <c r="BC95" i="1" s="1"/>
  <c r="F39" i="5"/>
  <c r="BD95" i="1" s="1"/>
  <c r="BK125" i="5"/>
  <c r="J125" i="5" s="1"/>
  <c r="J98" i="5" s="1"/>
  <c r="P125" i="5"/>
  <c r="P124" i="5" s="1"/>
  <c r="P123" i="5" s="1"/>
  <c r="AU95" i="1" s="1"/>
  <c r="R125" i="5"/>
  <c r="R124" i="5" s="1"/>
  <c r="R123" i="5" s="1"/>
  <c r="T125" i="5"/>
  <c r="T124" i="5" s="1"/>
  <c r="T123" i="5" s="1"/>
  <c r="E85" i="5"/>
  <c r="F92" i="5"/>
  <c r="J31" i="5"/>
  <c r="J117" i="5"/>
  <c r="BE126" i="5"/>
  <c r="BE127" i="5"/>
  <c r="BE131" i="5"/>
  <c r="BE134" i="5"/>
  <c r="BE135" i="5"/>
  <c r="BE136" i="5"/>
  <c r="BE142" i="5"/>
  <c r="BE143" i="5"/>
  <c r="BE145" i="5"/>
  <c r="BE146" i="5"/>
  <c r="BE147" i="5"/>
  <c r="BE148" i="5"/>
  <c r="BE149" i="5"/>
  <c r="BE128" i="5"/>
  <c r="BE129" i="5"/>
  <c r="BE130" i="5"/>
  <c r="BE133" i="5"/>
  <c r="BE137" i="5"/>
  <c r="BE138" i="5"/>
  <c r="BE139" i="5"/>
  <c r="BE140" i="5"/>
  <c r="BE141" i="5"/>
  <c r="BE144" i="5"/>
  <c r="F36" i="5"/>
  <c r="BA95" i="1" s="1"/>
  <c r="BK124" i="5" l="1"/>
  <c r="J124" i="5" s="1"/>
  <c r="J97" i="5" s="1"/>
  <c r="BD94" i="1"/>
  <c r="W36" i="1" s="1"/>
  <c r="BC94" i="1"/>
  <c r="AY94" i="1" s="1"/>
  <c r="BA94" i="1"/>
  <c r="AW94" i="1" s="1"/>
  <c r="AK33" i="1" s="1"/>
  <c r="BB94" i="1"/>
  <c r="W34" i="1" s="1"/>
  <c r="F35" i="5"/>
  <c r="AZ95" i="1" s="1"/>
  <c r="J35" i="5"/>
  <c r="AV95" i="1" s="1"/>
  <c r="AT95" i="1" s="1"/>
  <c r="BK123" i="5" l="1"/>
  <c r="J123" i="5" s="1"/>
  <c r="J96" i="5" s="1"/>
  <c r="J104" i="5" s="1"/>
  <c r="AZ94" i="1"/>
  <c r="AV94" i="1" s="1"/>
  <c r="AK32" i="1" s="1"/>
  <c r="W33" i="1"/>
  <c r="AX94" i="1"/>
  <c r="W35" i="1"/>
  <c r="AU94" i="1" l="1"/>
  <c r="J30" i="5"/>
  <c r="J32" i="5" s="1"/>
  <c r="AG95" i="1" s="1"/>
  <c r="AN95" i="1" s="1"/>
  <c r="W32" i="1"/>
  <c r="AT94" i="1"/>
  <c r="J41" i="5" l="1"/>
  <c r="AG94" i="1"/>
  <c r="AK26" i="1" s="1"/>
  <c r="AK29" i="1" s="1"/>
  <c r="AK38" i="1" s="1"/>
  <c r="AN94" i="1" l="1"/>
  <c r="AN99" i="1" s="1"/>
  <c r="AG99" i="1"/>
</calcChain>
</file>

<file path=xl/sharedStrings.xml><?xml version="1.0" encoding="utf-8"?>
<sst xmlns="http://schemas.openxmlformats.org/spreadsheetml/2006/main" count="615" uniqueCount="204">
  <si>
    <t>Export Komplet</t>
  </si>
  <si>
    <t/>
  </si>
  <si>
    <t>2.0</t>
  </si>
  <si>
    <t>False</t>
  </si>
  <si>
    <t>{e6144fe8-d8e6-4be1-9632-9c4806df1814}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</si>
  <si>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</si>
  <si>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</si>
  <si>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</si>
  <si>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</si>
  <si>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</si>
  <si>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0,001</t>
  </si>
  <si>
    <t>Kód:</t>
  </si>
  <si>
    <t>2020/068</t>
  </si>
  <si>
    <t>Stavba:</t>
  </si>
  <si>
    <t>Stavební úpravy a nástavba objektu Víceúčelové haly</t>
  </si>
  <si>
    <t>KSO:</t>
  </si>
  <si>
    <t>CC-CZ:</t>
  </si>
  <si>
    <t>Místo:</t>
  </si>
  <si>
    <t>p.č.st. 218/1, 218/2, k.ú. Dobré Pole u Vitic</t>
  </si>
  <si>
    <t>Datum:</t>
  </si>
  <si>
    <t>18. 5. 2020</t>
  </si>
  <si>
    <t>Zadavatel:</t>
  </si>
  <si>
    <t>IČ:</t>
  </si>
  <si>
    <t>TECHart systems s.r.o., Machatého 679/2, Hlubočepy</t>
  </si>
  <si>
    <t>DIČ:</t>
  </si>
  <si>
    <t>Zhotovitel:</t>
  </si>
  <si>
    <t xml:space="preserve"> </t>
  </si>
  <si>
    <t>Projektant:</t>
  </si>
  <si>
    <t>KFJ s.r.o.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</si>
  <si>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</si>
  <si>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</si>
  <si>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</si>
  <si>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</si>
  <si>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</si>
  <si>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</si>
  <si>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</si>
  <si>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</si>
  <si>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</si>
  <si>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</si>
  <si>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</si>
  <si>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</si>
  <si>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</si>
  <si>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</si>
  <si>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</si>
  <si>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</si>
  <si>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</si>
  <si>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</si>
  <si>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</si>
  <si>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</si>
  <si>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</si>
  <si>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</si>
  <si>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</si>
  <si>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</si>
  <si>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</si>
  <si>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</si>
  <si>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</si>
  <si>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</si>
  <si>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</si>
  <si>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</si>
  <si>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</si>
  <si>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</si>
  <si>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</si>
  <si>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</si>
  <si>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</si>
  <si>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</si>
  <si>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</si>
  <si>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</si>
  <si>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</si>
  <si>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</si>
  <si>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</si>
  <si>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</si>
  <si>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</si>
  <si>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</si>
  <si>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</si>
  <si>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</si>
  <si>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</si>
  <si>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</si>
  <si>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</si>
  <si>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</si>
  <si>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</si>
  <si>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</si>
  <si>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2</t>
  </si>
  <si>
    <t>04_SO-01</t>
  </si>
  <si>
    <t>Fotovoltaika - uznatelné náklady</t>
  </si>
  <si>
    <t>{bb3f7820-ccb7-4bdc-af31-1152991ec1ae}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</si>
  <si>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</si>
  <si>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</si>
  <si>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</si>
  <si>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</si>
  <si>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</si>
  <si>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</si>
  <si>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</si>
  <si>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</si>
  <si>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</si>
  <si>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</si>
  <si>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</si>
  <si>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</si>
  <si>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</si>
  <si>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</si>
  <si>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</si>
  <si>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</si>
  <si>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</si>
  <si>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</si>
  <si>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</si>
  <si>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</si>
  <si>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</si>
  <si>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</si>
  <si>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</si>
  <si>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</si>
  <si>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</si>
  <si>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</si>
  <si>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</si>
  <si>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ROZPOCET</t>
  </si>
  <si>
    <t>K</t>
  </si>
  <si>
    <t>4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</si>
  <si>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</si>
  <si>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</si>
  <si>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</si>
  <si>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</si>
  <si>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</si>
  <si>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</si>
  <si>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</si>
  <si>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</si>
  <si>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</si>
  <si>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ks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</si>
  <si>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</si>
  <si>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</si>
  <si>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</si>
  <si>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</si>
  <si>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</si>
  <si>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</si>
  <si>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</si>
  <si>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</si>
  <si>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</si>
  <si>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m</t>
  </si>
  <si>
    <t>24</t>
  </si>
  <si>
    <t>26</t>
  </si>
  <si>
    <t>28</t>
  </si>
  <si>
    <t>30</t>
  </si>
  <si>
    <t>32</t>
  </si>
  <si>
    <t>34</t>
  </si>
  <si>
    <t>36</t>
  </si>
  <si>
    <t>38</t>
  </si>
  <si>
    <t>40</t>
  </si>
  <si>
    <t>42</t>
  </si>
  <si>
    <t>44</t>
  </si>
  <si>
    <t>46</t>
  </si>
  <si>
    <t>PSV</t>
  </si>
  <si>
    <t>VRN</t>
  </si>
  <si>
    <t>Zařízení staveniště</t>
  </si>
  <si>
    <t>D1</t>
  </si>
  <si>
    <t>04_SO-01 - Fotovoltaika - uznatelné náklady</t>
  </si>
  <si>
    <t>Ateliér Ja-Mar s.r.o.</t>
  </si>
  <si>
    <t>PSV - Práce a dodávky</t>
  </si>
  <si>
    <t xml:space="preserve">    D1 - Fotovoltaika</t>
  </si>
  <si>
    <t>Práce a dodávky</t>
  </si>
  <si>
    <t>Fotovoltaika</t>
  </si>
  <si>
    <t>Pol181</t>
  </si>
  <si>
    <t>Pol182</t>
  </si>
  <si>
    <t>Pol183</t>
  </si>
  <si>
    <t>Monitoring střídač ethernet</t>
  </si>
  <si>
    <t>Pol184</t>
  </si>
  <si>
    <t>Měřící modul střídače smart meter</t>
  </si>
  <si>
    <t>Pol185</t>
  </si>
  <si>
    <t>Monitorovací systém FV panelů</t>
  </si>
  <si>
    <t>Pol186</t>
  </si>
  <si>
    <t>nosná konstrukce FV panelu</t>
  </si>
  <si>
    <t>Pol187</t>
  </si>
  <si>
    <t>Rozvaděč AC včetně ochran AC3fH</t>
  </si>
  <si>
    <t>Pol188</t>
  </si>
  <si>
    <t>Rozvaděč DC včetně ochran DC 3fH</t>
  </si>
  <si>
    <t>Pol189</t>
  </si>
  <si>
    <t>AC kabely systému FV CYKY 5Jx16</t>
  </si>
  <si>
    <t>Pol190</t>
  </si>
  <si>
    <t>DC kabely systému FV solar 6.0</t>
  </si>
  <si>
    <t>Pol191</t>
  </si>
  <si>
    <t>komunikační kabely utp outdoor</t>
  </si>
  <si>
    <t>Pol192</t>
  </si>
  <si>
    <t>doplnění jímací soustavy k FV panelům</t>
  </si>
  <si>
    <t>Pol193</t>
  </si>
  <si>
    <t>měřící transfomátory CM CT 150/5</t>
  </si>
  <si>
    <t>Pol194</t>
  </si>
  <si>
    <t>projektová dokumentace</t>
  </si>
  <si>
    <t>Pol195</t>
  </si>
  <si>
    <t>energetický posudek</t>
  </si>
  <si>
    <t>Pol196</t>
  </si>
  <si>
    <t>doprava mechanizace</t>
  </si>
  <si>
    <t>Pol197</t>
  </si>
  <si>
    <t>recyklační poplatky</t>
  </si>
  <si>
    <t>Pol198</t>
  </si>
  <si>
    <t>mechanická montáž</t>
  </si>
  <si>
    <t>Pol199</t>
  </si>
  <si>
    <t>elektrická montáž</t>
  </si>
  <si>
    <t>Pol200</t>
  </si>
  <si>
    <t>uvedení do provozu</t>
  </si>
  <si>
    <t>Pol201</t>
  </si>
  <si>
    <t>revize elektroinstalace</t>
  </si>
  <si>
    <t>Pol202</t>
  </si>
  <si>
    <t>HDO</t>
  </si>
  <si>
    <t>Pol203</t>
  </si>
  <si>
    <t>optimalizace a vzdálený monitoring FV panelů</t>
  </si>
  <si>
    <t>FV moduly 315Wp</t>
  </si>
  <si>
    <t>střídač 8kW</t>
  </si>
  <si>
    <t>REKAPITULACE STAVBY- FVE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</si>
</sst>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4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8" fillId="4" borderId="7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8" fillId="4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workbookViewId="0">
      <selection activeCell="AB16" sqref="AB1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9" t="s">
        <v>5</v>
      </c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203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86" t="s">
        <v>12</v>
      </c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87" t="s">
        <v>14</v>
      </c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 t="s">
        <v>20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21</v>
      </c>
      <c r="AK10" s="23" t="s">
        <v>22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23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22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26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27</v>
      </c>
      <c r="AK16" s="23" t="s">
        <v>22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28</v>
      </c>
      <c r="AK17" s="23" t="s">
        <v>24</v>
      </c>
      <c r="AN17" s="21" t="s">
        <v>1</v>
      </c>
      <c r="AR17" s="17"/>
      <c r="BS17" s="14" t="s">
        <v>29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30</v>
      </c>
      <c r="AK19" s="23" t="s">
        <v>22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28</v>
      </c>
      <c r="AK20" s="23" t="s">
        <v>24</v>
      </c>
      <c r="AN20" s="21" t="s">
        <v>1</v>
      </c>
      <c r="AR20" s="17"/>
      <c r="BS20" s="14" t="s">
        <v>29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31</v>
      </c>
      <c r="AR22" s="17"/>
    </row>
    <row r="23" spans="1:71" s="1" customFormat="1" ht="16.5" customHeight="1">
      <c r="B23" s="17"/>
      <c r="E23" s="188" t="s">
        <v>1</v>
      </c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32</v>
      </c>
      <c r="AK26" s="189">
        <f>ROUND(AG94,2)</f>
        <v>0</v>
      </c>
      <c r="AL26" s="180"/>
      <c r="AM26" s="180"/>
      <c r="AN26" s="180"/>
      <c r="AO26" s="180"/>
      <c r="AR26" s="17"/>
    </row>
    <row r="27" spans="1:71" s="1" customFormat="1" ht="14.45" customHeight="1">
      <c r="B27" s="17"/>
      <c r="D27" s="26" t="s">
        <v>33</v>
      </c>
      <c r="AK27" s="189">
        <f>ROUND(AG97, 2)</f>
        <v>0</v>
      </c>
      <c r="AL27" s="189"/>
      <c r="AM27" s="189"/>
      <c r="AN27" s="189"/>
      <c r="AO27" s="189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34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0">
        <f>ROUND(AK26 + AK27, 2)</f>
        <v>0</v>
      </c>
      <c r="AL29" s="191"/>
      <c r="AM29" s="191"/>
      <c r="AN29" s="191"/>
      <c r="AO29" s="191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92" t="s">
        <v>35</v>
      </c>
      <c r="M31" s="192"/>
      <c r="N31" s="192"/>
      <c r="O31" s="192"/>
      <c r="P31" s="192"/>
      <c r="Q31" s="28"/>
      <c r="R31" s="28"/>
      <c r="S31" s="28"/>
      <c r="T31" s="28"/>
      <c r="U31" s="28"/>
      <c r="V31" s="28"/>
      <c r="W31" s="192" t="s">
        <v>36</v>
      </c>
      <c r="X31" s="192"/>
      <c r="Y31" s="192"/>
      <c r="Z31" s="192"/>
      <c r="AA31" s="192"/>
      <c r="AB31" s="192"/>
      <c r="AC31" s="192"/>
      <c r="AD31" s="192"/>
      <c r="AE31" s="192"/>
      <c r="AF31" s="28"/>
      <c r="AG31" s="28"/>
      <c r="AH31" s="28"/>
      <c r="AI31" s="28"/>
      <c r="AJ31" s="28"/>
      <c r="AK31" s="192" t="s">
        <v>37</v>
      </c>
      <c r="AL31" s="192"/>
      <c r="AM31" s="192"/>
      <c r="AN31" s="192"/>
      <c r="AO31" s="192"/>
      <c r="AP31" s="28"/>
      <c r="AQ31" s="28"/>
      <c r="AR31" s="29"/>
      <c r="BE31" s="28"/>
    </row>
    <row r="32" spans="1:71" s="3" customFormat="1" ht="14.45" customHeight="1">
      <c r="B32" s="33"/>
      <c r="D32" s="23" t="s">
        <v>38</v>
      </c>
      <c r="F32" s="23" t="s">
        <v>39</v>
      </c>
      <c r="L32" s="167">
        <v>0.21</v>
      </c>
      <c r="M32" s="168"/>
      <c r="N32" s="168"/>
      <c r="O32" s="168"/>
      <c r="P32" s="168"/>
      <c r="W32" s="178">
        <f>ROUND(AZ94 + SUM(CD97), 2)</f>
        <v>0</v>
      </c>
      <c r="X32" s="168"/>
      <c r="Y32" s="168"/>
      <c r="Z32" s="168"/>
      <c r="AA32" s="168"/>
      <c r="AB32" s="168"/>
      <c r="AC32" s="168"/>
      <c r="AD32" s="168"/>
      <c r="AE32" s="168"/>
      <c r="AK32" s="178">
        <f>ROUND(AV94 + SUM(BY97), 2)</f>
        <v>0</v>
      </c>
      <c r="AL32" s="168"/>
      <c r="AM32" s="168"/>
      <c r="AN32" s="168"/>
      <c r="AO32" s="168"/>
      <c r="AR32" s="33"/>
    </row>
    <row r="33" spans="1:57" s="3" customFormat="1" ht="14.45" customHeight="1">
      <c r="B33" s="33"/>
      <c r="F33" s="23" t="s">
        <v>40</v>
      </c>
      <c r="L33" s="167">
        <v>0.15</v>
      </c>
      <c r="M33" s="168"/>
      <c r="N33" s="168"/>
      <c r="O33" s="168"/>
      <c r="P33" s="168"/>
      <c r="W33" s="178">
        <f>ROUND(BA94 + SUM(CE97), 2)</f>
        <v>0</v>
      </c>
      <c r="X33" s="168"/>
      <c r="Y33" s="168"/>
      <c r="Z33" s="168"/>
      <c r="AA33" s="168"/>
      <c r="AB33" s="168"/>
      <c r="AC33" s="168"/>
      <c r="AD33" s="168"/>
      <c r="AE33" s="168"/>
      <c r="AK33" s="178">
        <f>ROUND(AW94 + SUM(BZ97), 2)</f>
        <v>0</v>
      </c>
      <c r="AL33" s="168"/>
      <c r="AM33" s="168"/>
      <c r="AN33" s="168"/>
      <c r="AO33" s="168"/>
      <c r="AR33" s="33"/>
    </row>
    <row r="34" spans="1:57" s="3" customFormat="1" ht="14.45" hidden="1" customHeight="1">
      <c r="B34" s="33"/>
      <c r="F34" s="23" t="s">
        <v>41</v>
      </c>
      <c r="L34" s="167">
        <v>0.21</v>
      </c>
      <c r="M34" s="168"/>
      <c r="N34" s="168"/>
      <c r="O34" s="168"/>
      <c r="P34" s="168"/>
      <c r="W34" s="178">
        <f>ROUND(BB94 + SUM(CF97), 2)</f>
        <v>0</v>
      </c>
      <c r="X34" s="168"/>
      <c r="Y34" s="168"/>
      <c r="Z34" s="168"/>
      <c r="AA34" s="168"/>
      <c r="AB34" s="168"/>
      <c r="AC34" s="168"/>
      <c r="AD34" s="168"/>
      <c r="AE34" s="168"/>
      <c r="AK34" s="178">
        <v>0</v>
      </c>
      <c r="AL34" s="168"/>
      <c r="AM34" s="168"/>
      <c r="AN34" s="168"/>
      <c r="AO34" s="168"/>
      <c r="AR34" s="33"/>
    </row>
    <row r="35" spans="1:57" s="3" customFormat="1" ht="14.45" hidden="1" customHeight="1">
      <c r="B35" s="33"/>
      <c r="F35" s="23" t="s">
        <v>42</v>
      </c>
      <c r="L35" s="167">
        <v>0.15</v>
      </c>
      <c r="M35" s="168"/>
      <c r="N35" s="168"/>
      <c r="O35" s="168"/>
      <c r="P35" s="168"/>
      <c r="W35" s="178">
        <f>ROUND(BC94 + SUM(CG97), 2)</f>
        <v>0</v>
      </c>
      <c r="X35" s="168"/>
      <c r="Y35" s="168"/>
      <c r="Z35" s="168"/>
      <c r="AA35" s="168"/>
      <c r="AB35" s="168"/>
      <c r="AC35" s="168"/>
      <c r="AD35" s="168"/>
      <c r="AE35" s="168"/>
      <c r="AK35" s="178">
        <v>0</v>
      </c>
      <c r="AL35" s="168"/>
      <c r="AM35" s="168"/>
      <c r="AN35" s="168"/>
      <c r="AO35" s="168"/>
      <c r="AR35" s="33"/>
    </row>
    <row r="36" spans="1:57" s="3" customFormat="1" ht="14.45" hidden="1" customHeight="1">
      <c r="B36" s="33"/>
      <c r="F36" s="23" t="s">
        <v>43</v>
      </c>
      <c r="L36" s="167">
        <v>0</v>
      </c>
      <c r="M36" s="168"/>
      <c r="N36" s="168"/>
      <c r="O36" s="168"/>
      <c r="P36" s="168"/>
      <c r="W36" s="178">
        <f>ROUND(BD94 + SUM(CH97), 2)</f>
        <v>0</v>
      </c>
      <c r="X36" s="168"/>
      <c r="Y36" s="168"/>
      <c r="Z36" s="168"/>
      <c r="AA36" s="168"/>
      <c r="AB36" s="168"/>
      <c r="AC36" s="168"/>
      <c r="AD36" s="168"/>
      <c r="AE36" s="168"/>
      <c r="AK36" s="178">
        <v>0</v>
      </c>
      <c r="AL36" s="168"/>
      <c r="AM36" s="168"/>
      <c r="AN36" s="168"/>
      <c r="AO36" s="168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45</v>
      </c>
      <c r="U38" s="36"/>
      <c r="V38" s="36"/>
      <c r="W38" s="36"/>
      <c r="X38" s="200" t="s">
        <v>46</v>
      </c>
      <c r="Y38" s="198"/>
      <c r="Z38" s="198"/>
      <c r="AA38" s="198"/>
      <c r="AB38" s="198"/>
      <c r="AC38" s="36"/>
      <c r="AD38" s="36"/>
      <c r="AE38" s="36"/>
      <c r="AF38" s="36"/>
      <c r="AG38" s="36"/>
      <c r="AH38" s="36"/>
      <c r="AI38" s="36"/>
      <c r="AJ38" s="36"/>
      <c r="AK38" s="197">
        <f>SUM(AK29:AK36)</f>
        <v>0</v>
      </c>
      <c r="AL38" s="198"/>
      <c r="AM38" s="198"/>
      <c r="AN38" s="198"/>
      <c r="AO38" s="199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49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50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49</v>
      </c>
      <c r="AI60" s="31"/>
      <c r="AJ60" s="31"/>
      <c r="AK60" s="31"/>
      <c r="AL60" s="31"/>
      <c r="AM60" s="41" t="s">
        <v>50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52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49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50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49</v>
      </c>
      <c r="AI75" s="31"/>
      <c r="AJ75" s="31"/>
      <c r="AK75" s="31"/>
      <c r="AL75" s="31"/>
      <c r="AM75" s="41" t="s">
        <v>50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5" customHeight="1">
      <c r="A82" s="28"/>
      <c r="B82" s="29"/>
      <c r="C82" s="18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3" t="s">
        <v>11</v>
      </c>
      <c r="L84" s="4" t="str">
        <f>K5</f>
        <v>2020/068</v>
      </c>
      <c r="AR84" s="47"/>
    </row>
    <row r="85" spans="1:91" s="5" customFormat="1" ht="36.950000000000003" customHeight="1">
      <c r="B85" s="48"/>
      <c r="C85" s="49" t="s">
        <v>13</v>
      </c>
      <c r="L85" s="173" t="str">
        <f>K6</f>
        <v>Stavební úpravy a nástavba objektu Víceúčelové haly</v>
      </c>
      <c r="M85" s="174"/>
      <c r="N85" s="174"/>
      <c r="O85" s="174"/>
      <c r="P85" s="174"/>
      <c r="Q85" s="174"/>
      <c r="R85" s="174"/>
      <c r="S85" s="174"/>
      <c r="T85" s="174"/>
      <c r="U85" s="174"/>
      <c r="V85" s="174"/>
      <c r="W85" s="174"/>
      <c r="X85" s="174"/>
      <c r="Y85" s="174"/>
      <c r="Z85" s="174"/>
      <c r="AA85" s="174"/>
      <c r="AB85" s="174"/>
      <c r="AC85" s="174"/>
      <c r="AD85" s="174"/>
      <c r="AE85" s="174"/>
      <c r="AF85" s="174"/>
      <c r="AG85" s="174"/>
      <c r="AH85" s="174"/>
      <c r="AI85" s="174"/>
      <c r="AJ85" s="174"/>
      <c r="AK85" s="174"/>
      <c r="AL85" s="174"/>
      <c r="AM85" s="174"/>
      <c r="AN85" s="174"/>
      <c r="AO85" s="174"/>
      <c r="AR85" s="48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3" t="s">
        <v>17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>p.č.st. 218/1, 218/2, k.ú. Dobré Pole u Vitic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19</v>
      </c>
      <c r="AJ87" s="28"/>
      <c r="AK87" s="28"/>
      <c r="AL87" s="28"/>
      <c r="AM87" s="182" t="str">
        <f>IF(AN8= "","",AN8)</f>
        <v>18. 5. 2020</v>
      </c>
      <c r="AN87" s="182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3" t="s">
        <v>21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TECHart systems s.r.o., Machatého 679/2, Hlubočepy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27</v>
      </c>
      <c r="AJ89" s="28"/>
      <c r="AK89" s="28"/>
      <c r="AL89" s="28"/>
      <c r="AM89" s="183" t="str">
        <f>IF(E17="","",E17)</f>
        <v>KFJ s.r.o.</v>
      </c>
      <c r="AN89" s="184"/>
      <c r="AO89" s="184"/>
      <c r="AP89" s="184"/>
      <c r="AQ89" s="28"/>
      <c r="AR89" s="29"/>
      <c r="AS89" s="193" t="s">
        <v>54</v>
      </c>
      <c r="AT89" s="194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30</v>
      </c>
      <c r="AJ90" s="28"/>
      <c r="AK90" s="28"/>
      <c r="AL90" s="28"/>
      <c r="AM90" s="183" t="str">
        <f>IF(E20="","",E20)</f>
        <v>KFJ s.r.o.</v>
      </c>
      <c r="AN90" s="184"/>
      <c r="AO90" s="184"/>
      <c r="AP90" s="184"/>
      <c r="AQ90" s="28"/>
      <c r="AR90" s="29"/>
      <c r="AS90" s="195"/>
      <c r="AT90" s="196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95"/>
      <c r="AT91" s="196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69" t="s">
        <v>55</v>
      </c>
      <c r="D92" s="170"/>
      <c r="E92" s="170"/>
      <c r="F92" s="170"/>
      <c r="G92" s="170"/>
      <c r="H92" s="56"/>
      <c r="I92" s="177" t="s">
        <v>56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81" t="s">
        <v>57</v>
      </c>
      <c r="AH92" s="170"/>
      <c r="AI92" s="170"/>
      <c r="AJ92" s="170"/>
      <c r="AK92" s="170"/>
      <c r="AL92" s="170"/>
      <c r="AM92" s="170"/>
      <c r="AN92" s="177" t="s">
        <v>58</v>
      </c>
      <c r="AO92" s="170"/>
      <c r="AP92" s="185"/>
      <c r="AQ92" s="57" t="s">
        <v>59</v>
      </c>
      <c r="AR92" s="29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50000000000003" customHeight="1">
      <c r="B94" s="64"/>
      <c r="C94" s="65" t="s">
        <v>72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2">
        <f>ROUND(SUM(AG95:AG95),2)</f>
        <v>0</v>
      </c>
      <c r="AH94" s="172"/>
      <c r="AI94" s="172"/>
      <c r="AJ94" s="172"/>
      <c r="AK94" s="172"/>
      <c r="AL94" s="172"/>
      <c r="AM94" s="172"/>
      <c r="AN94" s="201">
        <f t="shared" ref="AN94:AN95" si="0">SUM(AG94,AT94)</f>
        <v>0</v>
      </c>
      <c r="AO94" s="201"/>
      <c r="AP94" s="201"/>
      <c r="AQ94" s="68" t="s">
        <v>1</v>
      </c>
      <c r="AR94" s="64"/>
      <c r="AS94" s="69">
        <f>ROUND(SUM(AS95:AS95),2)</f>
        <v>0</v>
      </c>
      <c r="AT94" s="70">
        <f t="shared" ref="AT94:AT95" si="1">ROUND(SUM(AV94:AW94),2)</f>
        <v>0</v>
      </c>
      <c r="AU94" s="71">
        <f>ROUND(SUM(AU95:AU95),5)</f>
        <v>0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ROUND(SUM(AZ95:AZ95),2)</f>
        <v>0</v>
      </c>
      <c r="BA94" s="70">
        <f>ROUND(SUM(BA95:BA95),2)</f>
        <v>0</v>
      </c>
      <c r="BB94" s="70">
        <f>ROUND(SUM(BB95:BB95),2)</f>
        <v>0</v>
      </c>
      <c r="BC94" s="70">
        <f>ROUND(SUM(BC95:BC95),2)</f>
        <v>0</v>
      </c>
      <c r="BD94" s="72">
        <f>ROUND(SUM(BD95:BD95),2)</f>
        <v>0</v>
      </c>
      <c r="BS94" s="73" t="s">
        <v>73</v>
      </c>
      <c r="BT94" s="73" t="s">
        <v>74</v>
      </c>
      <c r="BU94" s="74" t="s">
        <v>75</v>
      </c>
      <c r="BV94" s="73" t="s">
        <v>76</v>
      </c>
      <c r="BW94" s="73" t="s">
        <v>4</v>
      </c>
      <c r="BX94" s="73" t="s">
        <v>77</v>
      </c>
      <c r="CL94" s="73" t="s">
        <v>1</v>
      </c>
    </row>
    <row r="95" spans="1:91" s="7" customFormat="1" ht="24.75" customHeight="1">
      <c r="A95" s="75" t="s">
        <v>78</v>
      </c>
      <c r="B95" s="76"/>
      <c r="C95" s="77"/>
      <c r="D95" s="171" t="s">
        <v>82</v>
      </c>
      <c r="E95" s="171"/>
      <c r="F95" s="171"/>
      <c r="G95" s="171"/>
      <c r="H95" s="171"/>
      <c r="I95" s="78"/>
      <c r="J95" s="171" t="s">
        <v>83</v>
      </c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  <c r="AC95" s="171"/>
      <c r="AD95" s="171"/>
      <c r="AE95" s="171"/>
      <c r="AF95" s="171"/>
      <c r="AG95" s="175">
        <f>'04_SO-01 - Fotovoltaika -...'!J32</f>
        <v>0</v>
      </c>
      <c r="AH95" s="176"/>
      <c r="AI95" s="176"/>
      <c r="AJ95" s="176"/>
      <c r="AK95" s="176"/>
      <c r="AL95" s="176"/>
      <c r="AM95" s="176"/>
      <c r="AN95" s="175">
        <f t="shared" si="0"/>
        <v>0</v>
      </c>
      <c r="AO95" s="176"/>
      <c r="AP95" s="176"/>
      <c r="AQ95" s="79" t="s">
        <v>79</v>
      </c>
      <c r="AR95" s="76"/>
      <c r="AS95" s="80">
        <v>0</v>
      </c>
      <c r="AT95" s="81">
        <f t="shared" si="1"/>
        <v>0</v>
      </c>
      <c r="AU95" s="82">
        <f>'04_SO-01 - Fotovoltaika -...'!P123</f>
        <v>0</v>
      </c>
      <c r="AV95" s="81">
        <f>'04_SO-01 - Fotovoltaika -...'!J35</f>
        <v>0</v>
      </c>
      <c r="AW95" s="81">
        <f>'04_SO-01 - Fotovoltaika -...'!J36</f>
        <v>0</v>
      </c>
      <c r="AX95" s="81">
        <f>'04_SO-01 - Fotovoltaika -...'!J37</f>
        <v>0</v>
      </c>
      <c r="AY95" s="81">
        <f>'04_SO-01 - Fotovoltaika -...'!J38</f>
        <v>0</v>
      </c>
      <c r="AZ95" s="81">
        <f>'04_SO-01 - Fotovoltaika -...'!F35</f>
        <v>0</v>
      </c>
      <c r="BA95" s="81">
        <f>'04_SO-01 - Fotovoltaika -...'!F36</f>
        <v>0</v>
      </c>
      <c r="BB95" s="81">
        <f>'04_SO-01 - Fotovoltaika -...'!F37</f>
        <v>0</v>
      </c>
      <c r="BC95" s="81">
        <f>'04_SO-01 - Fotovoltaika -...'!F38</f>
        <v>0</v>
      </c>
      <c r="BD95" s="83">
        <f>'04_SO-01 - Fotovoltaika -...'!F39</f>
        <v>0</v>
      </c>
      <c r="BT95" s="84" t="s">
        <v>80</v>
      </c>
      <c r="BV95" s="84" t="s">
        <v>76</v>
      </c>
      <c r="BW95" s="84" t="s">
        <v>84</v>
      </c>
      <c r="BX95" s="84" t="s">
        <v>4</v>
      </c>
      <c r="CL95" s="84" t="s">
        <v>1</v>
      </c>
      <c r="CM95" s="84" t="s">
        <v>81</v>
      </c>
    </row>
    <row r="96" spans="1:91">
      <c r="B96" s="17"/>
      <c r="AR96" s="17"/>
    </row>
    <row r="97" spans="1:57" s="2" customFormat="1" ht="30" customHeight="1">
      <c r="A97" s="28"/>
      <c r="B97" s="29"/>
      <c r="C97" s="65" t="s">
        <v>85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01">
        <v>0</v>
      </c>
      <c r="AH97" s="201"/>
      <c r="AI97" s="201"/>
      <c r="AJ97" s="201"/>
      <c r="AK97" s="201"/>
      <c r="AL97" s="201"/>
      <c r="AM97" s="201"/>
      <c r="AN97" s="201">
        <v>0</v>
      </c>
      <c r="AO97" s="201"/>
      <c r="AP97" s="201"/>
      <c r="AQ97" s="85"/>
      <c r="AR97" s="29"/>
      <c r="AS97" s="58" t="s">
        <v>86</v>
      </c>
      <c r="AT97" s="59" t="s">
        <v>87</v>
      </c>
      <c r="AU97" s="59" t="s">
        <v>38</v>
      </c>
      <c r="AV97" s="60" t="s">
        <v>61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6" t="s">
        <v>88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202">
        <f>ROUND(AG94 + AG97, 2)</f>
        <v>0</v>
      </c>
      <c r="AH99" s="202"/>
      <c r="AI99" s="202"/>
      <c r="AJ99" s="202"/>
      <c r="AK99" s="202"/>
      <c r="AL99" s="202"/>
      <c r="AM99" s="202"/>
      <c r="AN99" s="202">
        <f>ROUND(AN94 + AN97, 2)</f>
        <v>0</v>
      </c>
      <c r="AO99" s="202"/>
      <c r="AP99" s="202"/>
      <c r="AQ99" s="87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AN97:AP97"/>
    <mergeCell ref="AN99:AP99"/>
    <mergeCell ref="AG97:AM97"/>
    <mergeCell ref="AG99:AM99"/>
    <mergeCell ref="AS89:AT91"/>
    <mergeCell ref="W36:AE36"/>
    <mergeCell ref="AK36:AO36"/>
    <mergeCell ref="AK38:AO38"/>
    <mergeCell ref="X38:AB38"/>
    <mergeCell ref="AR2:BE2"/>
    <mergeCell ref="AG95:AM95"/>
    <mergeCell ref="AG92:AM92"/>
    <mergeCell ref="AM87:AN87"/>
    <mergeCell ref="AM89:AP89"/>
    <mergeCell ref="AM90:AP90"/>
    <mergeCell ref="AN92:AP92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L33:P33"/>
    <mergeCell ref="AK33:AO33"/>
    <mergeCell ref="W33:AE33"/>
    <mergeCell ref="W34:AE34"/>
    <mergeCell ref="AK34:AO34"/>
    <mergeCell ref="L34:P34"/>
    <mergeCell ref="L35:P35"/>
    <mergeCell ref="W35:AE35"/>
    <mergeCell ref="AK35:AO35"/>
    <mergeCell ref="L36:P36"/>
    <mergeCell ref="C92:G92"/>
    <mergeCell ref="D95:H95"/>
    <mergeCell ref="AG94:AM94"/>
    <mergeCell ref="L85:AO85"/>
    <mergeCell ref="AN95:AP95"/>
    <mergeCell ref="I92:AF92"/>
    <mergeCell ref="J95:AF95"/>
    <mergeCell ref="AN94:AP94"/>
  </mergeCells>
  <hyperlinks>
    <hyperlink ref="A95" location="'04_SO-01 - Fotovoltaika -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50"/>
  <sheetViews>
    <sheetView showGridLines="0" tabSelected="1" workbookViewId="0">
      <selection activeCell="F21" sqref="F2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9"/>
    </row>
    <row r="2" spans="1:46" s="1" customFormat="1" ht="36.950000000000003" customHeight="1">
      <c r="L2" s="179" t="s">
        <v>5</v>
      </c>
      <c r="M2" s="180"/>
      <c r="N2" s="180"/>
      <c r="O2" s="180"/>
      <c r="P2" s="180"/>
      <c r="Q2" s="180"/>
      <c r="R2" s="180"/>
      <c r="S2" s="180"/>
      <c r="T2" s="180"/>
      <c r="U2" s="180"/>
      <c r="V2" s="180"/>
      <c r="AT2" s="14" t="s">
        <v>84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81</v>
      </c>
    </row>
    <row r="4" spans="1:46" s="1" customFormat="1" ht="24.95" customHeight="1">
      <c r="B4" s="17"/>
      <c r="D4" s="18" t="s">
        <v>89</v>
      </c>
      <c r="L4" s="17"/>
      <c r="M4" s="90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5" t="str">
        <f>'Rekapitulace stavby'!K6</f>
        <v>Stavební úpravy a nástavba objektu Víceúčelové haly</v>
      </c>
      <c r="F7" s="206"/>
      <c r="G7" s="206"/>
      <c r="H7" s="206"/>
      <c r="L7" s="17"/>
    </row>
    <row r="8" spans="1:46" s="2" customFormat="1" ht="12" customHeight="1">
      <c r="A8" s="28"/>
      <c r="B8" s="29"/>
      <c r="C8" s="28"/>
      <c r="D8" s="23" t="s">
        <v>90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173" t="s">
        <v>151</v>
      </c>
      <c r="F9" s="203"/>
      <c r="G9" s="203"/>
      <c r="H9" s="203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3" t="s">
        <v>15</v>
      </c>
      <c r="E11" s="28"/>
      <c r="F11" s="21" t="s">
        <v>1</v>
      </c>
      <c r="G11" s="28"/>
      <c r="H11" s="28"/>
      <c r="I11" s="23" t="s">
        <v>16</v>
      </c>
      <c r="J11" s="21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17</v>
      </c>
      <c r="E12" s="28"/>
      <c r="F12" s="21" t="s">
        <v>18</v>
      </c>
      <c r="G12" s="28"/>
      <c r="H12" s="28"/>
      <c r="I12" s="23" t="s">
        <v>19</v>
      </c>
      <c r="J12" s="51" t="str">
        <f>'Rekapitulace stavby'!AN8</f>
        <v>18. 5. 2020</v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3" t="s">
        <v>21</v>
      </c>
      <c r="E14" s="28"/>
      <c r="F14" s="28"/>
      <c r="G14" s="28"/>
      <c r="H14" s="28"/>
      <c r="I14" s="23" t="s">
        <v>22</v>
      </c>
      <c r="J14" s="21" t="s">
        <v>1</v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1" t="s">
        <v>23</v>
      </c>
      <c r="F15" s="28"/>
      <c r="G15" s="28"/>
      <c r="H15" s="28"/>
      <c r="I15" s="23" t="s">
        <v>24</v>
      </c>
      <c r="J15" s="21" t="s">
        <v>1</v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3" t="s">
        <v>25</v>
      </c>
      <c r="E17" s="28"/>
      <c r="F17" s="28"/>
      <c r="G17" s="28"/>
      <c r="H17" s="28"/>
      <c r="I17" s="23" t="s">
        <v>22</v>
      </c>
      <c r="J17" s="21" t="str">
        <f>'Rekapitulace stavby'!AN13</f>
        <v/>
      </c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186" t="str">
        <f>'Rekapitulace stavby'!E14</f>
        <v xml:space="preserve"> </v>
      </c>
      <c r="F18" s="186"/>
      <c r="G18" s="186"/>
      <c r="H18" s="186"/>
      <c r="I18" s="23" t="s">
        <v>24</v>
      </c>
      <c r="J18" s="21" t="str">
        <f>'Rekapitulace stavby'!AN14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3" t="s">
        <v>27</v>
      </c>
      <c r="E20" s="28"/>
      <c r="F20" s="28"/>
      <c r="G20" s="28"/>
      <c r="H20" s="28"/>
      <c r="I20" s="23" t="s">
        <v>22</v>
      </c>
      <c r="J20" s="21" t="s">
        <v>1</v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1" t="s">
        <v>152</v>
      </c>
      <c r="F21" s="28"/>
      <c r="G21" s="28"/>
      <c r="H21" s="28"/>
      <c r="I21" s="23" t="s">
        <v>24</v>
      </c>
      <c r="J21" s="21" t="s">
        <v>1</v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3" t="s">
        <v>30</v>
      </c>
      <c r="E23" s="28"/>
      <c r="F23" s="28"/>
      <c r="G23" s="28"/>
      <c r="H23" s="28"/>
      <c r="I23" s="23" t="s">
        <v>22</v>
      </c>
      <c r="J23" s="21" t="s">
        <v>1</v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1" t="s">
        <v>152</v>
      </c>
      <c r="F24" s="28"/>
      <c r="G24" s="28"/>
      <c r="H24" s="28"/>
      <c r="I24" s="23" t="s">
        <v>24</v>
      </c>
      <c r="J24" s="21" t="s">
        <v>1</v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3" t="s">
        <v>31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188" t="s">
        <v>1</v>
      </c>
      <c r="F27" s="188"/>
      <c r="G27" s="188"/>
      <c r="H27" s="188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5" customHeight="1">
      <c r="A30" s="28"/>
      <c r="B30" s="29"/>
      <c r="C30" s="28"/>
      <c r="D30" s="21" t="s">
        <v>91</v>
      </c>
      <c r="E30" s="28"/>
      <c r="F30" s="28"/>
      <c r="G30" s="28"/>
      <c r="H30" s="28"/>
      <c r="I30" s="28"/>
      <c r="J30" s="27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5" customHeight="1">
      <c r="A31" s="28"/>
      <c r="B31" s="29"/>
      <c r="C31" s="28"/>
      <c r="D31" s="26" t="s">
        <v>92</v>
      </c>
      <c r="E31" s="28"/>
      <c r="F31" s="28"/>
      <c r="G31" s="28"/>
      <c r="H31" s="28"/>
      <c r="I31" s="28"/>
      <c r="J31" s="27">
        <f>J101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4" t="s">
        <v>34</v>
      </c>
      <c r="E32" s="28"/>
      <c r="F32" s="28"/>
      <c r="G32" s="28"/>
      <c r="H32" s="28"/>
      <c r="I32" s="28"/>
      <c r="J32" s="67">
        <f>ROUND(J30 + J31, 2)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5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8"/>
      <c r="F34" s="32" t="s">
        <v>36</v>
      </c>
      <c r="G34" s="28"/>
      <c r="H34" s="28"/>
      <c r="I34" s="32" t="s">
        <v>35</v>
      </c>
      <c r="J34" s="32" t="s">
        <v>37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customHeight="1">
      <c r="A35" s="28"/>
      <c r="B35" s="29"/>
      <c r="C35" s="28"/>
      <c r="D35" s="95" t="s">
        <v>38</v>
      </c>
      <c r="E35" s="23" t="s">
        <v>39</v>
      </c>
      <c r="F35" s="96">
        <f>ROUND((SUM(BE101:BE103) + SUM(BE123:BE149)),  2)</f>
        <v>0</v>
      </c>
      <c r="G35" s="28"/>
      <c r="H35" s="28"/>
      <c r="I35" s="97">
        <v>0.21</v>
      </c>
      <c r="J35" s="96">
        <f>ROUND(((SUM(BE101:BE103) + SUM(BE123:BE149))*I35),  2)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customHeight="1">
      <c r="A36" s="28"/>
      <c r="B36" s="29"/>
      <c r="C36" s="28"/>
      <c r="D36" s="28"/>
      <c r="E36" s="23" t="s">
        <v>40</v>
      </c>
      <c r="F36" s="96">
        <f>ROUND((SUM(BF101:BF103) + SUM(BF123:BF149)),  2)</f>
        <v>0</v>
      </c>
      <c r="G36" s="28"/>
      <c r="H36" s="28"/>
      <c r="I36" s="97">
        <v>0.15</v>
      </c>
      <c r="J36" s="96">
        <f>ROUND(((SUM(BF101:BF103) + SUM(BF123:BF149))*I36),  2)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6">
        <f>ROUND((SUM(BG101:BG103) + SUM(BG123:BG149)),  2)</f>
        <v>0</v>
      </c>
      <c r="G37" s="28"/>
      <c r="H37" s="28"/>
      <c r="I37" s="97">
        <v>0.21</v>
      </c>
      <c r="J37" s="96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5" hidden="1" customHeight="1">
      <c r="A38" s="28"/>
      <c r="B38" s="29"/>
      <c r="C38" s="28"/>
      <c r="D38" s="28"/>
      <c r="E38" s="23" t="s">
        <v>42</v>
      </c>
      <c r="F38" s="96">
        <f>ROUND((SUM(BH101:BH103) + SUM(BH123:BH149)),  2)</f>
        <v>0</v>
      </c>
      <c r="G38" s="28"/>
      <c r="H38" s="28"/>
      <c r="I38" s="97">
        <v>0.15</v>
      </c>
      <c r="J38" s="96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5" hidden="1" customHeight="1">
      <c r="A39" s="28"/>
      <c r="B39" s="29"/>
      <c r="C39" s="28"/>
      <c r="D39" s="28"/>
      <c r="E39" s="23" t="s">
        <v>43</v>
      </c>
      <c r="F39" s="96">
        <f>ROUND((SUM(BI101:BI103) + SUM(BI123:BI149)),  2)</f>
        <v>0</v>
      </c>
      <c r="G39" s="28"/>
      <c r="H39" s="28"/>
      <c r="I39" s="97">
        <v>0</v>
      </c>
      <c r="J39" s="96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87"/>
      <c r="D41" s="98" t="s">
        <v>44</v>
      </c>
      <c r="E41" s="56"/>
      <c r="F41" s="56"/>
      <c r="G41" s="99" t="s">
        <v>45</v>
      </c>
      <c r="H41" s="100" t="s">
        <v>46</v>
      </c>
      <c r="I41" s="56"/>
      <c r="J41" s="101">
        <f>SUM(J32:J39)</f>
        <v>0</v>
      </c>
      <c r="K41" s="102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5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49</v>
      </c>
      <c r="E61" s="31"/>
      <c r="F61" s="103" t="s">
        <v>50</v>
      </c>
      <c r="G61" s="41" t="s">
        <v>49</v>
      </c>
      <c r="H61" s="31"/>
      <c r="I61" s="31"/>
      <c r="J61" s="104" t="s">
        <v>50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51</v>
      </c>
      <c r="E65" s="42"/>
      <c r="F65" s="42"/>
      <c r="G65" s="39" t="s">
        <v>52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49</v>
      </c>
      <c r="E76" s="31"/>
      <c r="F76" s="103" t="s">
        <v>50</v>
      </c>
      <c r="G76" s="41" t="s">
        <v>49</v>
      </c>
      <c r="H76" s="31"/>
      <c r="I76" s="31"/>
      <c r="J76" s="104" t="s">
        <v>50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93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13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205" t="str">
        <f>E7</f>
        <v>Stavební úpravy a nástavba objektu Víceúčelové haly</v>
      </c>
      <c r="F85" s="206"/>
      <c r="G85" s="206"/>
      <c r="H85" s="206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29"/>
      <c r="C86" s="23" t="s">
        <v>90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29"/>
      <c r="C87" s="28"/>
      <c r="D87" s="28"/>
      <c r="E87" s="173" t="str">
        <f>E9</f>
        <v>04_SO-01 - Fotovoltaika - uznatelné náklady</v>
      </c>
      <c r="F87" s="203"/>
      <c r="G87" s="203"/>
      <c r="H87" s="203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29"/>
      <c r="C89" s="23" t="s">
        <v>17</v>
      </c>
      <c r="D89" s="28"/>
      <c r="E89" s="28"/>
      <c r="F89" s="21" t="str">
        <f>F12</f>
        <v>p.č.st. 218/1, 218/2, k.ú. Dobré Pole u Vitic</v>
      </c>
      <c r="G89" s="28"/>
      <c r="H89" s="28"/>
      <c r="I89" s="23" t="s">
        <v>19</v>
      </c>
      <c r="J89" s="51" t="str">
        <f>IF(J12="","",J12)</f>
        <v>18. 5. 2020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29"/>
      <c r="C91" s="23" t="s">
        <v>21</v>
      </c>
      <c r="D91" s="28"/>
      <c r="E91" s="28"/>
      <c r="F91" s="21" t="str">
        <f>E15</f>
        <v>TECHart systems s.r.o., Machatého 679/2, Hlubočepy</v>
      </c>
      <c r="G91" s="28"/>
      <c r="H91" s="28"/>
      <c r="I91" s="23" t="s">
        <v>27</v>
      </c>
      <c r="J91" s="24" t="str">
        <f>E21</f>
        <v>Ateliér Ja-Mar s.r.o.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29"/>
      <c r="C92" s="23" t="s">
        <v>25</v>
      </c>
      <c r="D92" s="28"/>
      <c r="E92" s="28"/>
      <c r="F92" s="21" t="str">
        <f>IF(E18="","",E18)</f>
        <v xml:space="preserve"> </v>
      </c>
      <c r="G92" s="28"/>
      <c r="H92" s="28"/>
      <c r="I92" s="23" t="s">
        <v>30</v>
      </c>
      <c r="J92" s="24" t="str">
        <f>E24</f>
        <v>Ateliér Ja-Mar s.r.o.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29"/>
      <c r="C94" s="105" t="s">
        <v>94</v>
      </c>
      <c r="D94" s="87"/>
      <c r="E94" s="87"/>
      <c r="F94" s="87"/>
      <c r="G94" s="87"/>
      <c r="H94" s="87"/>
      <c r="I94" s="87"/>
      <c r="J94" s="106" t="s">
        <v>95</v>
      </c>
      <c r="K94" s="87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29"/>
      <c r="C96" s="107" t="s">
        <v>96</v>
      </c>
      <c r="D96" s="28"/>
      <c r="E96" s="28"/>
      <c r="F96" s="28"/>
      <c r="G96" s="28"/>
      <c r="H96" s="28"/>
      <c r="I96" s="28"/>
      <c r="J96" s="67">
        <f>J123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97</v>
      </c>
    </row>
    <row r="97" spans="1:65" s="9" customFormat="1" ht="24.95" customHeight="1">
      <c r="B97" s="108"/>
      <c r="D97" s="109" t="s">
        <v>153</v>
      </c>
      <c r="E97" s="110"/>
      <c r="F97" s="110"/>
      <c r="G97" s="110"/>
      <c r="H97" s="110"/>
      <c r="I97" s="110"/>
      <c r="J97" s="111">
        <f>J124</f>
        <v>0</v>
      </c>
      <c r="L97" s="108"/>
    </row>
    <row r="98" spans="1:65" s="10" customFormat="1" ht="19.899999999999999" customHeight="1">
      <c r="B98" s="112"/>
      <c r="D98" s="113" t="s">
        <v>154</v>
      </c>
      <c r="E98" s="114"/>
      <c r="F98" s="114"/>
      <c r="G98" s="114"/>
      <c r="H98" s="114"/>
      <c r="I98" s="114"/>
      <c r="J98" s="115">
        <f>J125</f>
        <v>0</v>
      </c>
      <c r="L98" s="112"/>
    </row>
    <row r="99" spans="1:65" s="2" customFormat="1" ht="21.75" customHeight="1">
      <c r="A99" s="28"/>
      <c r="B99" s="29"/>
      <c r="C99" s="28"/>
      <c r="D99" s="28"/>
      <c r="E99" s="28"/>
      <c r="F99" s="28"/>
      <c r="G99" s="28"/>
      <c r="H99" s="28"/>
      <c r="I99" s="28"/>
      <c r="J99" s="28"/>
      <c r="K99" s="28"/>
      <c r="L99" s="3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65" s="2" customFormat="1" ht="6.95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65" s="2" customFormat="1" ht="29.25" customHeight="1">
      <c r="A101" s="28"/>
      <c r="B101" s="29"/>
      <c r="C101" s="107" t="s">
        <v>98</v>
      </c>
      <c r="D101" s="28"/>
      <c r="E101" s="28"/>
      <c r="F101" s="28"/>
      <c r="G101" s="28"/>
      <c r="H101" s="28"/>
      <c r="I101" s="28"/>
      <c r="J101" s="116">
        <f>ROUND(J102,2)</f>
        <v>0</v>
      </c>
      <c r="K101" s="28"/>
      <c r="L101" s="38"/>
      <c r="N101" s="117" t="s">
        <v>38</v>
      </c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65" s="2" customFormat="1" ht="18" customHeight="1">
      <c r="A102" s="28"/>
      <c r="B102" s="141"/>
      <c r="C102" s="159"/>
      <c r="D102" s="204" t="s">
        <v>149</v>
      </c>
      <c r="E102" s="204"/>
      <c r="F102" s="204"/>
      <c r="G102" s="159"/>
      <c r="H102" s="159"/>
      <c r="I102" s="159"/>
      <c r="J102" s="160">
        <v>0</v>
      </c>
      <c r="K102" s="159"/>
      <c r="L102" s="161"/>
      <c r="M102" s="162"/>
      <c r="N102" s="163" t="s">
        <v>39</v>
      </c>
      <c r="O102" s="162"/>
      <c r="P102" s="162"/>
      <c r="Q102" s="162"/>
      <c r="R102" s="162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62"/>
      <c r="AG102" s="162"/>
      <c r="AH102" s="162"/>
      <c r="AI102" s="162"/>
      <c r="AJ102" s="162"/>
      <c r="AK102" s="162"/>
      <c r="AL102" s="162"/>
      <c r="AM102" s="162"/>
      <c r="AN102" s="162"/>
      <c r="AO102" s="162"/>
      <c r="AP102" s="162"/>
      <c r="AQ102" s="162"/>
      <c r="AR102" s="162"/>
      <c r="AS102" s="162"/>
      <c r="AT102" s="162"/>
      <c r="AU102" s="162"/>
      <c r="AV102" s="162"/>
      <c r="AW102" s="162"/>
      <c r="AX102" s="162"/>
      <c r="AY102" s="164" t="s">
        <v>148</v>
      </c>
      <c r="AZ102" s="162"/>
      <c r="BA102" s="162"/>
      <c r="BB102" s="162"/>
      <c r="BC102" s="162"/>
      <c r="BD102" s="162"/>
      <c r="BE102" s="165">
        <f>IF(N102="základní",J102,0)</f>
        <v>0</v>
      </c>
      <c r="BF102" s="165">
        <f>IF(N102="snížená",J102,0)</f>
        <v>0</v>
      </c>
      <c r="BG102" s="165">
        <f>IF(N102="zákl. přenesená",J102,0)</f>
        <v>0</v>
      </c>
      <c r="BH102" s="165">
        <f>IF(N102="sníž. přenesená",J102,0)</f>
        <v>0</v>
      </c>
      <c r="BI102" s="165">
        <f>IF(N102="nulová",J102,0)</f>
        <v>0</v>
      </c>
      <c r="BJ102" s="164" t="s">
        <v>80</v>
      </c>
      <c r="BK102" s="162"/>
      <c r="BL102" s="162"/>
      <c r="BM102" s="162"/>
    </row>
    <row r="103" spans="1:65" s="2" customFormat="1" ht="18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65" s="2" customFormat="1" ht="29.25" customHeight="1">
      <c r="A104" s="28"/>
      <c r="B104" s="29"/>
      <c r="C104" s="86" t="s">
        <v>88</v>
      </c>
      <c r="D104" s="87"/>
      <c r="E104" s="87"/>
      <c r="F104" s="87"/>
      <c r="G104" s="87"/>
      <c r="H104" s="87"/>
      <c r="I104" s="87"/>
      <c r="J104" s="88">
        <f>ROUND(J96+J101,2)</f>
        <v>0</v>
      </c>
      <c r="K104" s="87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65" s="2" customFormat="1" ht="6.95" customHeight="1">
      <c r="A105" s="28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9" spans="1:65" s="2" customFormat="1" ht="6.95" customHeight="1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65" s="2" customFormat="1" ht="24.95" customHeight="1">
      <c r="A110" s="28"/>
      <c r="B110" s="29"/>
      <c r="C110" s="18" t="s">
        <v>99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65" s="2" customFormat="1" ht="6.95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65" s="2" customFormat="1" ht="12" customHeight="1">
      <c r="A112" s="28"/>
      <c r="B112" s="29"/>
      <c r="C112" s="23" t="s">
        <v>13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28"/>
      <c r="D113" s="28"/>
      <c r="E113" s="205" t="str">
        <f>E7</f>
        <v>Stavební úpravy a nástavba objektu Víceúčelové haly</v>
      </c>
      <c r="F113" s="206"/>
      <c r="G113" s="206"/>
      <c r="H113" s="206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3" t="s">
        <v>90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173" t="str">
        <f>E9</f>
        <v>04_SO-01 - Fotovoltaika - uznatelné náklady</v>
      </c>
      <c r="F115" s="203"/>
      <c r="G115" s="203"/>
      <c r="H115" s="203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3" t="s">
        <v>17</v>
      </c>
      <c r="D117" s="28"/>
      <c r="E117" s="28"/>
      <c r="F117" s="21" t="str">
        <f>F12</f>
        <v>p.č.st. 218/1, 218/2, k.ú. Dobré Pole u Vitic</v>
      </c>
      <c r="G117" s="28"/>
      <c r="H117" s="28"/>
      <c r="I117" s="23" t="s">
        <v>19</v>
      </c>
      <c r="J117" s="51" t="str">
        <f>IF(J12="","",J12)</f>
        <v>18. 5. 2020</v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29"/>
      <c r="C119" s="23" t="s">
        <v>21</v>
      </c>
      <c r="D119" s="28"/>
      <c r="E119" s="28"/>
      <c r="F119" s="21" t="str">
        <f>E15</f>
        <v>TECHart systems s.r.o., Machatého 679/2, Hlubočepy</v>
      </c>
      <c r="G119" s="28"/>
      <c r="H119" s="28"/>
      <c r="I119" s="23" t="s">
        <v>27</v>
      </c>
      <c r="J119" s="24" t="str">
        <f>E21</f>
        <v>Ateliér Ja-Mar s.r.o.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29"/>
      <c r="C120" s="23" t="s">
        <v>25</v>
      </c>
      <c r="D120" s="28"/>
      <c r="E120" s="28"/>
      <c r="F120" s="21" t="str">
        <f>IF(E18="","",E18)</f>
        <v xml:space="preserve"> </v>
      </c>
      <c r="G120" s="28"/>
      <c r="H120" s="28"/>
      <c r="I120" s="23" t="s">
        <v>30</v>
      </c>
      <c r="J120" s="24" t="str">
        <f>E24</f>
        <v>Ateliér Ja-Mar s.r.o.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18"/>
      <c r="B122" s="119"/>
      <c r="C122" s="120" t="s">
        <v>100</v>
      </c>
      <c r="D122" s="121" t="s">
        <v>59</v>
      </c>
      <c r="E122" s="121" t="s">
        <v>55</v>
      </c>
      <c r="F122" s="121" t="s">
        <v>56</v>
      </c>
      <c r="G122" s="121" t="s">
        <v>101</v>
      </c>
      <c r="H122" s="121" t="s">
        <v>102</v>
      </c>
      <c r="I122" s="121" t="s">
        <v>103</v>
      </c>
      <c r="J122" s="122" t="s">
        <v>95</v>
      </c>
      <c r="K122" s="123" t="s">
        <v>104</v>
      </c>
      <c r="L122" s="124"/>
      <c r="M122" s="58" t="s">
        <v>1</v>
      </c>
      <c r="N122" s="59" t="s">
        <v>38</v>
      </c>
      <c r="O122" s="59" t="s">
        <v>105</v>
      </c>
      <c r="P122" s="59" t="s">
        <v>106</v>
      </c>
      <c r="Q122" s="59" t="s">
        <v>107</v>
      </c>
      <c r="R122" s="59" t="s">
        <v>108</v>
      </c>
      <c r="S122" s="59" t="s">
        <v>109</v>
      </c>
      <c r="T122" s="60" t="s">
        <v>110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8"/>
      <c r="B123" s="29"/>
      <c r="C123" s="65" t="s">
        <v>111</v>
      </c>
      <c r="D123" s="28"/>
      <c r="E123" s="28"/>
      <c r="F123" s="28"/>
      <c r="G123" s="28"/>
      <c r="H123" s="28"/>
      <c r="I123" s="28"/>
      <c r="J123" s="125">
        <f>BK123</f>
        <v>0</v>
      </c>
      <c r="K123" s="28"/>
      <c r="L123" s="29"/>
      <c r="M123" s="61"/>
      <c r="N123" s="52"/>
      <c r="O123" s="62"/>
      <c r="P123" s="126">
        <f>P124</f>
        <v>0</v>
      </c>
      <c r="Q123" s="62"/>
      <c r="R123" s="126">
        <f>R124</f>
        <v>0</v>
      </c>
      <c r="S123" s="62"/>
      <c r="T123" s="127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73</v>
      </c>
      <c r="AU123" s="14" t="s">
        <v>97</v>
      </c>
      <c r="BK123" s="128">
        <f>BK124</f>
        <v>0</v>
      </c>
    </row>
    <row r="124" spans="1:65" s="12" customFormat="1" ht="25.9" customHeight="1">
      <c r="B124" s="129"/>
      <c r="D124" s="130" t="s">
        <v>73</v>
      </c>
      <c r="E124" s="131" t="s">
        <v>147</v>
      </c>
      <c r="F124" s="131" t="s">
        <v>155</v>
      </c>
      <c r="J124" s="132">
        <f>BK124</f>
        <v>0</v>
      </c>
      <c r="L124" s="129"/>
      <c r="M124" s="133"/>
      <c r="N124" s="134"/>
      <c r="O124" s="134"/>
      <c r="P124" s="135">
        <f>P125</f>
        <v>0</v>
      </c>
      <c r="Q124" s="134"/>
      <c r="R124" s="135">
        <f>R125</f>
        <v>0</v>
      </c>
      <c r="S124" s="134"/>
      <c r="T124" s="136">
        <f>T125</f>
        <v>0</v>
      </c>
      <c r="AR124" s="130" t="s">
        <v>81</v>
      </c>
      <c r="AT124" s="137" t="s">
        <v>73</v>
      </c>
      <c r="AU124" s="137" t="s">
        <v>74</v>
      </c>
      <c r="AY124" s="130" t="s">
        <v>112</v>
      </c>
      <c r="BK124" s="138">
        <f>BK125</f>
        <v>0</v>
      </c>
    </row>
    <row r="125" spans="1:65" s="12" customFormat="1" ht="22.9" customHeight="1">
      <c r="B125" s="129"/>
      <c r="D125" s="130" t="s">
        <v>73</v>
      </c>
      <c r="E125" s="139" t="s">
        <v>150</v>
      </c>
      <c r="F125" s="139" t="s">
        <v>156</v>
      </c>
      <c r="J125" s="140">
        <f>BK125</f>
        <v>0</v>
      </c>
      <c r="L125" s="129"/>
      <c r="M125" s="133"/>
      <c r="N125" s="134"/>
      <c r="O125" s="134"/>
      <c r="P125" s="135">
        <f>SUM(P126:P149)</f>
        <v>0</v>
      </c>
      <c r="Q125" s="134"/>
      <c r="R125" s="135">
        <f>SUM(R126:R149)</f>
        <v>0</v>
      </c>
      <c r="S125" s="134"/>
      <c r="T125" s="136">
        <f>SUM(T126:T149)</f>
        <v>0</v>
      </c>
      <c r="AR125" s="130" t="s">
        <v>80</v>
      </c>
      <c r="AT125" s="137" t="s">
        <v>73</v>
      </c>
      <c r="AU125" s="137" t="s">
        <v>80</v>
      </c>
      <c r="AY125" s="130" t="s">
        <v>112</v>
      </c>
      <c r="BK125" s="138">
        <f>SUM(BK126:BK149)</f>
        <v>0</v>
      </c>
    </row>
    <row r="126" spans="1:65" s="2" customFormat="1" ht="16.5" customHeight="1">
      <c r="A126" s="28"/>
      <c r="B126" s="141"/>
      <c r="C126" s="142" t="s">
        <v>80</v>
      </c>
      <c r="D126" s="142" t="s">
        <v>113</v>
      </c>
      <c r="E126" s="143" t="s">
        <v>157</v>
      </c>
      <c r="F126" s="144" t="s">
        <v>201</v>
      </c>
      <c r="G126" s="145" t="s">
        <v>124</v>
      </c>
      <c r="H126" s="146">
        <v>167</v>
      </c>
      <c r="I126" s="147"/>
      <c r="J126" s="147">
        <f t="shared" ref="J126:J149" si="0">ROUND(I126*H126,2)</f>
        <v>0</v>
      </c>
      <c r="K126" s="148"/>
      <c r="L126" s="29"/>
      <c r="M126" s="149" t="s">
        <v>1</v>
      </c>
      <c r="N126" s="150" t="s">
        <v>39</v>
      </c>
      <c r="O126" s="151">
        <v>0</v>
      </c>
      <c r="P126" s="151">
        <f t="shared" ref="P126:P149" si="1">O126*H126</f>
        <v>0</v>
      </c>
      <c r="Q126" s="151">
        <v>0</v>
      </c>
      <c r="R126" s="151">
        <f t="shared" ref="R126:R149" si="2">Q126*H126</f>
        <v>0</v>
      </c>
      <c r="S126" s="151">
        <v>0</v>
      </c>
      <c r="T126" s="152">
        <f t="shared" ref="T126:T149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3" t="s">
        <v>114</v>
      </c>
      <c r="AT126" s="153" t="s">
        <v>113</v>
      </c>
      <c r="AU126" s="153" t="s">
        <v>81</v>
      </c>
      <c r="AY126" s="14" t="s">
        <v>112</v>
      </c>
      <c r="BE126" s="154">
        <f t="shared" ref="BE126:BE149" si="4">IF(N126="základní",J126,0)</f>
        <v>0</v>
      </c>
      <c r="BF126" s="154">
        <f t="shared" ref="BF126:BF149" si="5">IF(N126="snížená",J126,0)</f>
        <v>0</v>
      </c>
      <c r="BG126" s="154">
        <f t="shared" ref="BG126:BG149" si="6">IF(N126="zákl. přenesená",J126,0)</f>
        <v>0</v>
      </c>
      <c r="BH126" s="154">
        <f t="shared" ref="BH126:BH149" si="7">IF(N126="sníž. přenesená",J126,0)</f>
        <v>0</v>
      </c>
      <c r="BI126" s="154">
        <f t="shared" ref="BI126:BI149" si="8">IF(N126="nulová",J126,0)</f>
        <v>0</v>
      </c>
      <c r="BJ126" s="14" t="s">
        <v>80</v>
      </c>
      <c r="BK126" s="154">
        <f t="shared" ref="BK126:BK149" si="9">ROUND(I126*H126,2)</f>
        <v>0</v>
      </c>
      <c r="BL126" s="14" t="s">
        <v>114</v>
      </c>
      <c r="BM126" s="153" t="s">
        <v>81</v>
      </c>
    </row>
    <row r="127" spans="1:65" s="2" customFormat="1" ht="16.5" customHeight="1">
      <c r="A127" s="28"/>
      <c r="B127" s="141"/>
      <c r="C127" s="142" t="s">
        <v>81</v>
      </c>
      <c r="D127" s="142" t="s">
        <v>113</v>
      </c>
      <c r="E127" s="143" t="s">
        <v>158</v>
      </c>
      <c r="F127" s="144" t="s">
        <v>202</v>
      </c>
      <c r="G127" s="145" t="s">
        <v>124</v>
      </c>
      <c r="H127" s="146">
        <v>7</v>
      </c>
      <c r="I127" s="147"/>
      <c r="J127" s="147">
        <f t="shared" si="0"/>
        <v>0</v>
      </c>
      <c r="K127" s="148"/>
      <c r="L127" s="29"/>
      <c r="M127" s="149" t="s">
        <v>1</v>
      </c>
      <c r="N127" s="150" t="s">
        <v>39</v>
      </c>
      <c r="O127" s="151">
        <v>0</v>
      </c>
      <c r="P127" s="151">
        <f t="shared" si="1"/>
        <v>0</v>
      </c>
      <c r="Q127" s="151">
        <v>0</v>
      </c>
      <c r="R127" s="151">
        <f t="shared" si="2"/>
        <v>0</v>
      </c>
      <c r="S127" s="151">
        <v>0</v>
      </c>
      <c r="T127" s="15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3" t="s">
        <v>114</v>
      </c>
      <c r="AT127" s="153" t="s">
        <v>113</v>
      </c>
      <c r="AU127" s="153" t="s">
        <v>81</v>
      </c>
      <c r="AY127" s="14" t="s">
        <v>112</v>
      </c>
      <c r="BE127" s="154">
        <f t="shared" si="4"/>
        <v>0</v>
      </c>
      <c r="BF127" s="154">
        <f t="shared" si="5"/>
        <v>0</v>
      </c>
      <c r="BG127" s="154">
        <f t="shared" si="6"/>
        <v>0</v>
      </c>
      <c r="BH127" s="154">
        <f t="shared" si="7"/>
        <v>0</v>
      </c>
      <c r="BI127" s="154">
        <f t="shared" si="8"/>
        <v>0</v>
      </c>
      <c r="BJ127" s="14" t="s">
        <v>80</v>
      </c>
      <c r="BK127" s="154">
        <f t="shared" si="9"/>
        <v>0</v>
      </c>
      <c r="BL127" s="14" t="s">
        <v>114</v>
      </c>
      <c r="BM127" s="153" t="s">
        <v>114</v>
      </c>
    </row>
    <row r="128" spans="1:65" s="2" customFormat="1" ht="16.5" customHeight="1">
      <c r="A128" s="28"/>
      <c r="B128" s="141"/>
      <c r="C128" s="142" t="s">
        <v>115</v>
      </c>
      <c r="D128" s="142" t="s">
        <v>113</v>
      </c>
      <c r="E128" s="143" t="s">
        <v>159</v>
      </c>
      <c r="F128" s="144" t="s">
        <v>160</v>
      </c>
      <c r="G128" s="145" t="s">
        <v>124</v>
      </c>
      <c r="H128" s="146">
        <v>1</v>
      </c>
      <c r="I128" s="147"/>
      <c r="J128" s="147">
        <f t="shared" si="0"/>
        <v>0</v>
      </c>
      <c r="K128" s="148"/>
      <c r="L128" s="29"/>
      <c r="M128" s="149" t="s">
        <v>1</v>
      </c>
      <c r="N128" s="150" t="s">
        <v>39</v>
      </c>
      <c r="O128" s="151">
        <v>0</v>
      </c>
      <c r="P128" s="151">
        <f t="shared" si="1"/>
        <v>0</v>
      </c>
      <c r="Q128" s="151">
        <v>0</v>
      </c>
      <c r="R128" s="151">
        <f t="shared" si="2"/>
        <v>0</v>
      </c>
      <c r="S128" s="151">
        <v>0</v>
      </c>
      <c r="T128" s="15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3" t="s">
        <v>114</v>
      </c>
      <c r="AT128" s="153" t="s">
        <v>113</v>
      </c>
      <c r="AU128" s="153" t="s">
        <v>81</v>
      </c>
      <c r="AY128" s="14" t="s">
        <v>112</v>
      </c>
      <c r="BE128" s="154">
        <f t="shared" si="4"/>
        <v>0</v>
      </c>
      <c r="BF128" s="154">
        <f t="shared" si="5"/>
        <v>0</v>
      </c>
      <c r="BG128" s="154">
        <f t="shared" si="6"/>
        <v>0</v>
      </c>
      <c r="BH128" s="154">
        <f t="shared" si="7"/>
        <v>0</v>
      </c>
      <c r="BI128" s="154">
        <f t="shared" si="8"/>
        <v>0</v>
      </c>
      <c r="BJ128" s="14" t="s">
        <v>80</v>
      </c>
      <c r="BK128" s="154">
        <f t="shared" si="9"/>
        <v>0</v>
      </c>
      <c r="BL128" s="14" t="s">
        <v>114</v>
      </c>
      <c r="BM128" s="153" t="s">
        <v>117</v>
      </c>
    </row>
    <row r="129" spans="1:65" s="2" customFormat="1" ht="16.5" customHeight="1">
      <c r="A129" s="28"/>
      <c r="B129" s="141"/>
      <c r="C129" s="142" t="s">
        <v>114</v>
      </c>
      <c r="D129" s="142" t="s">
        <v>113</v>
      </c>
      <c r="E129" s="143" t="s">
        <v>161</v>
      </c>
      <c r="F129" s="144" t="s">
        <v>162</v>
      </c>
      <c r="G129" s="145" t="s">
        <v>124</v>
      </c>
      <c r="H129" s="146">
        <v>1</v>
      </c>
      <c r="I129" s="147"/>
      <c r="J129" s="147">
        <f t="shared" si="0"/>
        <v>0</v>
      </c>
      <c r="K129" s="148"/>
      <c r="L129" s="29"/>
      <c r="M129" s="149" t="s">
        <v>1</v>
      </c>
      <c r="N129" s="150" t="s">
        <v>39</v>
      </c>
      <c r="O129" s="151">
        <v>0</v>
      </c>
      <c r="P129" s="151">
        <f t="shared" si="1"/>
        <v>0</v>
      </c>
      <c r="Q129" s="151">
        <v>0</v>
      </c>
      <c r="R129" s="151">
        <f t="shared" si="2"/>
        <v>0</v>
      </c>
      <c r="S129" s="151">
        <v>0</v>
      </c>
      <c r="T129" s="15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53" t="s">
        <v>114</v>
      </c>
      <c r="AT129" s="153" t="s">
        <v>113</v>
      </c>
      <c r="AU129" s="153" t="s">
        <v>81</v>
      </c>
      <c r="AY129" s="14" t="s">
        <v>112</v>
      </c>
      <c r="BE129" s="154">
        <f t="shared" si="4"/>
        <v>0</v>
      </c>
      <c r="BF129" s="154">
        <f t="shared" si="5"/>
        <v>0</v>
      </c>
      <c r="BG129" s="154">
        <f t="shared" si="6"/>
        <v>0</v>
      </c>
      <c r="BH129" s="154">
        <f t="shared" si="7"/>
        <v>0</v>
      </c>
      <c r="BI129" s="154">
        <f t="shared" si="8"/>
        <v>0</v>
      </c>
      <c r="BJ129" s="14" t="s">
        <v>80</v>
      </c>
      <c r="BK129" s="154">
        <f t="shared" si="9"/>
        <v>0</v>
      </c>
      <c r="BL129" s="14" t="s">
        <v>114</v>
      </c>
      <c r="BM129" s="153" t="s">
        <v>119</v>
      </c>
    </row>
    <row r="130" spans="1:65" s="2" customFormat="1" ht="16.5" customHeight="1">
      <c r="A130" s="28"/>
      <c r="B130" s="141"/>
      <c r="C130" s="142" t="s">
        <v>116</v>
      </c>
      <c r="D130" s="142" t="s">
        <v>113</v>
      </c>
      <c r="E130" s="143" t="s">
        <v>163</v>
      </c>
      <c r="F130" s="144" t="s">
        <v>164</v>
      </c>
      <c r="G130" s="145" t="s">
        <v>124</v>
      </c>
      <c r="H130" s="146">
        <v>1</v>
      </c>
      <c r="I130" s="147"/>
      <c r="J130" s="147">
        <f t="shared" si="0"/>
        <v>0</v>
      </c>
      <c r="K130" s="148"/>
      <c r="L130" s="29"/>
      <c r="M130" s="149" t="s">
        <v>1</v>
      </c>
      <c r="N130" s="150" t="s">
        <v>39</v>
      </c>
      <c r="O130" s="151">
        <v>0</v>
      </c>
      <c r="P130" s="151">
        <f t="shared" si="1"/>
        <v>0</v>
      </c>
      <c r="Q130" s="151">
        <v>0</v>
      </c>
      <c r="R130" s="151">
        <f t="shared" si="2"/>
        <v>0</v>
      </c>
      <c r="S130" s="151">
        <v>0</v>
      </c>
      <c r="T130" s="15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3" t="s">
        <v>114</v>
      </c>
      <c r="AT130" s="153" t="s">
        <v>113</v>
      </c>
      <c r="AU130" s="153" t="s">
        <v>81</v>
      </c>
      <c r="AY130" s="14" t="s">
        <v>112</v>
      </c>
      <c r="BE130" s="154">
        <f t="shared" si="4"/>
        <v>0</v>
      </c>
      <c r="BF130" s="154">
        <f t="shared" si="5"/>
        <v>0</v>
      </c>
      <c r="BG130" s="154">
        <f t="shared" si="6"/>
        <v>0</v>
      </c>
      <c r="BH130" s="154">
        <f t="shared" si="7"/>
        <v>0</v>
      </c>
      <c r="BI130" s="154">
        <f t="shared" si="8"/>
        <v>0</v>
      </c>
      <c r="BJ130" s="14" t="s">
        <v>80</v>
      </c>
      <c r="BK130" s="154">
        <f t="shared" si="9"/>
        <v>0</v>
      </c>
      <c r="BL130" s="14" t="s">
        <v>114</v>
      </c>
      <c r="BM130" s="153" t="s">
        <v>121</v>
      </c>
    </row>
    <row r="131" spans="1:65" s="2" customFormat="1" ht="16.5" customHeight="1">
      <c r="A131" s="28"/>
      <c r="B131" s="141"/>
      <c r="C131" s="142" t="s">
        <v>117</v>
      </c>
      <c r="D131" s="142" t="s">
        <v>113</v>
      </c>
      <c r="E131" s="143" t="s">
        <v>165</v>
      </c>
      <c r="F131" s="144" t="s">
        <v>166</v>
      </c>
      <c r="G131" s="145" t="s">
        <v>124</v>
      </c>
      <c r="H131" s="146">
        <v>167</v>
      </c>
      <c r="I131" s="147"/>
      <c r="J131" s="147">
        <f t="shared" si="0"/>
        <v>0</v>
      </c>
      <c r="K131" s="148"/>
      <c r="L131" s="29"/>
      <c r="M131" s="149" t="s">
        <v>1</v>
      </c>
      <c r="N131" s="150" t="s">
        <v>39</v>
      </c>
      <c r="O131" s="151">
        <v>0</v>
      </c>
      <c r="P131" s="151">
        <f t="shared" si="1"/>
        <v>0</v>
      </c>
      <c r="Q131" s="151">
        <v>0</v>
      </c>
      <c r="R131" s="151">
        <f t="shared" si="2"/>
        <v>0</v>
      </c>
      <c r="S131" s="151">
        <v>0</v>
      </c>
      <c r="T131" s="15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3" t="s">
        <v>114</v>
      </c>
      <c r="AT131" s="153" t="s">
        <v>113</v>
      </c>
      <c r="AU131" s="153" t="s">
        <v>81</v>
      </c>
      <c r="AY131" s="14" t="s">
        <v>112</v>
      </c>
      <c r="BE131" s="154">
        <f t="shared" si="4"/>
        <v>0</v>
      </c>
      <c r="BF131" s="154">
        <f t="shared" si="5"/>
        <v>0</v>
      </c>
      <c r="BG131" s="154">
        <f t="shared" si="6"/>
        <v>0</v>
      </c>
      <c r="BH131" s="154">
        <f t="shared" si="7"/>
        <v>0</v>
      </c>
      <c r="BI131" s="154">
        <f t="shared" si="8"/>
        <v>0</v>
      </c>
      <c r="BJ131" s="14" t="s">
        <v>80</v>
      </c>
      <c r="BK131" s="154">
        <f t="shared" si="9"/>
        <v>0</v>
      </c>
      <c r="BL131" s="14" t="s">
        <v>114</v>
      </c>
      <c r="BM131" s="153" t="s">
        <v>123</v>
      </c>
    </row>
    <row r="132" spans="1:65" s="2" customFormat="1" ht="16.5" customHeight="1">
      <c r="A132" s="166"/>
      <c r="B132" s="141"/>
      <c r="C132" s="142" t="s">
        <v>118</v>
      </c>
      <c r="D132" s="142" t="s">
        <v>113</v>
      </c>
      <c r="E132" s="143" t="s">
        <v>167</v>
      </c>
      <c r="F132" s="144" t="s">
        <v>168</v>
      </c>
      <c r="G132" s="145" t="s">
        <v>124</v>
      </c>
      <c r="H132" s="146">
        <v>1</v>
      </c>
      <c r="I132" s="147"/>
      <c r="J132" s="147">
        <f t="shared" ref="J132" si="10">ROUND(I132*H132,2)</f>
        <v>0</v>
      </c>
      <c r="K132" s="148"/>
      <c r="L132" s="29"/>
      <c r="M132" s="149" t="s">
        <v>1</v>
      </c>
      <c r="N132" s="150" t="s">
        <v>39</v>
      </c>
      <c r="O132" s="151">
        <v>0</v>
      </c>
      <c r="P132" s="151">
        <f t="shared" ref="P132" si="11">O132*H132</f>
        <v>0</v>
      </c>
      <c r="Q132" s="151">
        <v>0</v>
      </c>
      <c r="R132" s="151">
        <f t="shared" ref="R132" si="12">Q132*H132</f>
        <v>0</v>
      </c>
      <c r="S132" s="151">
        <v>0</v>
      </c>
      <c r="T132" s="152">
        <f t="shared" ref="T132" si="13">S132*H132</f>
        <v>0</v>
      </c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R132" s="153" t="s">
        <v>114</v>
      </c>
      <c r="AT132" s="153" t="s">
        <v>113</v>
      </c>
      <c r="AU132" s="153" t="s">
        <v>81</v>
      </c>
      <c r="AY132" s="14" t="s">
        <v>112</v>
      </c>
      <c r="BE132" s="154">
        <f t="shared" ref="BE132" si="14">IF(N132="základní",J132,0)</f>
        <v>0</v>
      </c>
      <c r="BF132" s="154">
        <f t="shared" ref="BF132" si="15">IF(N132="snížená",J132,0)</f>
        <v>0</v>
      </c>
      <c r="BG132" s="154">
        <f t="shared" ref="BG132" si="16">IF(N132="zákl. přenesená",J132,0)</f>
        <v>0</v>
      </c>
      <c r="BH132" s="154">
        <f t="shared" ref="BH132" si="17">IF(N132="sníž. přenesená",J132,0)</f>
        <v>0</v>
      </c>
      <c r="BI132" s="154">
        <f t="shared" ref="BI132" si="18">IF(N132="nulová",J132,0)</f>
        <v>0</v>
      </c>
      <c r="BJ132" s="14" t="s">
        <v>80</v>
      </c>
      <c r="BK132" s="154">
        <f t="shared" ref="BK132" si="19">ROUND(I132*H132,2)</f>
        <v>0</v>
      </c>
      <c r="BL132" s="14" t="s">
        <v>114</v>
      </c>
      <c r="BM132" s="153" t="s">
        <v>126</v>
      </c>
    </row>
    <row r="133" spans="1:65" s="2" customFormat="1" ht="16.5" customHeight="1">
      <c r="A133" s="28"/>
      <c r="B133" s="141"/>
      <c r="C133" s="142" t="s">
        <v>118</v>
      </c>
      <c r="D133" s="142" t="s">
        <v>113</v>
      </c>
      <c r="E133" s="143" t="s">
        <v>167</v>
      </c>
      <c r="F133" s="144" t="s">
        <v>168</v>
      </c>
      <c r="G133" s="145" t="s">
        <v>124</v>
      </c>
      <c r="H133" s="146">
        <v>1</v>
      </c>
      <c r="I133" s="147"/>
      <c r="J133" s="147">
        <f t="shared" si="0"/>
        <v>0</v>
      </c>
      <c r="K133" s="148"/>
      <c r="L133" s="29"/>
      <c r="M133" s="149" t="s">
        <v>1</v>
      </c>
      <c r="N133" s="150" t="s">
        <v>39</v>
      </c>
      <c r="O133" s="151">
        <v>0</v>
      </c>
      <c r="P133" s="151">
        <f t="shared" si="1"/>
        <v>0</v>
      </c>
      <c r="Q133" s="151">
        <v>0</v>
      </c>
      <c r="R133" s="151">
        <f t="shared" si="2"/>
        <v>0</v>
      </c>
      <c r="S133" s="151">
        <v>0</v>
      </c>
      <c r="T133" s="15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3" t="s">
        <v>114</v>
      </c>
      <c r="AT133" s="153" t="s">
        <v>113</v>
      </c>
      <c r="AU133" s="153" t="s">
        <v>81</v>
      </c>
      <c r="AY133" s="14" t="s">
        <v>112</v>
      </c>
      <c r="BE133" s="154">
        <f t="shared" si="4"/>
        <v>0</v>
      </c>
      <c r="BF133" s="154">
        <f t="shared" si="5"/>
        <v>0</v>
      </c>
      <c r="BG133" s="154">
        <f t="shared" si="6"/>
        <v>0</v>
      </c>
      <c r="BH133" s="154">
        <f t="shared" si="7"/>
        <v>0</v>
      </c>
      <c r="BI133" s="154">
        <f t="shared" si="8"/>
        <v>0</v>
      </c>
      <c r="BJ133" s="14" t="s">
        <v>80</v>
      </c>
      <c r="BK133" s="154">
        <f t="shared" si="9"/>
        <v>0</v>
      </c>
      <c r="BL133" s="14" t="s">
        <v>114</v>
      </c>
      <c r="BM133" s="153" t="s">
        <v>126</v>
      </c>
    </row>
    <row r="134" spans="1:65" s="2" customFormat="1" ht="16.5" customHeight="1">
      <c r="A134" s="28"/>
      <c r="B134" s="141"/>
      <c r="C134" s="142" t="s">
        <v>119</v>
      </c>
      <c r="D134" s="142" t="s">
        <v>113</v>
      </c>
      <c r="E134" s="143" t="s">
        <v>169</v>
      </c>
      <c r="F134" s="144" t="s">
        <v>170</v>
      </c>
      <c r="G134" s="145" t="s">
        <v>124</v>
      </c>
      <c r="H134" s="146">
        <v>1</v>
      </c>
      <c r="I134" s="147"/>
      <c r="J134" s="147">
        <f t="shared" si="0"/>
        <v>0</v>
      </c>
      <c r="K134" s="148"/>
      <c r="L134" s="29"/>
      <c r="M134" s="149" t="s">
        <v>1</v>
      </c>
      <c r="N134" s="150" t="s">
        <v>39</v>
      </c>
      <c r="O134" s="151">
        <v>0</v>
      </c>
      <c r="P134" s="151">
        <f t="shared" si="1"/>
        <v>0</v>
      </c>
      <c r="Q134" s="151">
        <v>0</v>
      </c>
      <c r="R134" s="151">
        <f t="shared" si="2"/>
        <v>0</v>
      </c>
      <c r="S134" s="151">
        <v>0</v>
      </c>
      <c r="T134" s="15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3" t="s">
        <v>114</v>
      </c>
      <c r="AT134" s="153" t="s">
        <v>113</v>
      </c>
      <c r="AU134" s="153" t="s">
        <v>81</v>
      </c>
      <c r="AY134" s="14" t="s">
        <v>112</v>
      </c>
      <c r="BE134" s="154">
        <f t="shared" si="4"/>
        <v>0</v>
      </c>
      <c r="BF134" s="154">
        <f t="shared" si="5"/>
        <v>0</v>
      </c>
      <c r="BG134" s="154">
        <f t="shared" si="6"/>
        <v>0</v>
      </c>
      <c r="BH134" s="154">
        <f t="shared" si="7"/>
        <v>0</v>
      </c>
      <c r="BI134" s="154">
        <f t="shared" si="8"/>
        <v>0</v>
      </c>
      <c r="BJ134" s="14" t="s">
        <v>80</v>
      </c>
      <c r="BK134" s="154">
        <f t="shared" si="9"/>
        <v>0</v>
      </c>
      <c r="BL134" s="14" t="s">
        <v>114</v>
      </c>
      <c r="BM134" s="153" t="s">
        <v>127</v>
      </c>
    </row>
    <row r="135" spans="1:65" s="2" customFormat="1" ht="16.5" customHeight="1">
      <c r="A135" s="28"/>
      <c r="B135" s="141"/>
      <c r="C135" s="142" t="s">
        <v>120</v>
      </c>
      <c r="D135" s="142" t="s">
        <v>113</v>
      </c>
      <c r="E135" s="143" t="s">
        <v>171</v>
      </c>
      <c r="F135" s="144" t="s">
        <v>172</v>
      </c>
      <c r="G135" s="145" t="s">
        <v>134</v>
      </c>
      <c r="H135" s="146">
        <v>75</v>
      </c>
      <c r="I135" s="147"/>
      <c r="J135" s="147">
        <f t="shared" si="0"/>
        <v>0</v>
      </c>
      <c r="K135" s="148"/>
      <c r="L135" s="29"/>
      <c r="M135" s="149" t="s">
        <v>1</v>
      </c>
      <c r="N135" s="150" t="s">
        <v>39</v>
      </c>
      <c r="O135" s="151">
        <v>0</v>
      </c>
      <c r="P135" s="151">
        <f t="shared" si="1"/>
        <v>0</v>
      </c>
      <c r="Q135" s="151">
        <v>0</v>
      </c>
      <c r="R135" s="151">
        <f t="shared" si="2"/>
        <v>0</v>
      </c>
      <c r="S135" s="151">
        <v>0</v>
      </c>
      <c r="T135" s="15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3" t="s">
        <v>114</v>
      </c>
      <c r="AT135" s="153" t="s">
        <v>113</v>
      </c>
      <c r="AU135" s="153" t="s">
        <v>81</v>
      </c>
      <c r="AY135" s="14" t="s">
        <v>112</v>
      </c>
      <c r="BE135" s="154">
        <f t="shared" si="4"/>
        <v>0</v>
      </c>
      <c r="BF135" s="154">
        <f t="shared" si="5"/>
        <v>0</v>
      </c>
      <c r="BG135" s="154">
        <f t="shared" si="6"/>
        <v>0</v>
      </c>
      <c r="BH135" s="154">
        <f t="shared" si="7"/>
        <v>0</v>
      </c>
      <c r="BI135" s="154">
        <f t="shared" si="8"/>
        <v>0</v>
      </c>
      <c r="BJ135" s="14" t="s">
        <v>80</v>
      </c>
      <c r="BK135" s="154">
        <f t="shared" si="9"/>
        <v>0</v>
      </c>
      <c r="BL135" s="14" t="s">
        <v>114</v>
      </c>
      <c r="BM135" s="153" t="s">
        <v>129</v>
      </c>
    </row>
    <row r="136" spans="1:65" s="2" customFormat="1" ht="16.5" customHeight="1">
      <c r="A136" s="28"/>
      <c r="B136" s="141"/>
      <c r="C136" s="142" t="s">
        <v>121</v>
      </c>
      <c r="D136" s="142" t="s">
        <v>113</v>
      </c>
      <c r="E136" s="143" t="s">
        <v>173</v>
      </c>
      <c r="F136" s="144" t="s">
        <v>174</v>
      </c>
      <c r="G136" s="145" t="s">
        <v>134</v>
      </c>
      <c r="H136" s="146">
        <v>1600</v>
      </c>
      <c r="I136" s="147"/>
      <c r="J136" s="147">
        <f t="shared" si="0"/>
        <v>0</v>
      </c>
      <c r="K136" s="148"/>
      <c r="L136" s="29"/>
      <c r="M136" s="149" t="s">
        <v>1</v>
      </c>
      <c r="N136" s="150" t="s">
        <v>39</v>
      </c>
      <c r="O136" s="151">
        <v>0</v>
      </c>
      <c r="P136" s="151">
        <f t="shared" si="1"/>
        <v>0</v>
      </c>
      <c r="Q136" s="151">
        <v>0</v>
      </c>
      <c r="R136" s="151">
        <f t="shared" si="2"/>
        <v>0</v>
      </c>
      <c r="S136" s="151">
        <v>0</v>
      </c>
      <c r="T136" s="15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3" t="s">
        <v>114</v>
      </c>
      <c r="AT136" s="153" t="s">
        <v>113</v>
      </c>
      <c r="AU136" s="153" t="s">
        <v>81</v>
      </c>
      <c r="AY136" s="14" t="s">
        <v>112</v>
      </c>
      <c r="BE136" s="154">
        <f t="shared" si="4"/>
        <v>0</v>
      </c>
      <c r="BF136" s="154">
        <f t="shared" si="5"/>
        <v>0</v>
      </c>
      <c r="BG136" s="154">
        <f t="shared" si="6"/>
        <v>0</v>
      </c>
      <c r="BH136" s="154">
        <f t="shared" si="7"/>
        <v>0</v>
      </c>
      <c r="BI136" s="154">
        <f t="shared" si="8"/>
        <v>0</v>
      </c>
      <c r="BJ136" s="14" t="s">
        <v>80</v>
      </c>
      <c r="BK136" s="154">
        <f t="shared" si="9"/>
        <v>0</v>
      </c>
      <c r="BL136" s="14" t="s">
        <v>114</v>
      </c>
      <c r="BM136" s="153" t="s">
        <v>131</v>
      </c>
    </row>
    <row r="137" spans="1:65" s="2" customFormat="1" ht="16.5" customHeight="1">
      <c r="A137" s="28"/>
      <c r="B137" s="141"/>
      <c r="C137" s="142" t="s">
        <v>122</v>
      </c>
      <c r="D137" s="142" t="s">
        <v>113</v>
      </c>
      <c r="E137" s="143" t="s">
        <v>175</v>
      </c>
      <c r="F137" s="144" t="s">
        <v>176</v>
      </c>
      <c r="G137" s="145" t="s">
        <v>134</v>
      </c>
      <c r="H137" s="146">
        <v>80</v>
      </c>
      <c r="I137" s="147"/>
      <c r="J137" s="147">
        <f t="shared" si="0"/>
        <v>0</v>
      </c>
      <c r="K137" s="148"/>
      <c r="L137" s="29"/>
      <c r="M137" s="149" t="s">
        <v>1</v>
      </c>
      <c r="N137" s="150" t="s">
        <v>39</v>
      </c>
      <c r="O137" s="151">
        <v>0</v>
      </c>
      <c r="P137" s="151">
        <f t="shared" si="1"/>
        <v>0</v>
      </c>
      <c r="Q137" s="151">
        <v>0</v>
      </c>
      <c r="R137" s="151">
        <f t="shared" si="2"/>
        <v>0</v>
      </c>
      <c r="S137" s="151">
        <v>0</v>
      </c>
      <c r="T137" s="15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3" t="s">
        <v>114</v>
      </c>
      <c r="AT137" s="153" t="s">
        <v>113</v>
      </c>
      <c r="AU137" s="153" t="s">
        <v>81</v>
      </c>
      <c r="AY137" s="14" t="s">
        <v>112</v>
      </c>
      <c r="BE137" s="154">
        <f t="shared" si="4"/>
        <v>0</v>
      </c>
      <c r="BF137" s="154">
        <f t="shared" si="5"/>
        <v>0</v>
      </c>
      <c r="BG137" s="154">
        <f t="shared" si="6"/>
        <v>0</v>
      </c>
      <c r="BH137" s="154">
        <f t="shared" si="7"/>
        <v>0</v>
      </c>
      <c r="BI137" s="154">
        <f t="shared" si="8"/>
        <v>0</v>
      </c>
      <c r="BJ137" s="14" t="s">
        <v>80</v>
      </c>
      <c r="BK137" s="154">
        <f t="shared" si="9"/>
        <v>0</v>
      </c>
      <c r="BL137" s="14" t="s">
        <v>114</v>
      </c>
      <c r="BM137" s="153" t="s">
        <v>132</v>
      </c>
    </row>
    <row r="138" spans="1:65" s="2" customFormat="1" ht="16.5" customHeight="1">
      <c r="A138" s="28"/>
      <c r="B138" s="141"/>
      <c r="C138" s="142" t="s">
        <v>123</v>
      </c>
      <c r="D138" s="142" t="s">
        <v>113</v>
      </c>
      <c r="E138" s="143" t="s">
        <v>177</v>
      </c>
      <c r="F138" s="144" t="s">
        <v>178</v>
      </c>
      <c r="G138" s="145" t="s">
        <v>124</v>
      </c>
      <c r="H138" s="146">
        <v>1</v>
      </c>
      <c r="I138" s="147"/>
      <c r="J138" s="147">
        <f t="shared" si="0"/>
        <v>0</v>
      </c>
      <c r="K138" s="148"/>
      <c r="L138" s="29"/>
      <c r="M138" s="149" t="s">
        <v>1</v>
      </c>
      <c r="N138" s="150" t="s">
        <v>39</v>
      </c>
      <c r="O138" s="151">
        <v>0</v>
      </c>
      <c r="P138" s="151">
        <f t="shared" si="1"/>
        <v>0</v>
      </c>
      <c r="Q138" s="151">
        <v>0</v>
      </c>
      <c r="R138" s="151">
        <f t="shared" si="2"/>
        <v>0</v>
      </c>
      <c r="S138" s="151">
        <v>0</v>
      </c>
      <c r="T138" s="15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3" t="s">
        <v>114</v>
      </c>
      <c r="AT138" s="153" t="s">
        <v>113</v>
      </c>
      <c r="AU138" s="153" t="s">
        <v>81</v>
      </c>
      <c r="AY138" s="14" t="s">
        <v>112</v>
      </c>
      <c r="BE138" s="154">
        <f t="shared" si="4"/>
        <v>0</v>
      </c>
      <c r="BF138" s="154">
        <f t="shared" si="5"/>
        <v>0</v>
      </c>
      <c r="BG138" s="154">
        <f t="shared" si="6"/>
        <v>0</v>
      </c>
      <c r="BH138" s="154">
        <f t="shared" si="7"/>
        <v>0</v>
      </c>
      <c r="BI138" s="154">
        <f t="shared" si="8"/>
        <v>0</v>
      </c>
      <c r="BJ138" s="14" t="s">
        <v>80</v>
      </c>
      <c r="BK138" s="154">
        <f t="shared" si="9"/>
        <v>0</v>
      </c>
      <c r="BL138" s="14" t="s">
        <v>114</v>
      </c>
      <c r="BM138" s="153" t="s">
        <v>135</v>
      </c>
    </row>
    <row r="139" spans="1:65" s="2" customFormat="1" ht="16.5" customHeight="1">
      <c r="A139" s="28"/>
      <c r="B139" s="141"/>
      <c r="C139" s="142" t="s">
        <v>125</v>
      </c>
      <c r="D139" s="142" t="s">
        <v>113</v>
      </c>
      <c r="E139" s="143" t="s">
        <v>179</v>
      </c>
      <c r="F139" s="144" t="s">
        <v>180</v>
      </c>
      <c r="G139" s="145" t="s">
        <v>124</v>
      </c>
      <c r="H139" s="146">
        <v>3</v>
      </c>
      <c r="I139" s="147"/>
      <c r="J139" s="147">
        <f t="shared" si="0"/>
        <v>0</v>
      </c>
      <c r="K139" s="148"/>
      <c r="L139" s="29"/>
      <c r="M139" s="149" t="s">
        <v>1</v>
      </c>
      <c r="N139" s="150" t="s">
        <v>39</v>
      </c>
      <c r="O139" s="151">
        <v>0</v>
      </c>
      <c r="P139" s="151">
        <f t="shared" si="1"/>
        <v>0</v>
      </c>
      <c r="Q139" s="151">
        <v>0</v>
      </c>
      <c r="R139" s="151">
        <f t="shared" si="2"/>
        <v>0</v>
      </c>
      <c r="S139" s="151">
        <v>0</v>
      </c>
      <c r="T139" s="15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3" t="s">
        <v>114</v>
      </c>
      <c r="AT139" s="153" t="s">
        <v>113</v>
      </c>
      <c r="AU139" s="153" t="s">
        <v>81</v>
      </c>
      <c r="AY139" s="14" t="s">
        <v>112</v>
      </c>
      <c r="BE139" s="154">
        <f t="shared" si="4"/>
        <v>0</v>
      </c>
      <c r="BF139" s="154">
        <f t="shared" si="5"/>
        <v>0</v>
      </c>
      <c r="BG139" s="154">
        <f t="shared" si="6"/>
        <v>0</v>
      </c>
      <c r="BH139" s="154">
        <f t="shared" si="7"/>
        <v>0</v>
      </c>
      <c r="BI139" s="154">
        <f t="shared" si="8"/>
        <v>0</v>
      </c>
      <c r="BJ139" s="14" t="s">
        <v>80</v>
      </c>
      <c r="BK139" s="154">
        <f t="shared" si="9"/>
        <v>0</v>
      </c>
      <c r="BL139" s="14" t="s">
        <v>114</v>
      </c>
      <c r="BM139" s="153" t="s">
        <v>136</v>
      </c>
    </row>
    <row r="140" spans="1:65" s="2" customFormat="1" ht="16.5" customHeight="1">
      <c r="A140" s="28"/>
      <c r="B140" s="141"/>
      <c r="C140" s="142" t="s">
        <v>126</v>
      </c>
      <c r="D140" s="142" t="s">
        <v>113</v>
      </c>
      <c r="E140" s="143" t="s">
        <v>181</v>
      </c>
      <c r="F140" s="144" t="s">
        <v>182</v>
      </c>
      <c r="G140" s="145" t="s">
        <v>124</v>
      </c>
      <c r="H140" s="146">
        <v>1</v>
      </c>
      <c r="I140" s="147"/>
      <c r="J140" s="147">
        <f t="shared" si="0"/>
        <v>0</v>
      </c>
      <c r="K140" s="148"/>
      <c r="L140" s="29"/>
      <c r="M140" s="149" t="s">
        <v>1</v>
      </c>
      <c r="N140" s="150" t="s">
        <v>39</v>
      </c>
      <c r="O140" s="151">
        <v>0</v>
      </c>
      <c r="P140" s="151">
        <f t="shared" si="1"/>
        <v>0</v>
      </c>
      <c r="Q140" s="151">
        <v>0</v>
      </c>
      <c r="R140" s="151">
        <f t="shared" si="2"/>
        <v>0</v>
      </c>
      <c r="S140" s="151">
        <v>0</v>
      </c>
      <c r="T140" s="15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3" t="s">
        <v>114</v>
      </c>
      <c r="AT140" s="153" t="s">
        <v>113</v>
      </c>
      <c r="AU140" s="153" t="s">
        <v>81</v>
      </c>
      <c r="AY140" s="14" t="s">
        <v>112</v>
      </c>
      <c r="BE140" s="154">
        <f t="shared" si="4"/>
        <v>0</v>
      </c>
      <c r="BF140" s="154">
        <f t="shared" si="5"/>
        <v>0</v>
      </c>
      <c r="BG140" s="154">
        <f t="shared" si="6"/>
        <v>0</v>
      </c>
      <c r="BH140" s="154">
        <f t="shared" si="7"/>
        <v>0</v>
      </c>
      <c r="BI140" s="154">
        <f t="shared" si="8"/>
        <v>0</v>
      </c>
      <c r="BJ140" s="14" t="s">
        <v>80</v>
      </c>
      <c r="BK140" s="154">
        <f t="shared" si="9"/>
        <v>0</v>
      </c>
      <c r="BL140" s="14" t="s">
        <v>114</v>
      </c>
      <c r="BM140" s="153" t="s">
        <v>137</v>
      </c>
    </row>
    <row r="141" spans="1:65" s="2" customFormat="1" ht="16.5" customHeight="1">
      <c r="A141" s="28"/>
      <c r="B141" s="141"/>
      <c r="C141" s="142" t="s">
        <v>8</v>
      </c>
      <c r="D141" s="142" t="s">
        <v>113</v>
      </c>
      <c r="E141" s="143" t="s">
        <v>183</v>
      </c>
      <c r="F141" s="144" t="s">
        <v>184</v>
      </c>
      <c r="G141" s="145" t="s">
        <v>124</v>
      </c>
      <c r="H141" s="146">
        <v>1</v>
      </c>
      <c r="I141" s="147"/>
      <c r="J141" s="147">
        <f t="shared" si="0"/>
        <v>0</v>
      </c>
      <c r="K141" s="148"/>
      <c r="L141" s="29"/>
      <c r="M141" s="149" t="s">
        <v>1</v>
      </c>
      <c r="N141" s="150" t="s">
        <v>39</v>
      </c>
      <c r="O141" s="151">
        <v>0</v>
      </c>
      <c r="P141" s="151">
        <f t="shared" si="1"/>
        <v>0</v>
      </c>
      <c r="Q141" s="151">
        <v>0</v>
      </c>
      <c r="R141" s="151">
        <f t="shared" si="2"/>
        <v>0</v>
      </c>
      <c r="S141" s="151">
        <v>0</v>
      </c>
      <c r="T141" s="15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3" t="s">
        <v>114</v>
      </c>
      <c r="AT141" s="153" t="s">
        <v>113</v>
      </c>
      <c r="AU141" s="153" t="s">
        <v>81</v>
      </c>
      <c r="AY141" s="14" t="s">
        <v>112</v>
      </c>
      <c r="BE141" s="154">
        <f t="shared" si="4"/>
        <v>0</v>
      </c>
      <c r="BF141" s="154">
        <f t="shared" si="5"/>
        <v>0</v>
      </c>
      <c r="BG141" s="154">
        <f t="shared" si="6"/>
        <v>0</v>
      </c>
      <c r="BH141" s="154">
        <f t="shared" si="7"/>
        <v>0</v>
      </c>
      <c r="BI141" s="154">
        <f t="shared" si="8"/>
        <v>0</v>
      </c>
      <c r="BJ141" s="14" t="s">
        <v>80</v>
      </c>
      <c r="BK141" s="154">
        <f t="shared" si="9"/>
        <v>0</v>
      </c>
      <c r="BL141" s="14" t="s">
        <v>114</v>
      </c>
      <c r="BM141" s="153" t="s">
        <v>138</v>
      </c>
    </row>
    <row r="142" spans="1:65" s="2" customFormat="1" ht="16.5" customHeight="1">
      <c r="A142" s="28"/>
      <c r="B142" s="141"/>
      <c r="C142" s="142" t="s">
        <v>127</v>
      </c>
      <c r="D142" s="142" t="s">
        <v>113</v>
      </c>
      <c r="E142" s="143" t="s">
        <v>185</v>
      </c>
      <c r="F142" s="144" t="s">
        <v>186</v>
      </c>
      <c r="G142" s="145" t="s">
        <v>124</v>
      </c>
      <c r="H142" s="146">
        <v>1</v>
      </c>
      <c r="I142" s="147"/>
      <c r="J142" s="147">
        <f t="shared" si="0"/>
        <v>0</v>
      </c>
      <c r="K142" s="148"/>
      <c r="L142" s="29"/>
      <c r="M142" s="149" t="s">
        <v>1</v>
      </c>
      <c r="N142" s="150" t="s">
        <v>39</v>
      </c>
      <c r="O142" s="151">
        <v>0</v>
      </c>
      <c r="P142" s="151">
        <f t="shared" si="1"/>
        <v>0</v>
      </c>
      <c r="Q142" s="151">
        <v>0</v>
      </c>
      <c r="R142" s="151">
        <f t="shared" si="2"/>
        <v>0</v>
      </c>
      <c r="S142" s="151">
        <v>0</v>
      </c>
      <c r="T142" s="15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3" t="s">
        <v>114</v>
      </c>
      <c r="AT142" s="153" t="s">
        <v>113</v>
      </c>
      <c r="AU142" s="153" t="s">
        <v>81</v>
      </c>
      <c r="AY142" s="14" t="s">
        <v>112</v>
      </c>
      <c r="BE142" s="154">
        <f t="shared" si="4"/>
        <v>0</v>
      </c>
      <c r="BF142" s="154">
        <f t="shared" si="5"/>
        <v>0</v>
      </c>
      <c r="BG142" s="154">
        <f t="shared" si="6"/>
        <v>0</v>
      </c>
      <c r="BH142" s="154">
        <f t="shared" si="7"/>
        <v>0</v>
      </c>
      <c r="BI142" s="154">
        <f t="shared" si="8"/>
        <v>0</v>
      </c>
      <c r="BJ142" s="14" t="s">
        <v>80</v>
      </c>
      <c r="BK142" s="154">
        <f t="shared" si="9"/>
        <v>0</v>
      </c>
      <c r="BL142" s="14" t="s">
        <v>114</v>
      </c>
      <c r="BM142" s="153" t="s">
        <v>139</v>
      </c>
    </row>
    <row r="143" spans="1:65" s="2" customFormat="1" ht="16.5" customHeight="1">
      <c r="A143" s="28"/>
      <c r="B143" s="141"/>
      <c r="C143" s="142" t="s">
        <v>128</v>
      </c>
      <c r="D143" s="142" t="s">
        <v>113</v>
      </c>
      <c r="E143" s="143" t="s">
        <v>187</v>
      </c>
      <c r="F143" s="144" t="s">
        <v>188</v>
      </c>
      <c r="G143" s="145" t="s">
        <v>124</v>
      </c>
      <c r="H143" s="146">
        <v>1</v>
      </c>
      <c r="I143" s="147"/>
      <c r="J143" s="147">
        <f t="shared" si="0"/>
        <v>0</v>
      </c>
      <c r="K143" s="148"/>
      <c r="L143" s="29"/>
      <c r="M143" s="149" t="s">
        <v>1</v>
      </c>
      <c r="N143" s="150" t="s">
        <v>39</v>
      </c>
      <c r="O143" s="151">
        <v>0</v>
      </c>
      <c r="P143" s="151">
        <f t="shared" si="1"/>
        <v>0</v>
      </c>
      <c r="Q143" s="151">
        <v>0</v>
      </c>
      <c r="R143" s="151">
        <f t="shared" si="2"/>
        <v>0</v>
      </c>
      <c r="S143" s="151">
        <v>0</v>
      </c>
      <c r="T143" s="15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3" t="s">
        <v>114</v>
      </c>
      <c r="AT143" s="153" t="s">
        <v>113</v>
      </c>
      <c r="AU143" s="153" t="s">
        <v>81</v>
      </c>
      <c r="AY143" s="14" t="s">
        <v>112</v>
      </c>
      <c r="BE143" s="154">
        <f t="shared" si="4"/>
        <v>0</v>
      </c>
      <c r="BF143" s="154">
        <f t="shared" si="5"/>
        <v>0</v>
      </c>
      <c r="BG143" s="154">
        <f t="shared" si="6"/>
        <v>0</v>
      </c>
      <c r="BH143" s="154">
        <f t="shared" si="7"/>
        <v>0</v>
      </c>
      <c r="BI143" s="154">
        <f t="shared" si="8"/>
        <v>0</v>
      </c>
      <c r="BJ143" s="14" t="s">
        <v>80</v>
      </c>
      <c r="BK143" s="154">
        <f t="shared" si="9"/>
        <v>0</v>
      </c>
      <c r="BL143" s="14" t="s">
        <v>114</v>
      </c>
      <c r="BM143" s="153" t="s">
        <v>140</v>
      </c>
    </row>
    <row r="144" spans="1:65" s="2" customFormat="1" ht="16.5" customHeight="1">
      <c r="A144" s="28"/>
      <c r="B144" s="141"/>
      <c r="C144" s="142" t="s">
        <v>129</v>
      </c>
      <c r="D144" s="142" t="s">
        <v>113</v>
      </c>
      <c r="E144" s="143" t="s">
        <v>189</v>
      </c>
      <c r="F144" s="144" t="s">
        <v>190</v>
      </c>
      <c r="G144" s="145" t="s">
        <v>124</v>
      </c>
      <c r="H144" s="146">
        <v>1</v>
      </c>
      <c r="I144" s="147"/>
      <c r="J144" s="147">
        <f t="shared" si="0"/>
        <v>0</v>
      </c>
      <c r="K144" s="148"/>
      <c r="L144" s="29"/>
      <c r="M144" s="149" t="s">
        <v>1</v>
      </c>
      <c r="N144" s="150" t="s">
        <v>39</v>
      </c>
      <c r="O144" s="151">
        <v>0</v>
      </c>
      <c r="P144" s="151">
        <f t="shared" si="1"/>
        <v>0</v>
      </c>
      <c r="Q144" s="151">
        <v>0</v>
      </c>
      <c r="R144" s="151">
        <f t="shared" si="2"/>
        <v>0</v>
      </c>
      <c r="S144" s="151">
        <v>0</v>
      </c>
      <c r="T144" s="15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3" t="s">
        <v>114</v>
      </c>
      <c r="AT144" s="153" t="s">
        <v>113</v>
      </c>
      <c r="AU144" s="153" t="s">
        <v>81</v>
      </c>
      <c r="AY144" s="14" t="s">
        <v>112</v>
      </c>
      <c r="BE144" s="154">
        <f t="shared" si="4"/>
        <v>0</v>
      </c>
      <c r="BF144" s="154">
        <f t="shared" si="5"/>
        <v>0</v>
      </c>
      <c r="BG144" s="154">
        <f t="shared" si="6"/>
        <v>0</v>
      </c>
      <c r="BH144" s="154">
        <f t="shared" si="7"/>
        <v>0</v>
      </c>
      <c r="BI144" s="154">
        <f t="shared" si="8"/>
        <v>0</v>
      </c>
      <c r="BJ144" s="14" t="s">
        <v>80</v>
      </c>
      <c r="BK144" s="154">
        <f t="shared" si="9"/>
        <v>0</v>
      </c>
      <c r="BL144" s="14" t="s">
        <v>114</v>
      </c>
      <c r="BM144" s="153" t="s">
        <v>141</v>
      </c>
    </row>
    <row r="145" spans="1:65" s="2" customFormat="1" ht="16.5" customHeight="1">
      <c r="A145" s="28"/>
      <c r="B145" s="141"/>
      <c r="C145" s="142" t="s">
        <v>130</v>
      </c>
      <c r="D145" s="142" t="s">
        <v>113</v>
      </c>
      <c r="E145" s="143" t="s">
        <v>191</v>
      </c>
      <c r="F145" s="144" t="s">
        <v>192</v>
      </c>
      <c r="G145" s="145" t="s">
        <v>124</v>
      </c>
      <c r="H145" s="146">
        <v>1</v>
      </c>
      <c r="I145" s="147"/>
      <c r="J145" s="147">
        <f t="shared" si="0"/>
        <v>0</v>
      </c>
      <c r="K145" s="148"/>
      <c r="L145" s="29"/>
      <c r="M145" s="149" t="s">
        <v>1</v>
      </c>
      <c r="N145" s="150" t="s">
        <v>39</v>
      </c>
      <c r="O145" s="151">
        <v>0</v>
      </c>
      <c r="P145" s="151">
        <f t="shared" si="1"/>
        <v>0</v>
      </c>
      <c r="Q145" s="151">
        <v>0</v>
      </c>
      <c r="R145" s="151">
        <f t="shared" si="2"/>
        <v>0</v>
      </c>
      <c r="S145" s="151">
        <v>0</v>
      </c>
      <c r="T145" s="15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3" t="s">
        <v>114</v>
      </c>
      <c r="AT145" s="153" t="s">
        <v>113</v>
      </c>
      <c r="AU145" s="153" t="s">
        <v>81</v>
      </c>
      <c r="AY145" s="14" t="s">
        <v>112</v>
      </c>
      <c r="BE145" s="154">
        <f t="shared" si="4"/>
        <v>0</v>
      </c>
      <c r="BF145" s="154">
        <f t="shared" si="5"/>
        <v>0</v>
      </c>
      <c r="BG145" s="154">
        <f t="shared" si="6"/>
        <v>0</v>
      </c>
      <c r="BH145" s="154">
        <f t="shared" si="7"/>
        <v>0</v>
      </c>
      <c r="BI145" s="154">
        <f t="shared" si="8"/>
        <v>0</v>
      </c>
      <c r="BJ145" s="14" t="s">
        <v>80</v>
      </c>
      <c r="BK145" s="154">
        <f t="shared" si="9"/>
        <v>0</v>
      </c>
      <c r="BL145" s="14" t="s">
        <v>114</v>
      </c>
      <c r="BM145" s="153" t="s">
        <v>142</v>
      </c>
    </row>
    <row r="146" spans="1:65" s="2" customFormat="1" ht="16.5" customHeight="1">
      <c r="A146" s="28"/>
      <c r="B146" s="141"/>
      <c r="C146" s="142" t="s">
        <v>131</v>
      </c>
      <c r="D146" s="142" t="s">
        <v>113</v>
      </c>
      <c r="E146" s="143" t="s">
        <v>193</v>
      </c>
      <c r="F146" s="144" t="s">
        <v>194</v>
      </c>
      <c r="G146" s="145" t="s">
        <v>124</v>
      </c>
      <c r="H146" s="146">
        <v>1</v>
      </c>
      <c r="I146" s="147"/>
      <c r="J146" s="147">
        <f t="shared" si="0"/>
        <v>0</v>
      </c>
      <c r="K146" s="148"/>
      <c r="L146" s="29"/>
      <c r="M146" s="149" t="s">
        <v>1</v>
      </c>
      <c r="N146" s="150" t="s">
        <v>39</v>
      </c>
      <c r="O146" s="151">
        <v>0</v>
      </c>
      <c r="P146" s="151">
        <f t="shared" si="1"/>
        <v>0</v>
      </c>
      <c r="Q146" s="151">
        <v>0</v>
      </c>
      <c r="R146" s="151">
        <f t="shared" si="2"/>
        <v>0</v>
      </c>
      <c r="S146" s="151">
        <v>0</v>
      </c>
      <c r="T146" s="15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3" t="s">
        <v>114</v>
      </c>
      <c r="AT146" s="153" t="s">
        <v>113</v>
      </c>
      <c r="AU146" s="153" t="s">
        <v>81</v>
      </c>
      <c r="AY146" s="14" t="s">
        <v>112</v>
      </c>
      <c r="BE146" s="154">
        <f t="shared" si="4"/>
        <v>0</v>
      </c>
      <c r="BF146" s="154">
        <f t="shared" si="5"/>
        <v>0</v>
      </c>
      <c r="BG146" s="154">
        <f t="shared" si="6"/>
        <v>0</v>
      </c>
      <c r="BH146" s="154">
        <f t="shared" si="7"/>
        <v>0</v>
      </c>
      <c r="BI146" s="154">
        <f t="shared" si="8"/>
        <v>0</v>
      </c>
      <c r="BJ146" s="14" t="s">
        <v>80</v>
      </c>
      <c r="BK146" s="154">
        <f t="shared" si="9"/>
        <v>0</v>
      </c>
      <c r="BL146" s="14" t="s">
        <v>114</v>
      </c>
      <c r="BM146" s="153" t="s">
        <v>143</v>
      </c>
    </row>
    <row r="147" spans="1:65" s="2" customFormat="1" ht="16.5" customHeight="1">
      <c r="A147" s="28"/>
      <c r="B147" s="141"/>
      <c r="C147" s="142" t="s">
        <v>7</v>
      </c>
      <c r="D147" s="142" t="s">
        <v>113</v>
      </c>
      <c r="E147" s="143" t="s">
        <v>195</v>
      </c>
      <c r="F147" s="144" t="s">
        <v>196</v>
      </c>
      <c r="G147" s="145" t="s">
        <v>124</v>
      </c>
      <c r="H147" s="146">
        <v>1</v>
      </c>
      <c r="I147" s="147"/>
      <c r="J147" s="147">
        <f t="shared" si="0"/>
        <v>0</v>
      </c>
      <c r="K147" s="148"/>
      <c r="L147" s="29"/>
      <c r="M147" s="149" t="s">
        <v>1</v>
      </c>
      <c r="N147" s="150" t="s">
        <v>39</v>
      </c>
      <c r="O147" s="151">
        <v>0</v>
      </c>
      <c r="P147" s="151">
        <f t="shared" si="1"/>
        <v>0</v>
      </c>
      <c r="Q147" s="151">
        <v>0</v>
      </c>
      <c r="R147" s="151">
        <f t="shared" si="2"/>
        <v>0</v>
      </c>
      <c r="S147" s="151">
        <v>0</v>
      </c>
      <c r="T147" s="15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3" t="s">
        <v>114</v>
      </c>
      <c r="AT147" s="153" t="s">
        <v>113</v>
      </c>
      <c r="AU147" s="153" t="s">
        <v>81</v>
      </c>
      <c r="AY147" s="14" t="s">
        <v>112</v>
      </c>
      <c r="BE147" s="154">
        <f t="shared" si="4"/>
        <v>0</v>
      </c>
      <c r="BF147" s="154">
        <f t="shared" si="5"/>
        <v>0</v>
      </c>
      <c r="BG147" s="154">
        <f t="shared" si="6"/>
        <v>0</v>
      </c>
      <c r="BH147" s="154">
        <f t="shared" si="7"/>
        <v>0</v>
      </c>
      <c r="BI147" s="154">
        <f t="shared" si="8"/>
        <v>0</v>
      </c>
      <c r="BJ147" s="14" t="s">
        <v>80</v>
      </c>
      <c r="BK147" s="154">
        <f t="shared" si="9"/>
        <v>0</v>
      </c>
      <c r="BL147" s="14" t="s">
        <v>114</v>
      </c>
      <c r="BM147" s="153" t="s">
        <v>144</v>
      </c>
    </row>
    <row r="148" spans="1:65" s="2" customFormat="1" ht="16.5" customHeight="1">
      <c r="A148" s="28"/>
      <c r="B148" s="141"/>
      <c r="C148" s="142" t="s">
        <v>132</v>
      </c>
      <c r="D148" s="142" t="s">
        <v>113</v>
      </c>
      <c r="E148" s="143" t="s">
        <v>197</v>
      </c>
      <c r="F148" s="144" t="s">
        <v>198</v>
      </c>
      <c r="G148" s="145" t="s">
        <v>124</v>
      </c>
      <c r="H148" s="146">
        <v>1</v>
      </c>
      <c r="I148" s="147"/>
      <c r="J148" s="147">
        <f t="shared" si="0"/>
        <v>0</v>
      </c>
      <c r="K148" s="148"/>
      <c r="L148" s="29"/>
      <c r="M148" s="149" t="s">
        <v>1</v>
      </c>
      <c r="N148" s="150" t="s">
        <v>39</v>
      </c>
      <c r="O148" s="151">
        <v>0</v>
      </c>
      <c r="P148" s="151">
        <f t="shared" si="1"/>
        <v>0</v>
      </c>
      <c r="Q148" s="151">
        <v>0</v>
      </c>
      <c r="R148" s="151">
        <f t="shared" si="2"/>
        <v>0</v>
      </c>
      <c r="S148" s="151">
        <v>0</v>
      </c>
      <c r="T148" s="15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3" t="s">
        <v>114</v>
      </c>
      <c r="AT148" s="153" t="s">
        <v>113</v>
      </c>
      <c r="AU148" s="153" t="s">
        <v>81</v>
      </c>
      <c r="AY148" s="14" t="s">
        <v>112</v>
      </c>
      <c r="BE148" s="154">
        <f t="shared" si="4"/>
        <v>0</v>
      </c>
      <c r="BF148" s="154">
        <f t="shared" si="5"/>
        <v>0</v>
      </c>
      <c r="BG148" s="154">
        <f t="shared" si="6"/>
        <v>0</v>
      </c>
      <c r="BH148" s="154">
        <f t="shared" si="7"/>
        <v>0</v>
      </c>
      <c r="BI148" s="154">
        <f t="shared" si="8"/>
        <v>0</v>
      </c>
      <c r="BJ148" s="14" t="s">
        <v>80</v>
      </c>
      <c r="BK148" s="154">
        <f t="shared" si="9"/>
        <v>0</v>
      </c>
      <c r="BL148" s="14" t="s">
        <v>114</v>
      </c>
      <c r="BM148" s="153" t="s">
        <v>145</v>
      </c>
    </row>
    <row r="149" spans="1:65" s="2" customFormat="1" ht="16.5" customHeight="1">
      <c r="A149" s="28"/>
      <c r="B149" s="141"/>
      <c r="C149" s="142" t="s">
        <v>133</v>
      </c>
      <c r="D149" s="142" t="s">
        <v>113</v>
      </c>
      <c r="E149" s="143" t="s">
        <v>199</v>
      </c>
      <c r="F149" s="144" t="s">
        <v>200</v>
      </c>
      <c r="G149" s="145" t="s">
        <v>124</v>
      </c>
      <c r="H149" s="146">
        <v>167</v>
      </c>
      <c r="I149" s="147"/>
      <c r="J149" s="147">
        <f t="shared" si="0"/>
        <v>0</v>
      </c>
      <c r="K149" s="148"/>
      <c r="L149" s="29"/>
      <c r="M149" s="155" t="s">
        <v>1</v>
      </c>
      <c r="N149" s="156" t="s">
        <v>39</v>
      </c>
      <c r="O149" s="157">
        <v>0</v>
      </c>
      <c r="P149" s="157">
        <f t="shared" si="1"/>
        <v>0</v>
      </c>
      <c r="Q149" s="157">
        <v>0</v>
      </c>
      <c r="R149" s="157">
        <f t="shared" si="2"/>
        <v>0</v>
      </c>
      <c r="S149" s="157">
        <v>0</v>
      </c>
      <c r="T149" s="158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53" t="s">
        <v>114</v>
      </c>
      <c r="AT149" s="153" t="s">
        <v>113</v>
      </c>
      <c r="AU149" s="153" t="s">
        <v>81</v>
      </c>
      <c r="AY149" s="14" t="s">
        <v>112</v>
      </c>
      <c r="BE149" s="154">
        <f t="shared" si="4"/>
        <v>0</v>
      </c>
      <c r="BF149" s="154">
        <f t="shared" si="5"/>
        <v>0</v>
      </c>
      <c r="BG149" s="154">
        <f t="shared" si="6"/>
        <v>0</v>
      </c>
      <c r="BH149" s="154">
        <f t="shared" si="7"/>
        <v>0</v>
      </c>
      <c r="BI149" s="154">
        <f t="shared" si="8"/>
        <v>0</v>
      </c>
      <c r="BJ149" s="14" t="s">
        <v>80</v>
      </c>
      <c r="BK149" s="154">
        <f t="shared" si="9"/>
        <v>0</v>
      </c>
      <c r="BL149" s="14" t="s">
        <v>114</v>
      </c>
      <c r="BM149" s="153" t="s">
        <v>146</v>
      </c>
    </row>
    <row r="150" spans="1:65" s="2" customFormat="1" ht="6.95" customHeight="1">
      <c r="A150" s="28"/>
      <c r="B150" s="43"/>
      <c r="C150" s="44"/>
      <c r="D150" s="44"/>
      <c r="E150" s="44"/>
      <c r="F150" s="44"/>
      <c r="G150" s="44"/>
      <c r="H150" s="44"/>
      <c r="I150" s="44"/>
      <c r="J150" s="44"/>
      <c r="K150" s="44"/>
      <c r="L150" s="29"/>
      <c r="M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</sheetData>
  <autoFilter ref="C122:K149" xr:uid="{00000000-0009-0000-0000-000004000000}"/>
  <mergeCells count="10">
    <mergeCell ref="E87:H87"/>
    <mergeCell ref="D102:F102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04_SO-01 - Fotovoltaika -...</vt:lpstr>
      <vt:lpstr>'04_SO-01 - Fotovoltaika -...'!Názvy_tisku</vt:lpstr>
      <vt:lpstr>'Rekapitulace stavby'!Názvy_tisku</vt:lpstr>
      <vt:lpstr>'04_SO-01 - Fotovoltaika -...'!Oblast_tisku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MKADERABEK\Martin</dc:creator>
  <cp:lastModifiedBy>Ivona Peštálová</cp:lastModifiedBy>
  <dcterms:created xsi:type="dcterms:W3CDTF">2020-05-27T13:22:22Z</dcterms:created>
  <dcterms:modified xsi:type="dcterms:W3CDTF">2020-06-04T12:27:11Z</dcterms:modified>
</cp:coreProperties>
</file>