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EPON - Solární systém" sheetId="2" r:id="rId2"/>
  </sheets>
  <definedNames>
    <definedName name="_xlnm.Print_Area" localSheetId="0">'Rekapitulace stavby'!$D$4:$AO$76,'Rekapitulace stavby'!$C$82:$AQ$103</definedName>
    <definedName name="_xlnm._FilterDatabase" localSheetId="1" hidden="1">'REPON - Solární systém'!$C$115:$K$142</definedName>
    <definedName name="_xlnm.Print_Area" localSheetId="1">'REPON - Solární systém'!$C$82:$J$99,'REPON - Solární systém'!$C$105:$K$142</definedName>
    <definedName name="_xlnm.Print_Titles" localSheetId="0">'Rekapitulace stavby'!$92:$92</definedName>
    <definedName name="_xlnm.Print_Titles" localSheetId="1">'REPON - Solární systém'!$115:$115</definedName>
  </definedNames>
  <calcPr fullCalcOnLoad="1"/>
</workbook>
</file>

<file path=xl/sharedStrings.xml><?xml version="1.0" encoding="utf-8"?>
<sst xmlns="http://schemas.openxmlformats.org/spreadsheetml/2006/main" count="502" uniqueCount="175">
  <si>
    <t>Export Komplet</t>
  </si>
  <si>
    <t/>
  </si>
  <si>
    <t>2.0</t>
  </si>
  <si>
    <t>ZAMOK</t>
  </si>
  <si>
    <t>False</t>
  </si>
  <si>
    <t>{4e46ab19-6263-42b0-a471-3e069143bd44}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</si>
  <si>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</si>
  <si>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</si>
  <si>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</si>
  <si>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</si>
  <si>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</si>
  <si>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</si>
  <si>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</si>
  <si>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</si>
  <si>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REPON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</si>
  <si>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</si>
  <si>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</si>
  <si>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Solární systém</t>
  </si>
  <si>
    <t>KSO:</t>
  </si>
  <si>
    <t>CC-CZ:</t>
  </si>
  <si>
    <t>Místo:</t>
  </si>
  <si>
    <t xml:space="preserve"> </t>
  </si>
  <si>
    <t>Datum:</t>
  </si>
  <si>
    <t>22. 4. 2020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</si>
  <si>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</si>
  <si>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</si>
  <si>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</si>
  <si>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</si>
  <si>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</si>
  <si>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</si>
  <si>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</si>
  <si>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</si>
  <si>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Michal Vlasák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</si>
  <si>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</si>
  <si>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</si>
  <si>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</si>
  <si>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</si>
  <si>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</si>
  <si>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</si>
  <si>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</si>
  <si>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</si>
  <si>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</si>
  <si>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</si>
  <si>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</si>
  <si>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</si>
  <si>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</si>
  <si>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</si>
  <si>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</si>
  <si>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</si>
  <si>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</si>
  <si>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</si>
  <si>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</si>
  <si>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</si>
  <si>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</si>
  <si>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</si>
  <si>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</si>
  <si>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</si>
  <si>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</si>
  <si>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</si>
  <si>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</si>
  <si>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</si>
  <si>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</si>
  <si>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</si>
  <si>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</si>
  <si>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</si>
  <si>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</si>
  <si>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</si>
  <si>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</si>
  <si>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</si>
  <si>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</si>
  <si>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</si>
  <si>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</si>
  <si>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</si>
  <si>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</si>
  <si>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</si>
  <si>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</si>
  <si>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</si>
  <si>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</si>
  <si>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</si>
  <si>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</si>
  <si>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</si>
  <si>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</si>
  <si>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</si>
  <si>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</si>
  <si>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</si>
  <si>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</si>
  <si>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</si>
  <si>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</si>
  <si>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</si>
  <si>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</si>
  <si>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</si>
  <si>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</si>
  <si>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</si>
  <si>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</si>
  <si>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</si>
  <si>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</si>
  <si>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</si>
  <si>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</si>
  <si>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</si>
  <si>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</si>
  <si>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</si>
  <si>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</si>
  <si>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</si>
  <si>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</si>
  <si>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</si>
  <si>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</si>
  <si>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</si>
  <si>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</si>
  <si>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</si>
  <si>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</si>
  <si>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</si>
  <si>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</si>
  <si>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</si>
  <si>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</si>
  <si>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</si>
  <si>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</si>
  <si>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</si>
  <si>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OST</t>
  </si>
  <si>
    <t>Ostatní</t>
  </si>
  <si>
    <t>4</t>
  </si>
  <si>
    <t>ROZPOCET</t>
  </si>
  <si>
    <t>11</t>
  </si>
  <si>
    <t>K</t>
  </si>
  <si>
    <t>K010</t>
  </si>
  <si>
    <t>Konstrukce na plochou střechu nerez+hliník</t>
  </si>
  <si>
    <t>ks</t>
  </si>
  <si>
    <t>784740221</t>
  </si>
  <si>
    <t>PP</t>
  </si>
  <si>
    <t>10</t>
  </si>
  <si>
    <t>K009</t>
  </si>
  <si>
    <t>Revizní zpráva</t>
  </si>
  <si>
    <t>soub</t>
  </si>
  <si>
    <t>-1924483347</t>
  </si>
  <si>
    <t>9</t>
  </si>
  <si>
    <t>K008</t>
  </si>
  <si>
    <t>Úprava elektroměrového rozvaděče dle PPDS, rozvod HDO</t>
  </si>
  <si>
    <t>-1337354058</t>
  </si>
  <si>
    <t>8</t>
  </si>
  <si>
    <t>K007</t>
  </si>
  <si>
    <t>Instalační materiál ( krabice, spojovací materiál, chráničky, pomocný materiál)</t>
  </si>
  <si>
    <t>-1820499242</t>
  </si>
  <si>
    <t>6</t>
  </si>
  <si>
    <t>K006</t>
  </si>
  <si>
    <t>Zprovoznění panelů vč. propojení</t>
  </si>
  <si>
    <t>736858103</t>
  </si>
  <si>
    <t>5</t>
  </si>
  <si>
    <t>K005</t>
  </si>
  <si>
    <t>Montáž solárních panelů</t>
  </si>
  <si>
    <t>-2081959499</t>
  </si>
  <si>
    <t>K004</t>
  </si>
  <si>
    <t>MC konektory</t>
  </si>
  <si>
    <t>-324640422</t>
  </si>
  <si>
    <t>3</t>
  </si>
  <si>
    <t>K003</t>
  </si>
  <si>
    <t>Solární kabely na propojení panelů a měničů</t>
  </si>
  <si>
    <t>m</t>
  </si>
  <si>
    <t>-180227921</t>
  </si>
  <si>
    <t>K002</t>
  </si>
  <si>
    <t>Měnič Fronius Symo 20.0-3.M, 3-f vč. monitoringu výkonu</t>
  </si>
  <si>
    <t>-1268875242</t>
  </si>
  <si>
    <t>O01</t>
  </si>
  <si>
    <t>K001</t>
  </si>
  <si>
    <t>Fotovoltaický panel Q.CELLS Q.PEAK DUO G8 345 Wp</t>
  </si>
  <si>
    <t>512</t>
  </si>
  <si>
    <t>-1893693902</t>
  </si>
  <si>
    <t>VRN</t>
  </si>
  <si>
    <t>Vedlejší rozpočtové náklady</t>
  </si>
  <si>
    <t>VRN1</t>
  </si>
  <si>
    <t>Průzkumné, geodetické a projektové práce</t>
  </si>
  <si>
    <t>7</t>
  </si>
  <si>
    <t>013254000</t>
  </si>
  <si>
    <t>Dokumentace skutečného provedení stavby</t>
  </si>
  <si>
    <t>…</t>
  </si>
  <si>
    <t>1024</t>
  </si>
  <si>
    <t>-1567694274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</si>
</sst>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3" xfId="0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167" fontId="21" fillId="0" borderId="23" xfId="0" applyNumberFormat="1" applyFont="1" applyBorder="1" applyAlignment="1" applyProtection="1">
      <alignment vertical="center"/>
      <protection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14.4" customHeight="1">
      <c r="B26" s="18"/>
      <c r="C26" s="19"/>
      <c r="D26" s="35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pans="2:57" s="1" customFormat="1" ht="14.4" customHeight="1">
      <c r="B27" s="18"/>
      <c r="C27" s="19"/>
      <c r="D27" s="35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ROUND(AG97,2)</f>
        <v>0</v>
      </c>
      <c r="AL27" s="36"/>
      <c r="AM27" s="36"/>
      <c r="AN27" s="36"/>
      <c r="AO27" s="36"/>
      <c r="AP27" s="19"/>
      <c r="AQ27" s="19"/>
      <c r="AR27" s="17"/>
      <c r="BE27" s="28"/>
    </row>
    <row r="28" spans="1:57" s="2" customFormat="1" ht="6.9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pans="1:57" s="2" customFormat="1" ht="25.9" customHeight="1">
      <c r="A29" s="37"/>
      <c r="B29" s="38"/>
      <c r="C29" s="39"/>
      <c r="D29" s="41" t="s">
        <v>36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39"/>
      <c r="AR29" s="40"/>
      <c r="BE29" s="28"/>
    </row>
    <row r="30" spans="1:57" s="2" customFormat="1" ht="6.95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pans="1:57" s="2" customFormat="1" ht="12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37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38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39</v>
      </c>
      <c r="AL31" s="44"/>
      <c r="AM31" s="44"/>
      <c r="AN31" s="44"/>
      <c r="AO31" s="44"/>
      <c r="AP31" s="39"/>
      <c r="AQ31" s="39"/>
      <c r="AR31" s="40"/>
      <c r="BE31" s="28"/>
    </row>
    <row r="32" spans="1:57" s="3" customFormat="1" ht="14.4" customHeight="1">
      <c r="A32" s="3"/>
      <c r="B32" s="45"/>
      <c r="C32" s="46"/>
      <c r="D32" s="29" t="s">
        <v>40</v>
      </c>
      <c r="E32" s="46"/>
      <c r="F32" s="29" t="s">
        <v>41</v>
      </c>
      <c r="G32" s="46"/>
      <c r="H32" s="46"/>
      <c r="I32" s="46"/>
      <c r="J32" s="46"/>
      <c r="K32" s="46"/>
      <c r="L32" s="47">
        <v>0.21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ROUND(AZ94+SUM(CD97:CD101),2)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ROUND(AV94+SUM(BY97:BY101),2)</f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>
      <c r="A33" s="3"/>
      <c r="B33" s="45"/>
      <c r="C33" s="46"/>
      <c r="D33" s="46"/>
      <c r="E33" s="46"/>
      <c r="F33" s="29" t="s">
        <v>42</v>
      </c>
      <c r="G33" s="46"/>
      <c r="H33" s="46"/>
      <c r="I33" s="46"/>
      <c r="J33" s="46"/>
      <c r="K33" s="46"/>
      <c r="L33" s="47">
        <v>0.15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ROUND(BA94+SUM(CE97:CE101),2)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ROUND(AW94+SUM(BZ97:BZ101),2)</f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3" customFormat="1" ht="14.4" customHeight="1" hidden="1">
      <c r="A34" s="3"/>
      <c r="B34" s="45"/>
      <c r="C34" s="46"/>
      <c r="D34" s="46"/>
      <c r="E34" s="46"/>
      <c r="F34" s="29" t="s">
        <v>43</v>
      </c>
      <c r="G34" s="46"/>
      <c r="H34" s="46"/>
      <c r="I34" s="46"/>
      <c r="J34" s="46"/>
      <c r="K34" s="46"/>
      <c r="L34" s="47">
        <v>0.21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ROUND(BB94+SUM(CF97:CF101),2)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50"/>
    </row>
    <row r="35" spans="1:57" s="3" customFormat="1" ht="14.4" customHeight="1" hidden="1">
      <c r="A35" s="3"/>
      <c r="B35" s="45"/>
      <c r="C35" s="46"/>
      <c r="D35" s="46"/>
      <c r="E35" s="46"/>
      <c r="F35" s="29" t="s">
        <v>44</v>
      </c>
      <c r="G35" s="46"/>
      <c r="H35" s="46"/>
      <c r="I35" s="46"/>
      <c r="J35" s="46"/>
      <c r="K35" s="46"/>
      <c r="L35" s="47">
        <v>0.15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ROUND(BC94+SUM(CG97:CG101),2)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  <c r="BE35" s="3"/>
    </row>
    <row r="36" spans="1:57" s="3" customFormat="1" ht="14.4" customHeight="1" hidden="1">
      <c r="A36" s="3"/>
      <c r="B36" s="45"/>
      <c r="C36" s="46"/>
      <c r="D36" s="46"/>
      <c r="E36" s="46"/>
      <c r="F36" s="29" t="s">
        <v>45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ROUND(BD94+SUM(CH97:CH101),2)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  <c r="BE36" s="3"/>
    </row>
    <row r="37" spans="1:57" s="2" customFormat="1" ht="6.95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pans="1:57" s="2" customFormat="1" ht="25.9" customHeight="1">
      <c r="A38" s="37"/>
      <c r="B38" s="38"/>
      <c r="C38" s="51"/>
      <c r="D38" s="52" t="s">
        <v>46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47</v>
      </c>
      <c r="U38" s="53"/>
      <c r="V38" s="53"/>
      <c r="W38" s="53"/>
      <c r="X38" s="55" t="s">
        <v>48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40"/>
      <c r="BE38" s="37"/>
    </row>
    <row r="39" spans="1:57" s="2" customFormat="1" ht="6.95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pans="1:57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7"/>
      <c r="B60" s="38"/>
      <c r="C60" s="39"/>
      <c r="D60" s="63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3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3" t="s">
        <v>51</v>
      </c>
      <c r="AI60" s="42"/>
      <c r="AJ60" s="42"/>
      <c r="AK60" s="42"/>
      <c r="AL60" s="42"/>
      <c r="AM60" s="63" t="s">
        <v>52</v>
      </c>
      <c r="AN60" s="42"/>
      <c r="AO60" s="42"/>
      <c r="AP60" s="39"/>
      <c r="AQ60" s="39"/>
      <c r="AR60" s="40"/>
      <c r="BE60" s="37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0"/>
      <c r="BE64" s="37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7"/>
      <c r="B75" s="38"/>
      <c r="C75" s="39"/>
      <c r="D75" s="63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3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3" t="s">
        <v>51</v>
      </c>
      <c r="AI75" s="42"/>
      <c r="AJ75" s="42"/>
      <c r="AK75" s="42"/>
      <c r="AL75" s="42"/>
      <c r="AM75" s="63" t="s">
        <v>52</v>
      </c>
      <c r="AN75" s="42"/>
      <c r="AO75" s="42"/>
      <c r="AP75" s="39"/>
      <c r="AQ75" s="39"/>
      <c r="AR75" s="40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0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0"/>
      <c r="BE81" s="37"/>
    </row>
    <row r="82" spans="1:57" s="2" customFormat="1" ht="24.95" customHeight="1">
      <c r="A82" s="37"/>
      <c r="B82" s="38"/>
      <c r="C82" s="20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pans="1:57" s="4" customFormat="1" ht="12" customHeight="1">
      <c r="A84" s="4"/>
      <c r="B84" s="69"/>
      <c r="C84" s="29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REPON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Solární systém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pans="1:57" s="2" customFormat="1" ht="12" customHeight="1">
      <c r="A87" s="37"/>
      <c r="B87" s="38"/>
      <c r="C87" s="29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22</v>
      </c>
      <c r="AJ87" s="39"/>
      <c r="AK87" s="39"/>
      <c r="AL87" s="39"/>
      <c r="AM87" s="78" t="str">
        <f>IF(AN8="","",AN8)</f>
        <v>22. 4. 2020</v>
      </c>
      <c r="AN87" s="78"/>
      <c r="AO87" s="39"/>
      <c r="AP87" s="39"/>
      <c r="AQ87" s="39"/>
      <c r="AR87" s="40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pans="1:57" s="2" customFormat="1" ht="15.15" customHeight="1">
      <c r="A89" s="37"/>
      <c r="B89" s="38"/>
      <c r="C89" s="29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0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29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31</v>
      </c>
      <c r="AJ90" s="39"/>
      <c r="AK90" s="39"/>
      <c r="AL90" s="39"/>
      <c r="AM90" s="79" t="str">
        <f>IF(E20="","",E20)</f>
        <v>Michal Vlasák</v>
      </c>
      <c r="AN90" s="70"/>
      <c r="AO90" s="70"/>
      <c r="AP90" s="70"/>
      <c r="AQ90" s="39"/>
      <c r="AR90" s="40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0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ROUND(AZ94*L32,2)</f>
        <v>0</v>
      </c>
      <c r="AW94" s="113">
        <f>ROUND(BA94*L33,2)</f>
        <v>0</v>
      </c>
      <c r="AX94" s="113">
        <f>ROUND(BB94*L32,2)</f>
        <v>0</v>
      </c>
      <c r="AY94" s="113">
        <f>ROUND(BC94*L33,2)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16.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'REPON - Solární systém'!J28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'REPON - Solární systém'!P116</f>
        <v>0</v>
      </c>
      <c r="AV95" s="126">
        <f>'REPON - Solární systém'!J31</f>
        <v>0</v>
      </c>
      <c r="AW95" s="126">
        <f>'REPON - Solární systém'!J32</f>
        <v>0</v>
      </c>
      <c r="AX95" s="126">
        <f>'REPON - Solární systém'!J33</f>
        <v>0</v>
      </c>
      <c r="AY95" s="126">
        <f>'REPON - Solární systém'!J34</f>
        <v>0</v>
      </c>
      <c r="AZ95" s="126">
        <f>'REPON - Solární systém'!F31</f>
        <v>0</v>
      </c>
      <c r="BA95" s="126">
        <f>'REPON - Solární systém'!F32</f>
        <v>0</v>
      </c>
      <c r="BB95" s="126">
        <f>'REPON - Solární systém'!F33</f>
        <v>0</v>
      </c>
      <c r="BC95" s="126">
        <f>'REPON - Solární systém'!F34</f>
        <v>0</v>
      </c>
      <c r="BD95" s="128">
        <f>'REPON - Solární systém'!F35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2:44" ht="12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pans="1:57" s="2" customFormat="1" ht="30" customHeight="1">
      <c r="A97" s="37"/>
      <c r="B97" s="38"/>
      <c r="C97" s="106" t="s">
        <v>83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109">
        <f>ROUND(SUM(AG98:AG101),2)</f>
        <v>0</v>
      </c>
      <c r="AH97" s="109"/>
      <c r="AI97" s="109"/>
      <c r="AJ97" s="109"/>
      <c r="AK97" s="109"/>
      <c r="AL97" s="109"/>
      <c r="AM97" s="109"/>
      <c r="AN97" s="109">
        <f>ROUND(SUM(AN98:AN101),2)</f>
        <v>0</v>
      </c>
      <c r="AO97" s="109"/>
      <c r="AP97" s="109"/>
      <c r="AQ97" s="130"/>
      <c r="AR97" s="40"/>
      <c r="AS97" s="99" t="s">
        <v>84</v>
      </c>
      <c r="AT97" s="100" t="s">
        <v>85</v>
      </c>
      <c r="AU97" s="100" t="s">
        <v>40</v>
      </c>
      <c r="AV97" s="101" t="s">
        <v>63</v>
      </c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89" s="2" customFormat="1" ht="19.9" customHeight="1">
      <c r="A98" s="37"/>
      <c r="B98" s="38"/>
      <c r="C98" s="39"/>
      <c r="D98" s="131" t="s">
        <v>86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39"/>
      <c r="AD98" s="39"/>
      <c r="AE98" s="39"/>
      <c r="AF98" s="39"/>
      <c r="AG98" s="132">
        <f>ROUND(AG94*AS98,2)</f>
        <v>0</v>
      </c>
      <c r="AH98" s="133"/>
      <c r="AI98" s="133"/>
      <c r="AJ98" s="133"/>
      <c r="AK98" s="133"/>
      <c r="AL98" s="133"/>
      <c r="AM98" s="133"/>
      <c r="AN98" s="133">
        <f>ROUND(AG98+AV98,2)</f>
        <v>0</v>
      </c>
      <c r="AO98" s="133"/>
      <c r="AP98" s="133"/>
      <c r="AQ98" s="39"/>
      <c r="AR98" s="40"/>
      <c r="AS98" s="134">
        <v>0</v>
      </c>
      <c r="AT98" s="135" t="s">
        <v>87</v>
      </c>
      <c r="AU98" s="135" t="s">
        <v>41</v>
      </c>
      <c r="AV98" s="136">
        <f>ROUND(IF(AU98="základní",AG98*L32,IF(AU98="snížená",AG98*L33,0)),2)</f>
        <v>0</v>
      </c>
      <c r="AW98" s="37"/>
      <c r="AX98" s="37"/>
      <c r="AY98" s="37"/>
      <c r="AZ98" s="37"/>
      <c r="BA98" s="37"/>
      <c r="BB98" s="37"/>
      <c r="BC98" s="37"/>
      <c r="BD98" s="37"/>
      <c r="BE98" s="37"/>
      <c r="BV98" s="14" t="s">
        <v>88</v>
      </c>
      <c r="BY98" s="137">
        <f>IF(AU98="základní",AV98,0)</f>
        <v>0</v>
      </c>
      <c r="BZ98" s="137">
        <f>IF(AU98="snížená",AV98,0)</f>
        <v>0</v>
      </c>
      <c r="CA98" s="137">
        <v>0</v>
      </c>
      <c r="CB98" s="137">
        <v>0</v>
      </c>
      <c r="CC98" s="137">
        <v>0</v>
      </c>
      <c r="CD98" s="137">
        <f>IF(AU98="základní",AG98,0)</f>
        <v>0</v>
      </c>
      <c r="CE98" s="137">
        <f>IF(AU98="snížená",AG98,0)</f>
        <v>0</v>
      </c>
      <c r="CF98" s="137">
        <f>IF(AU98="zákl. přenesená",AG98,0)</f>
        <v>0</v>
      </c>
      <c r="CG98" s="137">
        <f>IF(AU98="sníž. přenesená",AG98,0)</f>
        <v>0</v>
      </c>
      <c r="CH98" s="137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9" customHeight="1">
      <c r="A99" s="37"/>
      <c r="B99" s="38"/>
      <c r="C99" s="39"/>
      <c r="D99" s="138" t="s">
        <v>89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39"/>
      <c r="AD99" s="39"/>
      <c r="AE99" s="39"/>
      <c r="AF99" s="39"/>
      <c r="AG99" s="132">
        <f>ROUND(AG94*AS99,2)</f>
        <v>0</v>
      </c>
      <c r="AH99" s="133"/>
      <c r="AI99" s="133"/>
      <c r="AJ99" s="133"/>
      <c r="AK99" s="133"/>
      <c r="AL99" s="133"/>
      <c r="AM99" s="133"/>
      <c r="AN99" s="133">
        <f>ROUND(AG99+AV99,2)</f>
        <v>0</v>
      </c>
      <c r="AO99" s="133"/>
      <c r="AP99" s="133"/>
      <c r="AQ99" s="39"/>
      <c r="AR99" s="40"/>
      <c r="AS99" s="134">
        <v>0</v>
      </c>
      <c r="AT99" s="135" t="s">
        <v>87</v>
      </c>
      <c r="AU99" s="135" t="s">
        <v>41</v>
      </c>
      <c r="AV99" s="136">
        <f>ROUND(IF(AU99="základní",AG99*L32,IF(AU99="snížená",AG99*L33,0)),2)</f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V99" s="14" t="s">
        <v>90</v>
      </c>
      <c r="BY99" s="137">
        <f>IF(AU99="základní",AV99,0)</f>
        <v>0</v>
      </c>
      <c r="BZ99" s="137">
        <f>IF(AU99="snížená",AV99,0)</f>
        <v>0</v>
      </c>
      <c r="CA99" s="137">
        <v>0</v>
      </c>
      <c r="CB99" s="137">
        <v>0</v>
      </c>
      <c r="CC99" s="137">
        <v>0</v>
      </c>
      <c r="CD99" s="137">
        <f>IF(AU99="základní",AG99,0)</f>
        <v>0</v>
      </c>
      <c r="CE99" s="137">
        <f>IF(AU99="snížená",AG99,0)</f>
        <v>0</v>
      </c>
      <c r="CF99" s="137">
        <f>IF(AU99="zákl. přenesená",AG99,0)</f>
        <v>0</v>
      </c>
      <c r="CG99" s="137">
        <f>IF(AU99="sníž. přenesená",AG99,0)</f>
        <v>0</v>
      </c>
      <c r="CH99" s="137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9" customHeight="1">
      <c r="A100" s="37"/>
      <c r="B100" s="38"/>
      <c r="C100" s="39"/>
      <c r="D100" s="138" t="s">
        <v>89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39"/>
      <c r="AD100" s="39"/>
      <c r="AE100" s="39"/>
      <c r="AF100" s="39"/>
      <c r="AG100" s="132">
        <f>ROUND(AG94*AS100,2)</f>
        <v>0</v>
      </c>
      <c r="AH100" s="133"/>
      <c r="AI100" s="133"/>
      <c r="AJ100" s="133"/>
      <c r="AK100" s="133"/>
      <c r="AL100" s="133"/>
      <c r="AM100" s="133"/>
      <c r="AN100" s="133">
        <f>ROUND(AG100+AV100,2)</f>
        <v>0</v>
      </c>
      <c r="AO100" s="133"/>
      <c r="AP100" s="133"/>
      <c r="AQ100" s="39"/>
      <c r="AR100" s="40"/>
      <c r="AS100" s="134">
        <v>0</v>
      </c>
      <c r="AT100" s="135" t="s">
        <v>87</v>
      </c>
      <c r="AU100" s="135" t="s">
        <v>41</v>
      </c>
      <c r="AV100" s="136">
        <f>ROUND(IF(AU100="základní",AG100*L32,IF(AU100="snížená",AG100*L33,0)),2)</f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V100" s="14" t="s">
        <v>90</v>
      </c>
      <c r="BY100" s="137">
        <f>IF(AU100="základní",AV100,0)</f>
        <v>0</v>
      </c>
      <c r="BZ100" s="137">
        <f>IF(AU100="snížená",AV100,0)</f>
        <v>0</v>
      </c>
      <c r="CA100" s="137">
        <v>0</v>
      </c>
      <c r="CB100" s="137">
        <v>0</v>
      </c>
      <c r="CC100" s="137">
        <v>0</v>
      </c>
      <c r="CD100" s="137">
        <f>IF(AU100="základní",AG100,0)</f>
        <v>0</v>
      </c>
      <c r="CE100" s="137">
        <f>IF(AU100="snížená",AG100,0)</f>
        <v>0</v>
      </c>
      <c r="CF100" s="137">
        <f>IF(AU100="zákl. přenesená",AG100,0)</f>
        <v>0</v>
      </c>
      <c r="CG100" s="137">
        <f>IF(AU100="sníž. přenesená",AG100,0)</f>
        <v>0</v>
      </c>
      <c r="CH100" s="137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9" customHeight="1">
      <c r="A101" s="37"/>
      <c r="B101" s="38"/>
      <c r="C101" s="39"/>
      <c r="D101" s="138" t="s">
        <v>89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39"/>
      <c r="AD101" s="39"/>
      <c r="AE101" s="39"/>
      <c r="AF101" s="39"/>
      <c r="AG101" s="132">
        <f>ROUND(AG94*AS101,2)</f>
        <v>0</v>
      </c>
      <c r="AH101" s="133"/>
      <c r="AI101" s="133"/>
      <c r="AJ101" s="133"/>
      <c r="AK101" s="133"/>
      <c r="AL101" s="133"/>
      <c r="AM101" s="133"/>
      <c r="AN101" s="133">
        <f>ROUND(AG101+AV101,2)</f>
        <v>0</v>
      </c>
      <c r="AO101" s="133"/>
      <c r="AP101" s="133"/>
      <c r="AQ101" s="39"/>
      <c r="AR101" s="40"/>
      <c r="AS101" s="139">
        <v>0</v>
      </c>
      <c r="AT101" s="140" t="s">
        <v>87</v>
      </c>
      <c r="AU101" s="140" t="s">
        <v>41</v>
      </c>
      <c r="AV101" s="141">
        <f>ROUND(IF(AU101="základní",AG101*L32,IF(AU101="snížená",AG101*L33,0)),2)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4" t="s">
        <v>90</v>
      </c>
      <c r="BY101" s="137">
        <f>IF(AU101="základní",AV101,0)</f>
        <v>0</v>
      </c>
      <c r="BZ101" s="137">
        <f>IF(AU101="snížená",AV101,0)</f>
        <v>0</v>
      </c>
      <c r="CA101" s="137">
        <v>0</v>
      </c>
      <c r="CB101" s="137">
        <v>0</v>
      </c>
      <c r="CC101" s="137">
        <v>0</v>
      </c>
      <c r="CD101" s="137">
        <f>IF(AU101="základní",AG101,0)</f>
        <v>0</v>
      </c>
      <c r="CE101" s="137">
        <f>IF(AU101="snížená",AG101,0)</f>
        <v>0</v>
      </c>
      <c r="CF101" s="137">
        <f>IF(AU101="zákl. přenesená",AG101,0)</f>
        <v>0</v>
      </c>
      <c r="CG101" s="137">
        <f>IF(AU101="sníž. přenesená",AG101,0)</f>
        <v>0</v>
      </c>
      <c r="CH101" s="137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57" s="2" customFormat="1" ht="10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30" customHeight="1">
      <c r="A103" s="37"/>
      <c r="B103" s="38"/>
      <c r="C103" s="142" t="s">
        <v>91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4">
        <f>ROUND(AG94+AG97,2)</f>
        <v>0</v>
      </c>
      <c r="AH103" s="144"/>
      <c r="AI103" s="144"/>
      <c r="AJ103" s="144"/>
      <c r="AK103" s="144"/>
      <c r="AL103" s="144"/>
      <c r="AM103" s="144"/>
      <c r="AN103" s="144">
        <f>ROUND(AN94+AN97,2)</f>
        <v>0</v>
      </c>
      <c r="AO103" s="144"/>
      <c r="AP103" s="144"/>
      <c r="AQ103" s="143"/>
      <c r="AR103" s="40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0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60">
    <mergeCell ref="L85:AO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REPON - Solární systém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 hidden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7"/>
      <c r="AT3" s="14" t="s">
        <v>92</v>
      </c>
    </row>
    <row r="4" spans="2:46" s="1" customFormat="1" ht="24.95" customHeight="1" hidden="1">
      <c r="B4" s="17"/>
      <c r="D4" s="149" t="s">
        <v>93</v>
      </c>
      <c r="I4" s="145"/>
      <c r="L4" s="17"/>
      <c r="M4" s="150" t="s">
        <v>10</v>
      </c>
      <c r="AT4" s="14" t="s">
        <v>4</v>
      </c>
    </row>
    <row r="5" spans="2:12" s="1" customFormat="1" ht="6.95" customHeight="1" hidden="1">
      <c r="B5" s="17"/>
      <c r="I5" s="145"/>
      <c r="L5" s="17"/>
    </row>
    <row r="6" spans="1:31" s="2" customFormat="1" ht="12" customHeight="1" hidden="1">
      <c r="A6" s="37"/>
      <c r="B6" s="40"/>
      <c r="C6" s="37"/>
      <c r="D6" s="151" t="s">
        <v>16</v>
      </c>
      <c r="E6" s="37"/>
      <c r="F6" s="37"/>
      <c r="G6" s="37"/>
      <c r="H6" s="37"/>
      <c r="I6" s="152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 hidden="1">
      <c r="A7" s="37"/>
      <c r="B7" s="40"/>
      <c r="C7" s="37"/>
      <c r="D7" s="37"/>
      <c r="E7" s="153" t="s">
        <v>17</v>
      </c>
      <c r="F7" s="37"/>
      <c r="G7" s="37"/>
      <c r="H7" s="37"/>
      <c r="I7" s="152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0"/>
      <c r="C8" s="37"/>
      <c r="D8" s="37"/>
      <c r="E8" s="37"/>
      <c r="F8" s="37"/>
      <c r="G8" s="37"/>
      <c r="H8" s="37"/>
      <c r="I8" s="152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0"/>
      <c r="C9" s="37"/>
      <c r="D9" s="151" t="s">
        <v>18</v>
      </c>
      <c r="E9" s="37"/>
      <c r="F9" s="154" t="s">
        <v>1</v>
      </c>
      <c r="G9" s="37"/>
      <c r="H9" s="37"/>
      <c r="I9" s="155" t="s">
        <v>19</v>
      </c>
      <c r="J9" s="154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0"/>
      <c r="C10" s="37"/>
      <c r="D10" s="151" t="s">
        <v>20</v>
      </c>
      <c r="E10" s="37"/>
      <c r="F10" s="154" t="s">
        <v>21</v>
      </c>
      <c r="G10" s="37"/>
      <c r="H10" s="37"/>
      <c r="I10" s="155" t="s">
        <v>22</v>
      </c>
      <c r="J10" s="156" t="str">
        <f>'Rekapitulace stavby'!AN8</f>
        <v>22. 4. 2020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0"/>
      <c r="C11" s="37"/>
      <c r="D11" s="37"/>
      <c r="E11" s="37"/>
      <c r="F11" s="37"/>
      <c r="G11" s="37"/>
      <c r="H11" s="37"/>
      <c r="I11" s="152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0"/>
      <c r="C12" s="37"/>
      <c r="D12" s="151" t="s">
        <v>24</v>
      </c>
      <c r="E12" s="37"/>
      <c r="F12" s="37"/>
      <c r="G12" s="37"/>
      <c r="H12" s="37"/>
      <c r="I12" s="155" t="s">
        <v>25</v>
      </c>
      <c r="J12" s="154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0"/>
      <c r="C13" s="37"/>
      <c r="D13" s="37"/>
      <c r="E13" s="154" t="str">
        <f>IF('Rekapitulace stavby'!E11="","",'Rekapitulace stavby'!E11)</f>
        <v xml:space="preserve"> </v>
      </c>
      <c r="F13" s="37"/>
      <c r="G13" s="37"/>
      <c r="H13" s="37"/>
      <c r="I13" s="155" t="s">
        <v>26</v>
      </c>
      <c r="J13" s="154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0"/>
      <c r="C14" s="37"/>
      <c r="D14" s="37"/>
      <c r="E14" s="37"/>
      <c r="F14" s="37"/>
      <c r="G14" s="37"/>
      <c r="H14" s="37"/>
      <c r="I14" s="152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0"/>
      <c r="C15" s="37"/>
      <c r="D15" s="151" t="s">
        <v>27</v>
      </c>
      <c r="E15" s="37"/>
      <c r="F15" s="37"/>
      <c r="G15" s="37"/>
      <c r="H15" s="37"/>
      <c r="I15" s="155" t="s">
        <v>25</v>
      </c>
      <c r="J15" s="30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0"/>
      <c r="C16" s="37"/>
      <c r="D16" s="37"/>
      <c r="E16" s="30" t="str">
        <f>'Rekapitulace stavby'!E14</f>
        <v>Vyplň údaj</v>
      </c>
      <c r="F16" s="154"/>
      <c r="G16" s="154"/>
      <c r="H16" s="154"/>
      <c r="I16" s="155" t="s">
        <v>26</v>
      </c>
      <c r="J16" s="30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0"/>
      <c r="C17" s="37"/>
      <c r="D17" s="37"/>
      <c r="E17" s="37"/>
      <c r="F17" s="37"/>
      <c r="G17" s="37"/>
      <c r="H17" s="37"/>
      <c r="I17" s="152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0"/>
      <c r="C18" s="37"/>
      <c r="D18" s="151" t="s">
        <v>29</v>
      </c>
      <c r="E18" s="37"/>
      <c r="F18" s="37"/>
      <c r="G18" s="37"/>
      <c r="H18" s="37"/>
      <c r="I18" s="155" t="s">
        <v>25</v>
      </c>
      <c r="J18" s="154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0"/>
      <c r="C19" s="37"/>
      <c r="D19" s="37"/>
      <c r="E19" s="154" t="str">
        <f>IF('Rekapitulace stavby'!E17="","",'Rekapitulace stavby'!E17)</f>
        <v xml:space="preserve"> </v>
      </c>
      <c r="F19" s="37"/>
      <c r="G19" s="37"/>
      <c r="H19" s="37"/>
      <c r="I19" s="155" t="s">
        <v>26</v>
      </c>
      <c r="J19" s="154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0"/>
      <c r="C20" s="37"/>
      <c r="D20" s="37"/>
      <c r="E20" s="37"/>
      <c r="F20" s="37"/>
      <c r="G20" s="37"/>
      <c r="H20" s="37"/>
      <c r="I20" s="152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0"/>
      <c r="C21" s="37"/>
      <c r="D21" s="151" t="s">
        <v>31</v>
      </c>
      <c r="E21" s="37"/>
      <c r="F21" s="37"/>
      <c r="G21" s="37"/>
      <c r="H21" s="37"/>
      <c r="I21" s="155" t="s">
        <v>25</v>
      </c>
      <c r="J21" s="154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0"/>
      <c r="C22" s="37"/>
      <c r="D22" s="37"/>
      <c r="E22" s="154" t="s">
        <v>32</v>
      </c>
      <c r="F22" s="37"/>
      <c r="G22" s="37"/>
      <c r="H22" s="37"/>
      <c r="I22" s="155" t="s">
        <v>26</v>
      </c>
      <c r="J22" s="154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0"/>
      <c r="C23" s="37"/>
      <c r="D23" s="37"/>
      <c r="E23" s="37"/>
      <c r="F23" s="37"/>
      <c r="G23" s="37"/>
      <c r="H23" s="37"/>
      <c r="I23" s="152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0"/>
      <c r="C24" s="37"/>
      <c r="D24" s="151" t="s">
        <v>33</v>
      </c>
      <c r="E24" s="37"/>
      <c r="F24" s="37"/>
      <c r="G24" s="37"/>
      <c r="H24" s="37"/>
      <c r="I24" s="152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 hidden="1">
      <c r="A25" s="157"/>
      <c r="B25" s="158"/>
      <c r="C25" s="157"/>
      <c r="D25" s="157"/>
      <c r="E25" s="159" t="s">
        <v>1</v>
      </c>
      <c r="F25" s="159"/>
      <c r="G25" s="159"/>
      <c r="H25" s="159"/>
      <c r="I25" s="160"/>
      <c r="J25" s="157"/>
      <c r="K25" s="157"/>
      <c r="L25" s="161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 s="2" customFormat="1" ht="6.95" customHeight="1" hidden="1">
      <c r="A26" s="37"/>
      <c r="B26" s="40"/>
      <c r="C26" s="37"/>
      <c r="D26" s="37"/>
      <c r="E26" s="37"/>
      <c r="F26" s="37"/>
      <c r="G26" s="37"/>
      <c r="H26" s="37"/>
      <c r="I26" s="152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0"/>
      <c r="C27" s="37"/>
      <c r="D27" s="162"/>
      <c r="E27" s="162"/>
      <c r="F27" s="162"/>
      <c r="G27" s="162"/>
      <c r="H27" s="162"/>
      <c r="I27" s="163"/>
      <c r="J27" s="162"/>
      <c r="K27" s="16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0"/>
      <c r="C28" s="37"/>
      <c r="D28" s="164" t="s">
        <v>36</v>
      </c>
      <c r="E28" s="37"/>
      <c r="F28" s="37"/>
      <c r="G28" s="37"/>
      <c r="H28" s="37"/>
      <c r="I28" s="152"/>
      <c r="J28" s="165">
        <f>ROUND(J116,2)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0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0"/>
      <c r="C30" s="37"/>
      <c r="D30" s="37"/>
      <c r="E30" s="37"/>
      <c r="F30" s="166" t="s">
        <v>38</v>
      </c>
      <c r="G30" s="37"/>
      <c r="H30" s="37"/>
      <c r="I30" s="167" t="s">
        <v>37</v>
      </c>
      <c r="J30" s="166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0"/>
      <c r="C31" s="37"/>
      <c r="D31" s="168" t="s">
        <v>40</v>
      </c>
      <c r="E31" s="151" t="s">
        <v>41</v>
      </c>
      <c r="F31" s="169">
        <f>ROUND((SUM(BE116:BE142)),2)</f>
        <v>0</v>
      </c>
      <c r="G31" s="37"/>
      <c r="H31" s="37"/>
      <c r="I31" s="170">
        <v>0.21</v>
      </c>
      <c r="J31" s="169">
        <f>ROUND(((SUM(BE116:BE142))*I31),2)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0"/>
      <c r="C32" s="37"/>
      <c r="D32" s="37"/>
      <c r="E32" s="151" t="s">
        <v>42</v>
      </c>
      <c r="F32" s="169">
        <f>ROUND((SUM(BF116:BF142)),2)</f>
        <v>0</v>
      </c>
      <c r="G32" s="37"/>
      <c r="H32" s="37"/>
      <c r="I32" s="170">
        <v>0.15</v>
      </c>
      <c r="J32" s="169">
        <f>ROUND(((SUM(BF116:BF142))*I32),2)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0"/>
      <c r="C33" s="37"/>
      <c r="D33" s="37"/>
      <c r="E33" s="151" t="s">
        <v>43</v>
      </c>
      <c r="F33" s="169">
        <f>ROUND((SUM(BG116:BG142)),2)</f>
        <v>0</v>
      </c>
      <c r="G33" s="37"/>
      <c r="H33" s="37"/>
      <c r="I33" s="170">
        <v>0.21</v>
      </c>
      <c r="J33" s="169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0"/>
      <c r="C34" s="37"/>
      <c r="D34" s="37"/>
      <c r="E34" s="151" t="s">
        <v>44</v>
      </c>
      <c r="F34" s="169">
        <f>ROUND((SUM(BH116:BH142)),2)</f>
        <v>0</v>
      </c>
      <c r="G34" s="37"/>
      <c r="H34" s="37"/>
      <c r="I34" s="170">
        <v>0.15</v>
      </c>
      <c r="J34" s="169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0"/>
      <c r="C35" s="37"/>
      <c r="D35" s="37"/>
      <c r="E35" s="151" t="s">
        <v>45</v>
      </c>
      <c r="F35" s="169">
        <f>ROUND((SUM(BI116:BI142)),2)</f>
        <v>0</v>
      </c>
      <c r="G35" s="37"/>
      <c r="H35" s="37"/>
      <c r="I35" s="170">
        <v>0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0"/>
      <c r="C36" s="37"/>
      <c r="D36" s="37"/>
      <c r="E36" s="37"/>
      <c r="F36" s="37"/>
      <c r="G36" s="37"/>
      <c r="H36" s="37"/>
      <c r="I36" s="152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0"/>
      <c r="C37" s="171"/>
      <c r="D37" s="172" t="s">
        <v>46</v>
      </c>
      <c r="E37" s="173"/>
      <c r="F37" s="173"/>
      <c r="G37" s="174" t="s">
        <v>47</v>
      </c>
      <c r="H37" s="175" t="s">
        <v>48</v>
      </c>
      <c r="I37" s="176"/>
      <c r="J37" s="177">
        <f>SUM(J28:J35)</f>
        <v>0</v>
      </c>
      <c r="K37" s="178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0"/>
      <c r="C38" s="37"/>
      <c r="D38" s="37"/>
      <c r="E38" s="37"/>
      <c r="F38" s="37"/>
      <c r="G38" s="37"/>
      <c r="H38" s="37"/>
      <c r="I38" s="152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 hidden="1">
      <c r="B39" s="17"/>
      <c r="I39" s="145"/>
      <c r="L39" s="17"/>
    </row>
    <row r="40" spans="2:12" s="1" customFormat="1" ht="14.4" customHeight="1" hidden="1">
      <c r="B40" s="17"/>
      <c r="I40" s="145"/>
      <c r="L40" s="17"/>
    </row>
    <row r="41" spans="2:12" s="1" customFormat="1" ht="14.4" customHeight="1" hidden="1">
      <c r="B41" s="17"/>
      <c r="I41" s="145"/>
      <c r="L41" s="17"/>
    </row>
    <row r="42" spans="2:12" s="1" customFormat="1" ht="14.4" customHeight="1" hidden="1">
      <c r="B42" s="17"/>
      <c r="I42" s="145"/>
      <c r="L42" s="17"/>
    </row>
    <row r="43" spans="2:12" s="1" customFormat="1" ht="14.4" customHeight="1" hidden="1">
      <c r="B43" s="17"/>
      <c r="I43" s="145"/>
      <c r="L43" s="17"/>
    </row>
    <row r="44" spans="2:12" s="1" customFormat="1" ht="14.4" customHeight="1" hidden="1">
      <c r="B44" s="17"/>
      <c r="I44" s="145"/>
      <c r="L44" s="17"/>
    </row>
    <row r="45" spans="2:12" s="1" customFormat="1" ht="14.4" customHeight="1" hidden="1">
      <c r="B45" s="17"/>
      <c r="I45" s="145"/>
      <c r="L45" s="17"/>
    </row>
    <row r="46" spans="2:12" s="1" customFormat="1" ht="14.4" customHeight="1" hidden="1">
      <c r="B46" s="17"/>
      <c r="I46" s="145"/>
      <c r="L46" s="17"/>
    </row>
    <row r="47" spans="2:12" s="1" customFormat="1" ht="14.4" customHeight="1" hidden="1">
      <c r="B47" s="17"/>
      <c r="I47" s="145"/>
      <c r="L47" s="17"/>
    </row>
    <row r="48" spans="2:12" s="1" customFormat="1" ht="14.4" customHeight="1" hidden="1">
      <c r="B48" s="17"/>
      <c r="I48" s="145"/>
      <c r="L48" s="17"/>
    </row>
    <row r="49" spans="2:12" s="1" customFormat="1" ht="14.4" customHeight="1" hidden="1">
      <c r="B49" s="17"/>
      <c r="I49" s="145"/>
      <c r="L49" s="17"/>
    </row>
    <row r="50" spans="2:12" s="2" customFormat="1" ht="14.4" customHeight="1" hidden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7"/>
      <c r="B61" s="40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7"/>
      <c r="B65" s="40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7"/>
      <c r="B76" s="40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0" t="s">
        <v>94</v>
      </c>
      <c r="D82" s="39"/>
      <c r="E82" s="39"/>
      <c r="F82" s="39"/>
      <c r="G82" s="39"/>
      <c r="H82" s="39"/>
      <c r="I82" s="152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2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29" t="s">
        <v>16</v>
      </c>
      <c r="D84" s="39"/>
      <c r="E84" s="39"/>
      <c r="F84" s="39"/>
      <c r="G84" s="39"/>
      <c r="H84" s="39"/>
      <c r="I84" s="152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Solární systém</v>
      </c>
      <c r="F85" s="39"/>
      <c r="G85" s="39"/>
      <c r="H85" s="39"/>
      <c r="I85" s="152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52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29" t="s">
        <v>20</v>
      </c>
      <c r="D87" s="39"/>
      <c r="E87" s="39"/>
      <c r="F87" s="24" t="str">
        <f>F10</f>
        <v xml:space="preserve"> </v>
      </c>
      <c r="G87" s="39"/>
      <c r="H87" s="39"/>
      <c r="I87" s="155" t="s">
        <v>22</v>
      </c>
      <c r="J87" s="78" t="str">
        <f>IF(J10="","",J10)</f>
        <v>22. 4. 2020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2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29" t="s">
        <v>24</v>
      </c>
      <c r="D89" s="39"/>
      <c r="E89" s="39"/>
      <c r="F89" s="24" t="str">
        <f>E13</f>
        <v xml:space="preserve"> </v>
      </c>
      <c r="G89" s="39"/>
      <c r="H89" s="39"/>
      <c r="I89" s="155" t="s">
        <v>29</v>
      </c>
      <c r="J89" s="33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29" t="s">
        <v>27</v>
      </c>
      <c r="D90" s="39"/>
      <c r="E90" s="39"/>
      <c r="F90" s="24" t="str">
        <f>IF(E16="","",E16)</f>
        <v>Vyplň údaj</v>
      </c>
      <c r="G90" s="39"/>
      <c r="H90" s="39"/>
      <c r="I90" s="155" t="s">
        <v>31</v>
      </c>
      <c r="J90" s="33" t="str">
        <f>E22</f>
        <v>Michal Vlasák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52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95" t="s">
        <v>95</v>
      </c>
      <c r="D92" s="143"/>
      <c r="E92" s="143"/>
      <c r="F92" s="143"/>
      <c r="G92" s="143"/>
      <c r="H92" s="143"/>
      <c r="I92" s="196"/>
      <c r="J92" s="197" t="s">
        <v>96</v>
      </c>
      <c r="K92" s="143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2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98" t="s">
        <v>97</v>
      </c>
      <c r="D94" s="39"/>
      <c r="E94" s="39"/>
      <c r="F94" s="39"/>
      <c r="G94" s="39"/>
      <c r="H94" s="39"/>
      <c r="I94" s="152"/>
      <c r="J94" s="109">
        <f>J116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4" t="s">
        <v>98</v>
      </c>
    </row>
    <row r="95" spans="1:31" s="9" customFormat="1" ht="24.95" customHeight="1">
      <c r="A95" s="9"/>
      <c r="B95" s="199"/>
      <c r="C95" s="200"/>
      <c r="D95" s="201" t="s">
        <v>99</v>
      </c>
      <c r="E95" s="202"/>
      <c r="F95" s="202"/>
      <c r="G95" s="202"/>
      <c r="H95" s="202"/>
      <c r="I95" s="203"/>
      <c r="J95" s="204">
        <f>J117</f>
        <v>0</v>
      </c>
      <c r="K95" s="200"/>
      <c r="L95" s="20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206"/>
      <c r="C96" s="207"/>
      <c r="D96" s="208" t="s">
        <v>100</v>
      </c>
      <c r="E96" s="209"/>
      <c r="F96" s="209"/>
      <c r="G96" s="209"/>
      <c r="H96" s="209"/>
      <c r="I96" s="210"/>
      <c r="J96" s="211">
        <f>J136</f>
        <v>0</v>
      </c>
      <c r="K96" s="207"/>
      <c r="L96" s="21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>
      <c r="A97" s="9"/>
      <c r="B97" s="199"/>
      <c r="C97" s="200"/>
      <c r="D97" s="201" t="s">
        <v>101</v>
      </c>
      <c r="E97" s="202"/>
      <c r="F97" s="202"/>
      <c r="G97" s="202"/>
      <c r="H97" s="202"/>
      <c r="I97" s="203"/>
      <c r="J97" s="204">
        <f>J139</f>
        <v>0</v>
      </c>
      <c r="K97" s="200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6"/>
      <c r="C98" s="207"/>
      <c r="D98" s="208" t="s">
        <v>102</v>
      </c>
      <c r="E98" s="209"/>
      <c r="F98" s="209"/>
      <c r="G98" s="209"/>
      <c r="H98" s="209"/>
      <c r="I98" s="210"/>
      <c r="J98" s="211">
        <f>J140</f>
        <v>0</v>
      </c>
      <c r="K98" s="207"/>
      <c r="L98" s="21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152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191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194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0" t="s">
        <v>103</v>
      </c>
      <c r="D105" s="39"/>
      <c r="E105" s="39"/>
      <c r="F105" s="39"/>
      <c r="G105" s="39"/>
      <c r="H105" s="39"/>
      <c r="I105" s="152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52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29" t="s">
        <v>16</v>
      </c>
      <c r="D107" s="39"/>
      <c r="E107" s="39"/>
      <c r="F107" s="39"/>
      <c r="G107" s="39"/>
      <c r="H107" s="39"/>
      <c r="I107" s="152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75" t="str">
        <f>E7</f>
        <v>Solární systém</v>
      </c>
      <c r="F108" s="39"/>
      <c r="G108" s="39"/>
      <c r="H108" s="39"/>
      <c r="I108" s="152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52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29" t="s">
        <v>20</v>
      </c>
      <c r="D110" s="39"/>
      <c r="E110" s="39"/>
      <c r="F110" s="24" t="str">
        <f>F10</f>
        <v xml:space="preserve"> </v>
      </c>
      <c r="G110" s="39"/>
      <c r="H110" s="39"/>
      <c r="I110" s="155" t="s">
        <v>22</v>
      </c>
      <c r="J110" s="78" t="str">
        <f>IF(J10="","",J10)</f>
        <v>22. 4. 2020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2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15" customHeight="1">
      <c r="A112" s="37"/>
      <c r="B112" s="38"/>
      <c r="C112" s="29" t="s">
        <v>24</v>
      </c>
      <c r="D112" s="39"/>
      <c r="E112" s="39"/>
      <c r="F112" s="24" t="str">
        <f>E13</f>
        <v xml:space="preserve"> </v>
      </c>
      <c r="G112" s="39"/>
      <c r="H112" s="39"/>
      <c r="I112" s="155" t="s">
        <v>29</v>
      </c>
      <c r="J112" s="33" t="str">
        <f>E19</f>
        <v xml:space="preserve"> 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29" t="s">
        <v>27</v>
      </c>
      <c r="D113" s="39"/>
      <c r="E113" s="39"/>
      <c r="F113" s="24" t="str">
        <f>IF(E16="","",E16)</f>
        <v>Vyplň údaj</v>
      </c>
      <c r="G113" s="39"/>
      <c r="H113" s="39"/>
      <c r="I113" s="155" t="s">
        <v>31</v>
      </c>
      <c r="J113" s="33" t="str">
        <f>E22</f>
        <v>Michal Vlasák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0.3" customHeight="1">
      <c r="A114" s="37"/>
      <c r="B114" s="38"/>
      <c r="C114" s="39"/>
      <c r="D114" s="39"/>
      <c r="E114" s="39"/>
      <c r="F114" s="39"/>
      <c r="G114" s="39"/>
      <c r="H114" s="39"/>
      <c r="I114" s="152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11" customFormat="1" ht="29.25" customHeight="1">
      <c r="A115" s="213"/>
      <c r="B115" s="214"/>
      <c r="C115" s="215" t="s">
        <v>104</v>
      </c>
      <c r="D115" s="216" t="s">
        <v>61</v>
      </c>
      <c r="E115" s="216" t="s">
        <v>57</v>
      </c>
      <c r="F115" s="216" t="s">
        <v>58</v>
      </c>
      <c r="G115" s="216" t="s">
        <v>105</v>
      </c>
      <c r="H115" s="216" t="s">
        <v>106</v>
      </c>
      <c r="I115" s="217" t="s">
        <v>107</v>
      </c>
      <c r="J115" s="218" t="s">
        <v>96</v>
      </c>
      <c r="K115" s="219" t="s">
        <v>108</v>
      </c>
      <c r="L115" s="220"/>
      <c r="M115" s="99" t="s">
        <v>1</v>
      </c>
      <c r="N115" s="100" t="s">
        <v>40</v>
      </c>
      <c r="O115" s="100" t="s">
        <v>109</v>
      </c>
      <c r="P115" s="100" t="s">
        <v>110</v>
      </c>
      <c r="Q115" s="100" t="s">
        <v>111</v>
      </c>
      <c r="R115" s="100" t="s">
        <v>112</v>
      </c>
      <c r="S115" s="100" t="s">
        <v>113</v>
      </c>
      <c r="T115" s="100" t="s">
        <v>114</v>
      </c>
      <c r="U115" s="101" t="s">
        <v>115</v>
      </c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</row>
    <row r="116" spans="1:63" s="2" customFormat="1" ht="22.8" customHeight="1">
      <c r="A116" s="37"/>
      <c r="B116" s="38"/>
      <c r="C116" s="106" t="s">
        <v>116</v>
      </c>
      <c r="D116" s="39"/>
      <c r="E116" s="39"/>
      <c r="F116" s="39"/>
      <c r="G116" s="39"/>
      <c r="H116" s="39"/>
      <c r="I116" s="152"/>
      <c r="J116" s="221">
        <f>BK116</f>
        <v>0</v>
      </c>
      <c r="K116" s="39"/>
      <c r="L116" s="40"/>
      <c r="M116" s="102"/>
      <c r="N116" s="222"/>
      <c r="O116" s="103"/>
      <c r="P116" s="223">
        <f>P117+P139</f>
        <v>0</v>
      </c>
      <c r="Q116" s="103"/>
      <c r="R116" s="223">
        <f>R117+R139</f>
        <v>0</v>
      </c>
      <c r="S116" s="103"/>
      <c r="T116" s="223">
        <f>T117+T139</f>
        <v>0</v>
      </c>
      <c r="U116" s="104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4" t="s">
        <v>75</v>
      </c>
      <c r="AU116" s="14" t="s">
        <v>98</v>
      </c>
      <c r="BK116" s="224">
        <f>BK117+BK139</f>
        <v>0</v>
      </c>
    </row>
    <row r="117" spans="1:63" s="12" customFormat="1" ht="25.9" customHeight="1">
      <c r="A117" s="12"/>
      <c r="B117" s="225"/>
      <c r="C117" s="226"/>
      <c r="D117" s="227" t="s">
        <v>75</v>
      </c>
      <c r="E117" s="228" t="s">
        <v>117</v>
      </c>
      <c r="F117" s="228" t="s">
        <v>118</v>
      </c>
      <c r="G117" s="226"/>
      <c r="H117" s="226"/>
      <c r="I117" s="229"/>
      <c r="J117" s="230">
        <f>BK117</f>
        <v>0</v>
      </c>
      <c r="K117" s="226"/>
      <c r="L117" s="231"/>
      <c r="M117" s="232"/>
      <c r="N117" s="233"/>
      <c r="O117" s="233"/>
      <c r="P117" s="234">
        <f>P118+SUM(P119:P136)</f>
        <v>0</v>
      </c>
      <c r="Q117" s="233"/>
      <c r="R117" s="234">
        <f>R118+SUM(R119:R136)</f>
        <v>0</v>
      </c>
      <c r="S117" s="233"/>
      <c r="T117" s="234">
        <f>T118+SUM(T119:T136)</f>
        <v>0</v>
      </c>
      <c r="U117" s="235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36" t="s">
        <v>119</v>
      </c>
      <c r="AT117" s="237" t="s">
        <v>75</v>
      </c>
      <c r="AU117" s="237" t="s">
        <v>76</v>
      </c>
      <c r="AY117" s="236" t="s">
        <v>120</v>
      </c>
      <c r="BK117" s="238">
        <f>BK118+SUM(BK119:BK136)</f>
        <v>0</v>
      </c>
    </row>
    <row r="118" spans="1:65" s="2" customFormat="1" ht="16.5" customHeight="1">
      <c r="A118" s="37"/>
      <c r="B118" s="38"/>
      <c r="C118" s="239" t="s">
        <v>121</v>
      </c>
      <c r="D118" s="239" t="s">
        <v>122</v>
      </c>
      <c r="E118" s="240" t="s">
        <v>123</v>
      </c>
      <c r="F118" s="241" t="s">
        <v>124</v>
      </c>
      <c r="G118" s="242" t="s">
        <v>125</v>
      </c>
      <c r="H118" s="243">
        <v>57</v>
      </c>
      <c r="I118" s="244"/>
      <c r="J118" s="245">
        <f>ROUND(I118*H118,2)</f>
        <v>0</v>
      </c>
      <c r="K118" s="246"/>
      <c r="L118" s="40"/>
      <c r="M118" s="247" t="s">
        <v>1</v>
      </c>
      <c r="N118" s="248" t="s">
        <v>41</v>
      </c>
      <c r="O118" s="90"/>
      <c r="P118" s="249">
        <f>O118*H118</f>
        <v>0</v>
      </c>
      <c r="Q118" s="249">
        <v>0</v>
      </c>
      <c r="R118" s="249">
        <f>Q118*H118</f>
        <v>0</v>
      </c>
      <c r="S118" s="249">
        <v>0</v>
      </c>
      <c r="T118" s="249">
        <f>S118*H118</f>
        <v>0</v>
      </c>
      <c r="U118" s="250" t="s">
        <v>1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51" t="s">
        <v>119</v>
      </c>
      <c r="AT118" s="251" t="s">
        <v>122</v>
      </c>
      <c r="AU118" s="251" t="s">
        <v>81</v>
      </c>
      <c r="AY118" s="14" t="s">
        <v>120</v>
      </c>
      <c r="BE118" s="137">
        <f>IF(N118="základní",J118,0)</f>
        <v>0</v>
      </c>
      <c r="BF118" s="137">
        <f>IF(N118="snížená",J118,0)</f>
        <v>0</v>
      </c>
      <c r="BG118" s="137">
        <f>IF(N118="zákl. přenesená",J118,0)</f>
        <v>0</v>
      </c>
      <c r="BH118" s="137">
        <f>IF(N118="sníž. přenesená",J118,0)</f>
        <v>0</v>
      </c>
      <c r="BI118" s="137">
        <f>IF(N118="nulová",J118,0)</f>
        <v>0</v>
      </c>
      <c r="BJ118" s="14" t="s">
        <v>81</v>
      </c>
      <c r="BK118" s="137">
        <f>ROUND(I118*H118,2)</f>
        <v>0</v>
      </c>
      <c r="BL118" s="14" t="s">
        <v>119</v>
      </c>
      <c r="BM118" s="251" t="s">
        <v>126</v>
      </c>
    </row>
    <row r="119" spans="1:47" s="2" customFormat="1" ht="12">
      <c r="A119" s="37"/>
      <c r="B119" s="38"/>
      <c r="C119" s="39"/>
      <c r="D119" s="252" t="s">
        <v>127</v>
      </c>
      <c r="E119" s="39"/>
      <c r="F119" s="253" t="s">
        <v>124</v>
      </c>
      <c r="G119" s="39"/>
      <c r="H119" s="39"/>
      <c r="I119" s="152"/>
      <c r="J119" s="39"/>
      <c r="K119" s="39"/>
      <c r="L119" s="40"/>
      <c r="M119" s="254"/>
      <c r="N119" s="255"/>
      <c r="O119" s="90"/>
      <c r="P119" s="90"/>
      <c r="Q119" s="90"/>
      <c r="R119" s="90"/>
      <c r="S119" s="90"/>
      <c r="T119" s="90"/>
      <c r="U119" s="91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4" t="s">
        <v>127</v>
      </c>
      <c r="AU119" s="14" t="s">
        <v>81</v>
      </c>
    </row>
    <row r="120" spans="1:65" s="2" customFormat="1" ht="16.5" customHeight="1">
      <c r="A120" s="37"/>
      <c r="B120" s="38"/>
      <c r="C120" s="239" t="s">
        <v>128</v>
      </c>
      <c r="D120" s="239" t="s">
        <v>122</v>
      </c>
      <c r="E120" s="240" t="s">
        <v>129</v>
      </c>
      <c r="F120" s="241" t="s">
        <v>130</v>
      </c>
      <c r="G120" s="242" t="s">
        <v>131</v>
      </c>
      <c r="H120" s="243">
        <v>1</v>
      </c>
      <c r="I120" s="244"/>
      <c r="J120" s="245">
        <f>ROUND(I120*H120,2)</f>
        <v>0</v>
      </c>
      <c r="K120" s="246"/>
      <c r="L120" s="40"/>
      <c r="M120" s="247" t="s">
        <v>1</v>
      </c>
      <c r="N120" s="248" t="s">
        <v>41</v>
      </c>
      <c r="O120" s="90"/>
      <c r="P120" s="249">
        <f>O120*H120</f>
        <v>0</v>
      </c>
      <c r="Q120" s="249">
        <v>0</v>
      </c>
      <c r="R120" s="249">
        <f>Q120*H120</f>
        <v>0</v>
      </c>
      <c r="S120" s="249">
        <v>0</v>
      </c>
      <c r="T120" s="249">
        <f>S120*H120</f>
        <v>0</v>
      </c>
      <c r="U120" s="250" t="s">
        <v>1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51" t="s">
        <v>119</v>
      </c>
      <c r="AT120" s="251" t="s">
        <v>122</v>
      </c>
      <c r="AU120" s="251" t="s">
        <v>81</v>
      </c>
      <c r="AY120" s="14" t="s">
        <v>120</v>
      </c>
      <c r="BE120" s="137">
        <f>IF(N120="základní",J120,0)</f>
        <v>0</v>
      </c>
      <c r="BF120" s="137">
        <f>IF(N120="snížená",J120,0)</f>
        <v>0</v>
      </c>
      <c r="BG120" s="137">
        <f>IF(N120="zákl. přenesená",J120,0)</f>
        <v>0</v>
      </c>
      <c r="BH120" s="137">
        <f>IF(N120="sníž. přenesená",J120,0)</f>
        <v>0</v>
      </c>
      <c r="BI120" s="137">
        <f>IF(N120="nulová",J120,0)</f>
        <v>0</v>
      </c>
      <c r="BJ120" s="14" t="s">
        <v>81</v>
      </c>
      <c r="BK120" s="137">
        <f>ROUND(I120*H120,2)</f>
        <v>0</v>
      </c>
      <c r="BL120" s="14" t="s">
        <v>119</v>
      </c>
      <c r="BM120" s="251" t="s">
        <v>132</v>
      </c>
    </row>
    <row r="121" spans="1:47" s="2" customFormat="1" ht="12">
      <c r="A121" s="37"/>
      <c r="B121" s="38"/>
      <c r="C121" s="39"/>
      <c r="D121" s="252" t="s">
        <v>127</v>
      </c>
      <c r="E121" s="39"/>
      <c r="F121" s="253" t="s">
        <v>130</v>
      </c>
      <c r="G121" s="39"/>
      <c r="H121" s="39"/>
      <c r="I121" s="152"/>
      <c r="J121" s="39"/>
      <c r="K121" s="39"/>
      <c r="L121" s="40"/>
      <c r="M121" s="254"/>
      <c r="N121" s="255"/>
      <c r="O121" s="90"/>
      <c r="P121" s="90"/>
      <c r="Q121" s="90"/>
      <c r="R121" s="90"/>
      <c r="S121" s="90"/>
      <c r="T121" s="90"/>
      <c r="U121" s="91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4" t="s">
        <v>127</v>
      </c>
      <c r="AU121" s="14" t="s">
        <v>81</v>
      </c>
    </row>
    <row r="122" spans="1:65" s="2" customFormat="1" ht="21.75" customHeight="1">
      <c r="A122" s="37"/>
      <c r="B122" s="38"/>
      <c r="C122" s="239" t="s">
        <v>133</v>
      </c>
      <c r="D122" s="239" t="s">
        <v>122</v>
      </c>
      <c r="E122" s="240" t="s">
        <v>134</v>
      </c>
      <c r="F122" s="241" t="s">
        <v>135</v>
      </c>
      <c r="G122" s="242" t="s">
        <v>131</v>
      </c>
      <c r="H122" s="243">
        <v>1</v>
      </c>
      <c r="I122" s="244"/>
      <c r="J122" s="245">
        <f>ROUND(I122*H122,2)</f>
        <v>0</v>
      </c>
      <c r="K122" s="246"/>
      <c r="L122" s="40"/>
      <c r="M122" s="247" t="s">
        <v>1</v>
      </c>
      <c r="N122" s="248" t="s">
        <v>41</v>
      </c>
      <c r="O122" s="90"/>
      <c r="P122" s="249">
        <f>O122*H122</f>
        <v>0</v>
      </c>
      <c r="Q122" s="249">
        <v>0</v>
      </c>
      <c r="R122" s="249">
        <f>Q122*H122</f>
        <v>0</v>
      </c>
      <c r="S122" s="249">
        <v>0</v>
      </c>
      <c r="T122" s="249">
        <f>S122*H122</f>
        <v>0</v>
      </c>
      <c r="U122" s="250" t="s">
        <v>1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51" t="s">
        <v>119</v>
      </c>
      <c r="AT122" s="251" t="s">
        <v>122</v>
      </c>
      <c r="AU122" s="251" t="s">
        <v>81</v>
      </c>
      <c r="AY122" s="14" t="s">
        <v>120</v>
      </c>
      <c r="BE122" s="137">
        <f>IF(N122="základní",J122,0)</f>
        <v>0</v>
      </c>
      <c r="BF122" s="137">
        <f>IF(N122="snížená",J122,0)</f>
        <v>0</v>
      </c>
      <c r="BG122" s="137">
        <f>IF(N122="zákl. přenesená",J122,0)</f>
        <v>0</v>
      </c>
      <c r="BH122" s="137">
        <f>IF(N122="sníž. přenesená",J122,0)</f>
        <v>0</v>
      </c>
      <c r="BI122" s="137">
        <f>IF(N122="nulová",J122,0)</f>
        <v>0</v>
      </c>
      <c r="BJ122" s="14" t="s">
        <v>81</v>
      </c>
      <c r="BK122" s="137">
        <f>ROUND(I122*H122,2)</f>
        <v>0</v>
      </c>
      <c r="BL122" s="14" t="s">
        <v>119</v>
      </c>
      <c r="BM122" s="251" t="s">
        <v>136</v>
      </c>
    </row>
    <row r="123" spans="1:47" s="2" customFormat="1" ht="12">
      <c r="A123" s="37"/>
      <c r="B123" s="38"/>
      <c r="C123" s="39"/>
      <c r="D123" s="252" t="s">
        <v>127</v>
      </c>
      <c r="E123" s="39"/>
      <c r="F123" s="253" t="s">
        <v>135</v>
      </c>
      <c r="G123" s="39"/>
      <c r="H123" s="39"/>
      <c r="I123" s="152"/>
      <c r="J123" s="39"/>
      <c r="K123" s="39"/>
      <c r="L123" s="40"/>
      <c r="M123" s="254"/>
      <c r="N123" s="255"/>
      <c r="O123" s="90"/>
      <c r="P123" s="90"/>
      <c r="Q123" s="90"/>
      <c r="R123" s="90"/>
      <c r="S123" s="90"/>
      <c r="T123" s="90"/>
      <c r="U123" s="91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4" t="s">
        <v>127</v>
      </c>
      <c r="AU123" s="14" t="s">
        <v>81</v>
      </c>
    </row>
    <row r="124" spans="1:65" s="2" customFormat="1" ht="21.75" customHeight="1">
      <c r="A124" s="37"/>
      <c r="B124" s="38"/>
      <c r="C124" s="239" t="s">
        <v>137</v>
      </c>
      <c r="D124" s="239" t="s">
        <v>122</v>
      </c>
      <c r="E124" s="240" t="s">
        <v>138</v>
      </c>
      <c r="F124" s="241" t="s">
        <v>139</v>
      </c>
      <c r="G124" s="242" t="s">
        <v>131</v>
      </c>
      <c r="H124" s="243">
        <v>1</v>
      </c>
      <c r="I124" s="244"/>
      <c r="J124" s="245">
        <f>ROUND(I124*H124,2)</f>
        <v>0</v>
      </c>
      <c r="K124" s="246"/>
      <c r="L124" s="40"/>
      <c r="M124" s="247" t="s">
        <v>1</v>
      </c>
      <c r="N124" s="248" t="s">
        <v>41</v>
      </c>
      <c r="O124" s="90"/>
      <c r="P124" s="249">
        <f>O124*H124</f>
        <v>0</v>
      </c>
      <c r="Q124" s="249">
        <v>0</v>
      </c>
      <c r="R124" s="249">
        <f>Q124*H124</f>
        <v>0</v>
      </c>
      <c r="S124" s="249">
        <v>0</v>
      </c>
      <c r="T124" s="249">
        <f>S124*H124</f>
        <v>0</v>
      </c>
      <c r="U124" s="250" t="s">
        <v>1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51" t="s">
        <v>119</v>
      </c>
      <c r="AT124" s="251" t="s">
        <v>122</v>
      </c>
      <c r="AU124" s="251" t="s">
        <v>81</v>
      </c>
      <c r="AY124" s="14" t="s">
        <v>120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14" t="s">
        <v>81</v>
      </c>
      <c r="BK124" s="137">
        <f>ROUND(I124*H124,2)</f>
        <v>0</v>
      </c>
      <c r="BL124" s="14" t="s">
        <v>119</v>
      </c>
      <c r="BM124" s="251" t="s">
        <v>140</v>
      </c>
    </row>
    <row r="125" spans="1:47" s="2" customFormat="1" ht="12">
      <c r="A125" s="37"/>
      <c r="B125" s="38"/>
      <c r="C125" s="39"/>
      <c r="D125" s="252" t="s">
        <v>127</v>
      </c>
      <c r="E125" s="39"/>
      <c r="F125" s="253" t="s">
        <v>139</v>
      </c>
      <c r="G125" s="39"/>
      <c r="H125" s="39"/>
      <c r="I125" s="152"/>
      <c r="J125" s="39"/>
      <c r="K125" s="39"/>
      <c r="L125" s="40"/>
      <c r="M125" s="254"/>
      <c r="N125" s="255"/>
      <c r="O125" s="90"/>
      <c r="P125" s="90"/>
      <c r="Q125" s="90"/>
      <c r="R125" s="90"/>
      <c r="S125" s="90"/>
      <c r="T125" s="90"/>
      <c r="U125" s="91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4" t="s">
        <v>127</v>
      </c>
      <c r="AU125" s="14" t="s">
        <v>81</v>
      </c>
    </row>
    <row r="126" spans="1:65" s="2" customFormat="1" ht="16.5" customHeight="1">
      <c r="A126" s="37"/>
      <c r="B126" s="38"/>
      <c r="C126" s="239" t="s">
        <v>141</v>
      </c>
      <c r="D126" s="239" t="s">
        <v>122</v>
      </c>
      <c r="E126" s="240" t="s">
        <v>142</v>
      </c>
      <c r="F126" s="241" t="s">
        <v>143</v>
      </c>
      <c r="G126" s="242" t="s">
        <v>125</v>
      </c>
      <c r="H126" s="243">
        <v>57</v>
      </c>
      <c r="I126" s="244"/>
      <c r="J126" s="245">
        <f>ROUND(I126*H126,2)</f>
        <v>0</v>
      </c>
      <c r="K126" s="246"/>
      <c r="L126" s="40"/>
      <c r="M126" s="247" t="s">
        <v>1</v>
      </c>
      <c r="N126" s="248" t="s">
        <v>41</v>
      </c>
      <c r="O126" s="90"/>
      <c r="P126" s="249">
        <f>O126*H126</f>
        <v>0</v>
      </c>
      <c r="Q126" s="249">
        <v>0</v>
      </c>
      <c r="R126" s="249">
        <f>Q126*H126</f>
        <v>0</v>
      </c>
      <c r="S126" s="249">
        <v>0</v>
      </c>
      <c r="T126" s="249">
        <f>S126*H126</f>
        <v>0</v>
      </c>
      <c r="U126" s="250" t="s">
        <v>1</v>
      </c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1" t="s">
        <v>119</v>
      </c>
      <c r="AT126" s="251" t="s">
        <v>122</v>
      </c>
      <c r="AU126" s="251" t="s">
        <v>81</v>
      </c>
      <c r="AY126" s="14" t="s">
        <v>120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4" t="s">
        <v>81</v>
      </c>
      <c r="BK126" s="137">
        <f>ROUND(I126*H126,2)</f>
        <v>0</v>
      </c>
      <c r="BL126" s="14" t="s">
        <v>119</v>
      </c>
      <c r="BM126" s="251" t="s">
        <v>144</v>
      </c>
    </row>
    <row r="127" spans="1:47" s="2" customFormat="1" ht="12">
      <c r="A127" s="37"/>
      <c r="B127" s="38"/>
      <c r="C127" s="39"/>
      <c r="D127" s="252" t="s">
        <v>127</v>
      </c>
      <c r="E127" s="39"/>
      <c r="F127" s="253" t="s">
        <v>143</v>
      </c>
      <c r="G127" s="39"/>
      <c r="H127" s="39"/>
      <c r="I127" s="152"/>
      <c r="J127" s="39"/>
      <c r="K127" s="39"/>
      <c r="L127" s="40"/>
      <c r="M127" s="254"/>
      <c r="N127" s="255"/>
      <c r="O127" s="90"/>
      <c r="P127" s="90"/>
      <c r="Q127" s="90"/>
      <c r="R127" s="90"/>
      <c r="S127" s="90"/>
      <c r="T127" s="90"/>
      <c r="U127" s="91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4" t="s">
        <v>127</v>
      </c>
      <c r="AU127" s="14" t="s">
        <v>81</v>
      </c>
    </row>
    <row r="128" spans="1:65" s="2" customFormat="1" ht="16.5" customHeight="1">
      <c r="A128" s="37"/>
      <c r="B128" s="38"/>
      <c r="C128" s="239" t="s">
        <v>145</v>
      </c>
      <c r="D128" s="239" t="s">
        <v>122</v>
      </c>
      <c r="E128" s="240" t="s">
        <v>146</v>
      </c>
      <c r="F128" s="241" t="s">
        <v>147</v>
      </c>
      <c r="G128" s="242" t="s">
        <v>125</v>
      </c>
      <c r="H128" s="243">
        <v>57</v>
      </c>
      <c r="I128" s="244"/>
      <c r="J128" s="245">
        <f>ROUND(I128*H128,2)</f>
        <v>0</v>
      </c>
      <c r="K128" s="246"/>
      <c r="L128" s="40"/>
      <c r="M128" s="247" t="s">
        <v>1</v>
      </c>
      <c r="N128" s="248" t="s">
        <v>41</v>
      </c>
      <c r="O128" s="90"/>
      <c r="P128" s="249">
        <f>O128*H128</f>
        <v>0</v>
      </c>
      <c r="Q128" s="249">
        <v>0</v>
      </c>
      <c r="R128" s="249">
        <f>Q128*H128</f>
        <v>0</v>
      </c>
      <c r="S128" s="249">
        <v>0</v>
      </c>
      <c r="T128" s="249">
        <f>S128*H128</f>
        <v>0</v>
      </c>
      <c r="U128" s="250" t="s">
        <v>1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1" t="s">
        <v>119</v>
      </c>
      <c r="AT128" s="251" t="s">
        <v>122</v>
      </c>
      <c r="AU128" s="251" t="s">
        <v>81</v>
      </c>
      <c r="AY128" s="14" t="s">
        <v>120</v>
      </c>
      <c r="BE128" s="137">
        <f>IF(N128="základní",J128,0)</f>
        <v>0</v>
      </c>
      <c r="BF128" s="137">
        <f>IF(N128="snížená",J128,0)</f>
        <v>0</v>
      </c>
      <c r="BG128" s="137">
        <f>IF(N128="zákl. přenesená",J128,0)</f>
        <v>0</v>
      </c>
      <c r="BH128" s="137">
        <f>IF(N128="sníž. přenesená",J128,0)</f>
        <v>0</v>
      </c>
      <c r="BI128" s="137">
        <f>IF(N128="nulová",J128,0)</f>
        <v>0</v>
      </c>
      <c r="BJ128" s="14" t="s">
        <v>81</v>
      </c>
      <c r="BK128" s="137">
        <f>ROUND(I128*H128,2)</f>
        <v>0</v>
      </c>
      <c r="BL128" s="14" t="s">
        <v>119</v>
      </c>
      <c r="BM128" s="251" t="s">
        <v>148</v>
      </c>
    </row>
    <row r="129" spans="1:47" s="2" customFormat="1" ht="12">
      <c r="A129" s="37"/>
      <c r="B129" s="38"/>
      <c r="C129" s="39"/>
      <c r="D129" s="252" t="s">
        <v>127</v>
      </c>
      <c r="E129" s="39"/>
      <c r="F129" s="253" t="s">
        <v>147</v>
      </c>
      <c r="G129" s="39"/>
      <c r="H129" s="39"/>
      <c r="I129" s="152"/>
      <c r="J129" s="39"/>
      <c r="K129" s="39"/>
      <c r="L129" s="40"/>
      <c r="M129" s="254"/>
      <c r="N129" s="255"/>
      <c r="O129" s="90"/>
      <c r="P129" s="90"/>
      <c r="Q129" s="90"/>
      <c r="R129" s="90"/>
      <c r="S129" s="90"/>
      <c r="T129" s="90"/>
      <c r="U129" s="91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4" t="s">
        <v>127</v>
      </c>
      <c r="AU129" s="14" t="s">
        <v>81</v>
      </c>
    </row>
    <row r="130" spans="1:65" s="2" customFormat="1" ht="16.5" customHeight="1">
      <c r="A130" s="37"/>
      <c r="B130" s="38"/>
      <c r="C130" s="239" t="s">
        <v>119</v>
      </c>
      <c r="D130" s="239" t="s">
        <v>122</v>
      </c>
      <c r="E130" s="240" t="s">
        <v>149</v>
      </c>
      <c r="F130" s="241" t="s">
        <v>150</v>
      </c>
      <c r="G130" s="242" t="s">
        <v>125</v>
      </c>
      <c r="H130" s="243">
        <v>10</v>
      </c>
      <c r="I130" s="244"/>
      <c r="J130" s="245">
        <f>ROUND(I130*H130,2)</f>
        <v>0</v>
      </c>
      <c r="K130" s="246"/>
      <c r="L130" s="40"/>
      <c r="M130" s="247" t="s">
        <v>1</v>
      </c>
      <c r="N130" s="248" t="s">
        <v>41</v>
      </c>
      <c r="O130" s="90"/>
      <c r="P130" s="249">
        <f>O130*H130</f>
        <v>0</v>
      </c>
      <c r="Q130" s="249">
        <v>0</v>
      </c>
      <c r="R130" s="249">
        <f>Q130*H130</f>
        <v>0</v>
      </c>
      <c r="S130" s="249">
        <v>0</v>
      </c>
      <c r="T130" s="249">
        <f>S130*H130</f>
        <v>0</v>
      </c>
      <c r="U130" s="250" t="s">
        <v>1</v>
      </c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1" t="s">
        <v>119</v>
      </c>
      <c r="AT130" s="251" t="s">
        <v>122</v>
      </c>
      <c r="AU130" s="251" t="s">
        <v>81</v>
      </c>
      <c r="AY130" s="14" t="s">
        <v>120</v>
      </c>
      <c r="BE130" s="137">
        <f>IF(N130="základní",J130,0)</f>
        <v>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14" t="s">
        <v>81</v>
      </c>
      <c r="BK130" s="137">
        <f>ROUND(I130*H130,2)</f>
        <v>0</v>
      </c>
      <c r="BL130" s="14" t="s">
        <v>119</v>
      </c>
      <c r="BM130" s="251" t="s">
        <v>151</v>
      </c>
    </row>
    <row r="131" spans="1:47" s="2" customFormat="1" ht="12">
      <c r="A131" s="37"/>
      <c r="B131" s="38"/>
      <c r="C131" s="39"/>
      <c r="D131" s="252" t="s">
        <v>127</v>
      </c>
      <c r="E131" s="39"/>
      <c r="F131" s="253" t="s">
        <v>150</v>
      </c>
      <c r="G131" s="39"/>
      <c r="H131" s="39"/>
      <c r="I131" s="152"/>
      <c r="J131" s="39"/>
      <c r="K131" s="39"/>
      <c r="L131" s="40"/>
      <c r="M131" s="254"/>
      <c r="N131" s="255"/>
      <c r="O131" s="90"/>
      <c r="P131" s="90"/>
      <c r="Q131" s="90"/>
      <c r="R131" s="90"/>
      <c r="S131" s="90"/>
      <c r="T131" s="90"/>
      <c r="U131" s="91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4" t="s">
        <v>127</v>
      </c>
      <c r="AU131" s="14" t="s">
        <v>81</v>
      </c>
    </row>
    <row r="132" spans="1:65" s="2" customFormat="1" ht="16.5" customHeight="1">
      <c r="A132" s="37"/>
      <c r="B132" s="38"/>
      <c r="C132" s="239" t="s">
        <v>152</v>
      </c>
      <c r="D132" s="239" t="s">
        <v>122</v>
      </c>
      <c r="E132" s="240" t="s">
        <v>153</v>
      </c>
      <c r="F132" s="241" t="s">
        <v>154</v>
      </c>
      <c r="G132" s="242" t="s">
        <v>155</v>
      </c>
      <c r="H132" s="243">
        <v>216</v>
      </c>
      <c r="I132" s="244"/>
      <c r="J132" s="245">
        <f>ROUND(I132*H132,2)</f>
        <v>0</v>
      </c>
      <c r="K132" s="246"/>
      <c r="L132" s="40"/>
      <c r="M132" s="247" t="s">
        <v>1</v>
      </c>
      <c r="N132" s="248" t="s">
        <v>41</v>
      </c>
      <c r="O132" s="90"/>
      <c r="P132" s="249">
        <f>O132*H132</f>
        <v>0</v>
      </c>
      <c r="Q132" s="249">
        <v>0</v>
      </c>
      <c r="R132" s="249">
        <f>Q132*H132</f>
        <v>0</v>
      </c>
      <c r="S132" s="249">
        <v>0</v>
      </c>
      <c r="T132" s="249">
        <f>S132*H132</f>
        <v>0</v>
      </c>
      <c r="U132" s="250" t="s">
        <v>1</v>
      </c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1" t="s">
        <v>119</v>
      </c>
      <c r="AT132" s="251" t="s">
        <v>122</v>
      </c>
      <c r="AU132" s="251" t="s">
        <v>81</v>
      </c>
      <c r="AY132" s="14" t="s">
        <v>120</v>
      </c>
      <c r="BE132" s="137">
        <f>IF(N132="základní",J132,0)</f>
        <v>0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14" t="s">
        <v>81</v>
      </c>
      <c r="BK132" s="137">
        <f>ROUND(I132*H132,2)</f>
        <v>0</v>
      </c>
      <c r="BL132" s="14" t="s">
        <v>119</v>
      </c>
      <c r="BM132" s="251" t="s">
        <v>156</v>
      </c>
    </row>
    <row r="133" spans="1:47" s="2" customFormat="1" ht="12">
      <c r="A133" s="37"/>
      <c r="B133" s="38"/>
      <c r="C133" s="39"/>
      <c r="D133" s="252" t="s">
        <v>127</v>
      </c>
      <c r="E133" s="39"/>
      <c r="F133" s="253" t="s">
        <v>154</v>
      </c>
      <c r="G133" s="39"/>
      <c r="H133" s="39"/>
      <c r="I133" s="152"/>
      <c r="J133" s="39"/>
      <c r="K133" s="39"/>
      <c r="L133" s="40"/>
      <c r="M133" s="254"/>
      <c r="N133" s="255"/>
      <c r="O133" s="90"/>
      <c r="P133" s="90"/>
      <c r="Q133" s="90"/>
      <c r="R133" s="90"/>
      <c r="S133" s="90"/>
      <c r="T133" s="90"/>
      <c r="U133" s="91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4" t="s">
        <v>127</v>
      </c>
      <c r="AU133" s="14" t="s">
        <v>81</v>
      </c>
    </row>
    <row r="134" spans="1:65" s="2" customFormat="1" ht="21.75" customHeight="1">
      <c r="A134" s="37"/>
      <c r="B134" s="38"/>
      <c r="C134" s="239" t="s">
        <v>92</v>
      </c>
      <c r="D134" s="239" t="s">
        <v>122</v>
      </c>
      <c r="E134" s="240" t="s">
        <v>157</v>
      </c>
      <c r="F134" s="241" t="s">
        <v>158</v>
      </c>
      <c r="G134" s="242" t="s">
        <v>125</v>
      </c>
      <c r="H134" s="243">
        <v>1</v>
      </c>
      <c r="I134" s="244"/>
      <c r="J134" s="245">
        <f>ROUND(I134*H134,2)</f>
        <v>0</v>
      </c>
      <c r="K134" s="246"/>
      <c r="L134" s="40"/>
      <c r="M134" s="247" t="s">
        <v>1</v>
      </c>
      <c r="N134" s="248" t="s">
        <v>41</v>
      </c>
      <c r="O134" s="90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49">
        <f>S134*H134</f>
        <v>0</v>
      </c>
      <c r="U134" s="250" t="s">
        <v>1</v>
      </c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1" t="s">
        <v>119</v>
      </c>
      <c r="AT134" s="251" t="s">
        <v>122</v>
      </c>
      <c r="AU134" s="251" t="s">
        <v>81</v>
      </c>
      <c r="AY134" s="14" t="s">
        <v>120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4" t="s">
        <v>81</v>
      </c>
      <c r="BK134" s="137">
        <f>ROUND(I134*H134,2)</f>
        <v>0</v>
      </c>
      <c r="BL134" s="14" t="s">
        <v>119</v>
      </c>
      <c r="BM134" s="251" t="s">
        <v>159</v>
      </c>
    </row>
    <row r="135" spans="1:47" s="2" customFormat="1" ht="12">
      <c r="A135" s="37"/>
      <c r="B135" s="38"/>
      <c r="C135" s="39"/>
      <c r="D135" s="252" t="s">
        <v>127</v>
      </c>
      <c r="E135" s="39"/>
      <c r="F135" s="253" t="s">
        <v>158</v>
      </c>
      <c r="G135" s="39"/>
      <c r="H135" s="39"/>
      <c r="I135" s="152"/>
      <c r="J135" s="39"/>
      <c r="K135" s="39"/>
      <c r="L135" s="40"/>
      <c r="M135" s="254"/>
      <c r="N135" s="255"/>
      <c r="O135" s="90"/>
      <c r="P135" s="90"/>
      <c r="Q135" s="90"/>
      <c r="R135" s="90"/>
      <c r="S135" s="90"/>
      <c r="T135" s="90"/>
      <c r="U135" s="91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4" t="s">
        <v>127</v>
      </c>
      <c r="AU135" s="14" t="s">
        <v>81</v>
      </c>
    </row>
    <row r="136" spans="1:63" s="12" customFormat="1" ht="22.8" customHeight="1">
      <c r="A136" s="12"/>
      <c r="B136" s="225"/>
      <c r="C136" s="226"/>
      <c r="D136" s="227" t="s">
        <v>75</v>
      </c>
      <c r="E136" s="256" t="s">
        <v>160</v>
      </c>
      <c r="F136" s="256" t="s">
        <v>118</v>
      </c>
      <c r="G136" s="226"/>
      <c r="H136" s="226"/>
      <c r="I136" s="229"/>
      <c r="J136" s="257">
        <f>BK136</f>
        <v>0</v>
      </c>
      <c r="K136" s="226"/>
      <c r="L136" s="231"/>
      <c r="M136" s="232"/>
      <c r="N136" s="233"/>
      <c r="O136" s="233"/>
      <c r="P136" s="234">
        <f>SUM(P137:P138)</f>
        <v>0</v>
      </c>
      <c r="Q136" s="233"/>
      <c r="R136" s="234">
        <f>SUM(R137:R138)</f>
        <v>0</v>
      </c>
      <c r="S136" s="233"/>
      <c r="T136" s="234">
        <f>SUM(T137:T138)</f>
        <v>0</v>
      </c>
      <c r="U136" s="235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119</v>
      </c>
      <c r="AT136" s="237" t="s">
        <v>75</v>
      </c>
      <c r="AU136" s="237" t="s">
        <v>81</v>
      </c>
      <c r="AY136" s="236" t="s">
        <v>120</v>
      </c>
      <c r="BK136" s="238">
        <f>SUM(BK137:BK138)</f>
        <v>0</v>
      </c>
    </row>
    <row r="137" spans="1:65" s="2" customFormat="1" ht="16.5" customHeight="1">
      <c r="A137" s="37"/>
      <c r="B137" s="38"/>
      <c r="C137" s="239" t="s">
        <v>81</v>
      </c>
      <c r="D137" s="239" t="s">
        <v>122</v>
      </c>
      <c r="E137" s="240" t="s">
        <v>161</v>
      </c>
      <c r="F137" s="241" t="s">
        <v>162</v>
      </c>
      <c r="G137" s="242" t="s">
        <v>125</v>
      </c>
      <c r="H137" s="243">
        <v>57</v>
      </c>
      <c r="I137" s="244"/>
      <c r="J137" s="245">
        <f>ROUND(I137*H137,2)</f>
        <v>0</v>
      </c>
      <c r="K137" s="246"/>
      <c r="L137" s="40"/>
      <c r="M137" s="247" t="s">
        <v>1</v>
      </c>
      <c r="N137" s="248" t="s">
        <v>41</v>
      </c>
      <c r="O137" s="90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49">
        <f>S137*H137</f>
        <v>0</v>
      </c>
      <c r="U137" s="250" t="s">
        <v>1</v>
      </c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1" t="s">
        <v>163</v>
      </c>
      <c r="AT137" s="251" t="s">
        <v>122</v>
      </c>
      <c r="AU137" s="251" t="s">
        <v>92</v>
      </c>
      <c r="AY137" s="14" t="s">
        <v>120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4" t="s">
        <v>81</v>
      </c>
      <c r="BK137" s="137">
        <f>ROUND(I137*H137,2)</f>
        <v>0</v>
      </c>
      <c r="BL137" s="14" t="s">
        <v>163</v>
      </c>
      <c r="BM137" s="251" t="s">
        <v>164</v>
      </c>
    </row>
    <row r="138" spans="1:47" s="2" customFormat="1" ht="12">
      <c r="A138" s="37"/>
      <c r="B138" s="38"/>
      <c r="C138" s="39"/>
      <c r="D138" s="252" t="s">
        <v>127</v>
      </c>
      <c r="E138" s="39"/>
      <c r="F138" s="253" t="s">
        <v>162</v>
      </c>
      <c r="G138" s="39"/>
      <c r="H138" s="39"/>
      <c r="I138" s="152"/>
      <c r="J138" s="39"/>
      <c r="K138" s="39"/>
      <c r="L138" s="40"/>
      <c r="M138" s="254"/>
      <c r="N138" s="255"/>
      <c r="O138" s="90"/>
      <c r="P138" s="90"/>
      <c r="Q138" s="90"/>
      <c r="R138" s="90"/>
      <c r="S138" s="90"/>
      <c r="T138" s="90"/>
      <c r="U138" s="91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4" t="s">
        <v>127</v>
      </c>
      <c r="AU138" s="14" t="s">
        <v>92</v>
      </c>
    </row>
    <row r="139" spans="1:63" s="12" customFormat="1" ht="25.9" customHeight="1">
      <c r="A139" s="12"/>
      <c r="B139" s="225"/>
      <c r="C139" s="226"/>
      <c r="D139" s="227" t="s">
        <v>75</v>
      </c>
      <c r="E139" s="228" t="s">
        <v>165</v>
      </c>
      <c r="F139" s="228" t="s">
        <v>166</v>
      </c>
      <c r="G139" s="226"/>
      <c r="H139" s="226"/>
      <c r="I139" s="229"/>
      <c r="J139" s="230">
        <f>BK139</f>
        <v>0</v>
      </c>
      <c r="K139" s="226"/>
      <c r="L139" s="231"/>
      <c r="M139" s="232"/>
      <c r="N139" s="233"/>
      <c r="O139" s="233"/>
      <c r="P139" s="234">
        <f>P140</f>
        <v>0</v>
      </c>
      <c r="Q139" s="233"/>
      <c r="R139" s="234">
        <f>R140</f>
        <v>0</v>
      </c>
      <c r="S139" s="233"/>
      <c r="T139" s="234">
        <f>T140</f>
        <v>0</v>
      </c>
      <c r="U139" s="235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145</v>
      </c>
      <c r="AT139" s="237" t="s">
        <v>75</v>
      </c>
      <c r="AU139" s="237" t="s">
        <v>76</v>
      </c>
      <c r="AY139" s="236" t="s">
        <v>120</v>
      </c>
      <c r="BK139" s="238">
        <f>BK140</f>
        <v>0</v>
      </c>
    </row>
    <row r="140" spans="1:63" s="12" customFormat="1" ht="22.8" customHeight="1">
      <c r="A140" s="12"/>
      <c r="B140" s="225"/>
      <c r="C140" s="226"/>
      <c r="D140" s="227" t="s">
        <v>75</v>
      </c>
      <c r="E140" s="256" t="s">
        <v>167</v>
      </c>
      <c r="F140" s="256" t="s">
        <v>168</v>
      </c>
      <c r="G140" s="226"/>
      <c r="H140" s="226"/>
      <c r="I140" s="229"/>
      <c r="J140" s="257">
        <f>BK140</f>
        <v>0</v>
      </c>
      <c r="K140" s="226"/>
      <c r="L140" s="231"/>
      <c r="M140" s="232"/>
      <c r="N140" s="233"/>
      <c r="O140" s="233"/>
      <c r="P140" s="234">
        <f>SUM(P141:P142)</f>
        <v>0</v>
      </c>
      <c r="Q140" s="233"/>
      <c r="R140" s="234">
        <f>SUM(R141:R142)</f>
        <v>0</v>
      </c>
      <c r="S140" s="233"/>
      <c r="T140" s="234">
        <f>SUM(T141:T142)</f>
        <v>0</v>
      </c>
      <c r="U140" s="235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145</v>
      </c>
      <c r="AT140" s="237" t="s">
        <v>75</v>
      </c>
      <c r="AU140" s="237" t="s">
        <v>81</v>
      </c>
      <c r="AY140" s="236" t="s">
        <v>120</v>
      </c>
      <c r="BK140" s="238">
        <f>SUM(BK141:BK142)</f>
        <v>0</v>
      </c>
    </row>
    <row r="141" spans="1:65" s="2" customFormat="1" ht="16.5" customHeight="1">
      <c r="A141" s="37"/>
      <c r="B141" s="38"/>
      <c r="C141" s="239" t="s">
        <v>169</v>
      </c>
      <c r="D141" s="239" t="s">
        <v>122</v>
      </c>
      <c r="E141" s="240" t="s">
        <v>170</v>
      </c>
      <c r="F141" s="241" t="s">
        <v>171</v>
      </c>
      <c r="G141" s="242" t="s">
        <v>172</v>
      </c>
      <c r="H141" s="243">
        <v>1</v>
      </c>
      <c r="I141" s="244"/>
      <c r="J141" s="245">
        <f>ROUND(I141*H141,2)</f>
        <v>0</v>
      </c>
      <c r="K141" s="246"/>
      <c r="L141" s="40"/>
      <c r="M141" s="247" t="s">
        <v>1</v>
      </c>
      <c r="N141" s="248" t="s">
        <v>41</v>
      </c>
      <c r="O141" s="90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49">
        <f>S141*H141</f>
        <v>0</v>
      </c>
      <c r="U141" s="250" t="s">
        <v>1</v>
      </c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1" t="s">
        <v>173</v>
      </c>
      <c r="AT141" s="251" t="s">
        <v>122</v>
      </c>
      <c r="AU141" s="251" t="s">
        <v>92</v>
      </c>
      <c r="AY141" s="14" t="s">
        <v>120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4" t="s">
        <v>81</v>
      </c>
      <c r="BK141" s="137">
        <f>ROUND(I141*H141,2)</f>
        <v>0</v>
      </c>
      <c r="BL141" s="14" t="s">
        <v>173</v>
      </c>
      <c r="BM141" s="251" t="s">
        <v>174</v>
      </c>
    </row>
    <row r="142" spans="1:47" s="2" customFormat="1" ht="12">
      <c r="A142" s="37"/>
      <c r="B142" s="38"/>
      <c r="C142" s="39"/>
      <c r="D142" s="252" t="s">
        <v>127</v>
      </c>
      <c r="E142" s="39"/>
      <c r="F142" s="253" t="s">
        <v>171</v>
      </c>
      <c r="G142" s="39"/>
      <c r="H142" s="39"/>
      <c r="I142" s="152"/>
      <c r="J142" s="39"/>
      <c r="K142" s="39"/>
      <c r="L142" s="40"/>
      <c r="M142" s="258"/>
      <c r="N142" s="259"/>
      <c r="O142" s="260"/>
      <c r="P142" s="260"/>
      <c r="Q142" s="260"/>
      <c r="R142" s="260"/>
      <c r="S142" s="260"/>
      <c r="T142" s="260"/>
      <c r="U142" s="261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4" t="s">
        <v>127</v>
      </c>
      <c r="AU142" s="14" t="s">
        <v>92</v>
      </c>
    </row>
    <row r="143" spans="1:31" s="2" customFormat="1" ht="6.95" customHeight="1">
      <c r="A143" s="37"/>
      <c r="B143" s="65"/>
      <c r="C143" s="66"/>
      <c r="D143" s="66"/>
      <c r="E143" s="66"/>
      <c r="F143" s="66"/>
      <c r="G143" s="66"/>
      <c r="H143" s="66"/>
      <c r="I143" s="191"/>
      <c r="J143" s="66"/>
      <c r="K143" s="66"/>
      <c r="L143" s="40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password="CC35" sheet="1" objects="1" scenarios="1" formatColumns="0" formatRows="0" autoFilter="0"/>
  <autoFilter ref="C115:K142"/>
  <mergeCells count="6">
    <mergeCell ref="E7:H7"/>
    <mergeCell ref="E16:H16"/>
    <mergeCell ref="E25:H25"/>
    <mergeCell ref="E85:H85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DESKTOP-OL8NLSH\vlasak</dc:creator>
  <cp:keywords/>
  <dc:description/>
  <cp:lastModifiedBy>DESKTOP-OL8NLSH\vlasak</cp:lastModifiedBy>
  <dcterms:created xsi:type="dcterms:W3CDTF">2020-06-24T12:43:35Z</dcterms:created>
  <dcterms:modified xsi:type="dcterms:W3CDTF">2020-06-24T12:43:39Z</dcterms:modified>
  <cp:category/>
  <cp:version/>
  <cp:contentType/>
  <cp:contentStatus/>
</cp:coreProperties>
</file>