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/>
  <bookViews>
    <workbookView xWindow="65416" yWindow="65416" windowWidth="24240" windowHeight="13140" activeTab="1"/>
  </bookViews>
  <sheets>
    <sheet name="Rekapitulace stavby" sheetId="1" r:id="rId1"/>
    <sheet name="D1.1 _1.2_Z - Stavební čá..." sheetId="2" r:id="rId2"/>
    <sheet name="D1.1 _1.2_N - Stavební čá..." sheetId="3" r:id="rId3"/>
    <sheet name="D1.4.1_N - Zdravotní inst..." sheetId="4" r:id="rId4"/>
    <sheet name="D1.4.4_N - Vzduchotechnik..." sheetId="5" r:id="rId5"/>
  </sheets>
  <definedNames>
    <definedName name="_xlnm._FilterDatabase" localSheetId="2" hidden="1">'D1.1 _1.2_N - Stavební čá...'!$C$103:$K$586</definedName>
    <definedName name="_xlnm._FilterDatabase" localSheetId="1" hidden="1">'D1.1 _1.2_Z - Stavební čá...'!$C$86:$K$161</definedName>
    <definedName name="_xlnm._FilterDatabase" localSheetId="3" hidden="1">'D1.4.1_N - Zdravotní inst...'!$C$92:$K$215</definedName>
    <definedName name="_xlnm._FilterDatabase" localSheetId="4" hidden="1">'D1.4.4_N - Vzduchotechnik...'!$C$80:$K$94</definedName>
    <definedName name="_xlnm.Print_Area" localSheetId="2">'D1.1 _1.2_N - Stavební čá...'!$C$4:$J$39,'D1.1 _1.2_N - Stavební čá...'!$C$91:$K$586</definedName>
    <definedName name="_xlnm.Print_Area" localSheetId="1">'D1.1 _1.2_Z - Stavební čá...'!$C$4:$J$39,'D1.1 _1.2_Z - Stavební čá...'!$C$74:$K$161</definedName>
    <definedName name="_xlnm.Print_Area" localSheetId="3">'D1.4.1_N - Zdravotní inst...'!$C$4:$J$39,'D1.4.1_N - Zdravotní inst...'!$C$80:$K$215</definedName>
    <definedName name="_xlnm.Print_Area" localSheetId="4">'D1.4.4_N - Vzduchotechnik...'!$C$4:$J$39,'D1.4.4_N - Vzduchotechnik...'!$C$68:$K$94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'D1.1 _1.2_Z - Stavební čá...'!$86:$86</definedName>
    <definedName name="_xlnm.Print_Titles" localSheetId="2">'D1.1 _1.2_N - Stavební čá...'!$103:$103</definedName>
    <definedName name="_xlnm.Print_Titles" localSheetId="3">'D1.4.1_N - Zdravotní inst...'!$92:$92</definedName>
    <definedName name="_xlnm.Print_Titles" localSheetId="4">'D1.4.4_N - Vzduchotechnik...'!$80:$80</definedName>
  </definedNames>
  <calcPr calcId="181029"/>
  <extLst/>
</workbook>
</file>

<file path=xl/sharedStrings.xml><?xml version="1.0" encoding="utf-8"?>
<sst xmlns="http://schemas.openxmlformats.org/spreadsheetml/2006/main" count="8339" uniqueCount="1339">
  <si>
    <t>Export Komplet</t>
  </si>
  <si>
    <t>VZ</t>
  </si>
  <si>
    <t>2.0</t>
  </si>
  <si>
    <t>ZAMOK</t>
  </si>
  <si>
    <t>False</t>
  </si>
  <si>
    <t>{5edab2a9-67d3-47ad-83d8-a3a7fd3bebb8}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</si>
  <si>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</si>
  <si>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</si>
  <si>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</si>
  <si>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</si>
  <si>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</si>
  <si>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</si>
  <si>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0,01</t>
  </si>
  <si>
    <t>Kód:</t>
  </si>
  <si>
    <t>SO2_SO3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</si>
  <si>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</si>
  <si>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</si>
  <si>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objektu č.p.995_Stavební část</t>
  </si>
  <si>
    <t>KSO:</t>
  </si>
  <si>
    <t>811</t>
  </si>
  <si>
    <t>CC-CZ:</t>
  </si>
  <si>
    <t>125</t>
  </si>
  <si>
    <t>Místo:</t>
  </si>
  <si>
    <t>Lanškroun</t>
  </si>
  <si>
    <t>Datum:</t>
  </si>
  <si>
    <t>6. 3. 2020</t>
  </si>
  <si>
    <t>CZ-CPV:</t>
  </si>
  <si>
    <t>45000000-7</t>
  </si>
  <si>
    <t>CZ-CPA:</t>
  </si>
  <si>
    <t>41.00.2</t>
  </si>
  <si>
    <t>Zadavatel:</t>
  </si>
  <si>
    <t>IČ:</t>
  </si>
  <si>
    <t>46506993</t>
  </si>
  <si>
    <t>Stepa s.r.o.</t>
  </si>
  <si>
    <t>DIČ:</t>
  </si>
  <si>
    <t/>
  </si>
  <si>
    <t>Uchazeč:</t>
  </si>
  <si>
    <t>Vyplň údaj</t>
  </si>
  <si>
    <t>Projektant:</t>
  </si>
  <si>
    <t>60145595</t>
  </si>
  <si>
    <t>Ing. Josef Motl</t>
  </si>
  <si>
    <t>1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</si>
  <si>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</si>
  <si>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</si>
  <si>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</si>
  <si>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</si>
  <si>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</si>
  <si>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</si>
  <si>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</si>
  <si>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</si>
  <si>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</si>
  <si>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</si>
  <si>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</si>
  <si>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</si>
  <si>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</si>
  <si>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</si>
  <si>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</si>
  <si>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</si>
  <si>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</si>
  <si>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</si>
  <si>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</si>
  <si>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</si>
  <si>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</si>
  <si>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</si>
  <si>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</si>
  <si>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</si>
  <si>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</si>
  <si>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</si>
  <si>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</si>
  <si>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</si>
  <si>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</si>
  <si>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</si>
  <si>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</si>
  <si>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</si>
  <si>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</si>
  <si>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</si>
  <si>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</si>
  <si>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</si>
  <si>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</si>
  <si>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</si>
  <si>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</si>
  <si>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</si>
  <si>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</si>
  <si>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</si>
  <si>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</si>
  <si>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D1.1 _1.2_Z</t>
  </si>
  <si>
    <t>Stavební část - způsobilé výdaje</t>
  </si>
  <si>
    <t>STA</t>
  </si>
  <si>
    <t>{c9659be8-7878-457b-9952-f272c9ca40ca}</t>
  </si>
  <si>
    <t>2</t>
  </si>
  <si>
    <t>D1.1 _1.2_N</t>
  </si>
  <si>
    <t>Stavební část - nezpůsobilé výdaje</t>
  </si>
  <si>
    <t>{91a3f9a4-4612-41a2-8049-cb584e2142f0}</t>
  </si>
  <si>
    <t>D1.4.1_N</t>
  </si>
  <si>
    <t>Zdravotní instalace - nezpůsobilé výdaje</t>
  </si>
  <si>
    <t>{a4595bd7-386b-4c36-9161-e3f7748e17cb}</t>
  </si>
  <si>
    <t>D1.4.4_N</t>
  </si>
  <si>
    <t>Vzduchotechnika - nezpůsobilé výdaje</t>
  </si>
  <si>
    <t>{6dfbc0d9-4947-4254-be14-82c63822c80d}</t>
  </si>
  <si>
    <t>KRYCÍ LIST SOUPISU PRACÍ</t>
  </si>
  <si>
    <t>Objekt:</t>
  </si>
  <si>
    <t>D1.1 _1.2_Z - Stavební část - způsobilé výdaje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</si>
  <si>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</si>
  <si>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</si>
  <si>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</si>
  <si>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</si>
  <si>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</si>
  <si>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</si>
  <si>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</si>
  <si>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</si>
  <si>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</si>
  <si>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</si>
  <si>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</si>
  <si>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</si>
  <si>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</si>
  <si>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</si>
  <si>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</si>
  <si>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</si>
  <si>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</si>
  <si>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</si>
  <si>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</si>
  <si>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</si>
  <si>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</si>
  <si>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</si>
  <si>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</si>
  <si>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</si>
  <si>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</si>
  <si>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</si>
  <si>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</si>
  <si>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</si>
  <si>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</si>
  <si>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</si>
  <si>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</si>
  <si>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966073111</t>
  </si>
  <si>
    <t>Demontáž krytiny střech ocelových konstrukcí ze sendvičových panelů, výšky budovy do 6 m</t>
  </si>
  <si>
    <t>m2</t>
  </si>
  <si>
    <t>CS ÚRS 2019 01</t>
  </si>
  <si>
    <t>4</t>
  </si>
  <si>
    <t>-1773631774</t>
  </si>
  <si>
    <t>VV</t>
  </si>
  <si>
    <t>"střecha" (15,7+30,7)*36,25</t>
  </si>
  <si>
    <t>True</t>
  </si>
  <si>
    <t>"světlíky" -2,0*35,0*3</t>
  </si>
  <si>
    <t>Součet</t>
  </si>
  <si>
    <t>997</t>
  </si>
  <si>
    <t>Přesun sutě</t>
  </si>
  <si>
    <t>997013111</t>
  </si>
  <si>
    <t>Vnitrostaveništní doprava suti a vybouraných hmot vodorovně do 50 m svisle s použitím mechanizace pro budovy a haly výšky do 6 m</t>
  </si>
  <si>
    <t>t</t>
  </si>
  <si>
    <t>474151853</t>
  </si>
  <si>
    <t>3</t>
  </si>
  <si>
    <t>997013501</t>
  </si>
  <si>
    <t>Odvoz suti a vybouraných hmot na skládku nebo meziskládku se složením, na vzdálenost do 1 km</t>
  </si>
  <si>
    <t>-309892945</t>
  </si>
  <si>
    <t>PSV</t>
  </si>
  <si>
    <t>Práce a dodávky PSV</t>
  </si>
  <si>
    <t>712</t>
  </si>
  <si>
    <t>Povlakové krytiny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</si>
  <si>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</si>
  <si>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</si>
  <si>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kus</t>
  </si>
  <si>
    <t>16</t>
  </si>
  <si>
    <t>-1979564463</t>
  </si>
  <si>
    <t>"vpustě"  3*5</t>
  </si>
  <si>
    <t>5</t>
  </si>
  <si>
    <t>712363312</t>
  </si>
  <si>
    <t>Povlakové krytiny střech plochých do 10 st. z tvarovaných poplastovaných lišt pro mPVC, délka 2 m vnitřní koutová lišta rš 100 mm</t>
  </si>
  <si>
    <t>-916200105</t>
  </si>
  <si>
    <t>"světlíky"  (24,0+2,2)*2*3</t>
  </si>
  <si>
    <t>"atika"      (30,7+15,7)*2</t>
  </si>
  <si>
    <t xml:space="preserve">                   36,25*4</t>
  </si>
  <si>
    <t>"kouty atik"  (8,0-6,45)*4</t>
  </si>
  <si>
    <t xml:space="preserve">                       ( 6,9-6,45)*4</t>
  </si>
  <si>
    <t>Mezisoučet</t>
  </si>
  <si>
    <t>403,0/2</t>
  </si>
  <si>
    <t>6</t>
  </si>
  <si>
    <t>712363313</t>
  </si>
  <si>
    <t>Povlakové krytiny střech plochých do 10 st. z tvarovaných poplastovaných lišt pro mPVC, délka 2 m vnější koutová lišta rš 100 mm</t>
  </si>
  <si>
    <t>753299344</t>
  </si>
  <si>
    <t>"rohy světlíků"  0,25*12</t>
  </si>
  <si>
    <t>398,0/2</t>
  </si>
  <si>
    <t>7</t>
  </si>
  <si>
    <t>712391171</t>
  </si>
  <si>
    <t>Provedení povlakové krytiny střech plochých do 10° -ostatní práce provedení vrstvy textilní podkladní</t>
  </si>
  <si>
    <t>1581146753</t>
  </si>
  <si>
    <t>1934</t>
  </si>
  <si>
    <t>8</t>
  </si>
  <si>
    <t>M</t>
  </si>
  <si>
    <t>693110730</t>
  </si>
  <si>
    <t>geotextilie z polypropylenových vláken netkaná, šíře 500 cm, 300 g/m2</t>
  </si>
  <si>
    <t>CS ÚRS 2017 01</t>
  </si>
  <si>
    <t>32</t>
  </si>
  <si>
    <t>-1342366064</t>
  </si>
  <si>
    <t>1934*1,15 'Přepočtené koeficientem množství</t>
  </si>
  <si>
    <t>712400845</t>
  </si>
  <si>
    <t>Odstranění ze střech šikmých přes 10° do 30° doplňků ventilační hlavice</t>
  </si>
  <si>
    <t>1709325401</t>
  </si>
  <si>
    <t>10</t>
  </si>
  <si>
    <t>712861705</t>
  </si>
  <si>
    <t>Provedení povlakové krytiny střech samostatným vytažením izolačního povlaku fólií na konstrukce převyšující úroveň střechy, přilepenou se svařovanými spoji</t>
  </si>
  <si>
    <t>1102668568</t>
  </si>
  <si>
    <t>1934-1687,8</t>
  </si>
  <si>
    <t>33</t>
  </si>
  <si>
    <t>712361705</t>
  </si>
  <si>
    <t>Provedení povlakové krytiny střech plochých do 10° fólií lepená se svařovanými spoji</t>
  </si>
  <si>
    <t>CS ÚRS 2020 01</t>
  </si>
  <si>
    <t>-1225093560</t>
  </si>
  <si>
    <t>47,2*37,2/Cos(18)</t>
  </si>
  <si>
    <t>-2,2*24*3</t>
  </si>
  <si>
    <t>11</t>
  </si>
  <si>
    <t>283220120</t>
  </si>
  <si>
    <t>fólie hydroizolační střešní mPVC mechanicky kotvená tl 1,5mm šedá</t>
  </si>
  <si>
    <t>1816361038</t>
  </si>
  <si>
    <t>12</t>
  </si>
  <si>
    <t>998712202</t>
  </si>
  <si>
    <t>Přesun hmot pro povlakové krytiny stanovený procentní sazbou (%) z ceny vodorovná dopravní vzdálenost do 50 m v objektech výšky přes 6 do 12 m</t>
  </si>
  <si>
    <t>%</t>
  </si>
  <si>
    <t>64092361</t>
  </si>
  <si>
    <t>713</t>
  </si>
  <si>
    <t>Izolace tepelné</t>
  </si>
  <si>
    <t>13</t>
  </si>
  <si>
    <t>713111111</t>
  </si>
  <si>
    <t>Montáž tepelné izolace stropů rohožemi, pásy, dílci, deskami, bloky (izolační materiál ve specifikaci) vrchem bez překrytí lepenkou kladenými volně</t>
  </si>
  <si>
    <t>1162005346</t>
  </si>
  <si>
    <t>14</t>
  </si>
  <si>
    <t>631481040</t>
  </si>
  <si>
    <t>deska tepelně izolační minerální univerzální λ=0,038-0,039 tl 100mm</t>
  </si>
  <si>
    <t>-223351987</t>
  </si>
  <si>
    <t>1598,03921568627*1,02 'Přepočtené koeficientem množství</t>
  </si>
  <si>
    <t>631515020</t>
  </si>
  <si>
    <t>deska tepelně izolační minerální plochých střech nepochozích vrchní vrstva λ=0,038-0,039 tl 100mm</t>
  </si>
  <si>
    <t>1064388196</t>
  </si>
  <si>
    <t>1630,0</t>
  </si>
  <si>
    <t>713121131</t>
  </si>
  <si>
    <t>Montáž tepelné izolace podlah parotěsnými reflexními pásy, tloušťka izolace do 5 mm</t>
  </si>
  <si>
    <t>1825237378</t>
  </si>
  <si>
    <t>17</t>
  </si>
  <si>
    <t>283292760</t>
  </si>
  <si>
    <t>fólie PE vyztužená pro parotěsnou vrstvu (reakce na oheň - třída E) 140g/m2</t>
  </si>
  <si>
    <t>509699201</t>
  </si>
  <si>
    <t>18</t>
  </si>
  <si>
    <t>713131151</t>
  </si>
  <si>
    <t>Montáž tepelné izolace stěn rohožemi, pásy, deskami, dílci, bloky (izolační materiál ve specifikaci) vložením jednovrstvě</t>
  </si>
  <si>
    <t>-1981633278</t>
  </si>
  <si>
    <t>79,0</t>
  </si>
  <si>
    <t>19</t>
  </si>
  <si>
    <t>171817435</t>
  </si>
  <si>
    <t>20</t>
  </si>
  <si>
    <t>713141211</t>
  </si>
  <si>
    <t>Montáž tepelné izolace střech plochých atikovými klíny kladenými volně</t>
  </si>
  <si>
    <t>m</t>
  </si>
  <si>
    <t>1651645070</t>
  </si>
  <si>
    <t>131,6+((2,2+24,0)*2*3)</t>
  </si>
  <si>
    <t>631529080</t>
  </si>
  <si>
    <t>klín atikový přechodný minerální plochých střech tl.100 x100 mm</t>
  </si>
  <si>
    <t>1973592173</t>
  </si>
  <si>
    <t>288,8</t>
  </si>
  <si>
    <t>22</t>
  </si>
  <si>
    <t>713141311</t>
  </si>
  <si>
    <t>Montáž tepelné izolace střech plochých spádovými klíny v ploše kladenými volně</t>
  </si>
  <si>
    <t>1971359255</t>
  </si>
  <si>
    <t>23</t>
  </si>
  <si>
    <t>283761410</t>
  </si>
  <si>
    <t>klín izolační z pěnového polystyrenu EPS 100 spádový</t>
  </si>
  <si>
    <t>m3</t>
  </si>
  <si>
    <t>184431771</t>
  </si>
  <si>
    <t>412,0*0,05</t>
  </si>
  <si>
    <t>24</t>
  </si>
  <si>
    <t>998713202</t>
  </si>
  <si>
    <t>Přesun hmot pro izolace tepelné stanovený procentní sazbou (%) z ceny vodorovná dopravní vzdálenost do 50 m v objektech výšky přes 6 do 12 m</t>
  </si>
  <si>
    <t>816447798</t>
  </si>
  <si>
    <t>721</t>
  </si>
  <si>
    <t>Zdravotechnika - vnitřní kanalizace</t>
  </si>
  <si>
    <t>25</t>
  </si>
  <si>
    <t>721174027</t>
  </si>
  <si>
    <t>Potrubí z plastových trub polypropylenové odpadní (svislé) DN 160</t>
  </si>
  <si>
    <t>-350447825</t>
  </si>
  <si>
    <t>15,0*2,3</t>
  </si>
  <si>
    <t>26</t>
  </si>
  <si>
    <t>721233214</t>
  </si>
  <si>
    <t>Střešní vtoky (vpusti) polypropylenové (PP) pro pochůzné střechy s odtokem svislým DN 160</t>
  </si>
  <si>
    <t>-2043474303</t>
  </si>
  <si>
    <t>27</t>
  </si>
  <si>
    <t>998721202</t>
  </si>
  <si>
    <t>Přesun hmot pro vnitřní kanalizace stanovený procentní sazbou (%) z ceny vodorovná dopravní vzdálenost do 50 m v objektech výšky přes 6 do 12 m</t>
  </si>
  <si>
    <t>-1278002487</t>
  </si>
  <si>
    <t>767</t>
  </si>
  <si>
    <t>Konstrukce zámečnické</t>
  </si>
  <si>
    <t>28</t>
  </si>
  <si>
    <t>767311810</t>
  </si>
  <si>
    <t>Demontáž světlíků se zasklením</t>
  </si>
  <si>
    <t>-2138423142</t>
  </si>
  <si>
    <t>2,0*35,0*3</t>
  </si>
  <si>
    <t>29</t>
  </si>
  <si>
    <t>767316318R</t>
  </si>
  <si>
    <t>D+M střešníhoobloukového světlíku2,2*24,0m,5ks ventilačních křídel vč.el.servomotoru,výška obruby 500 mm,U=1,19W/m2K</t>
  </si>
  <si>
    <t>176998145</t>
  </si>
  <si>
    <t>30</t>
  </si>
  <si>
    <t>767391112</t>
  </si>
  <si>
    <t>Montáž krytiny z tvarovaných plechů trapézových nebo vlnitých, uchyceným šroubováním</t>
  </si>
  <si>
    <t>-517033451</t>
  </si>
  <si>
    <t>1076+558,5</t>
  </si>
  <si>
    <t>31</t>
  </si>
  <si>
    <t>15484340R</t>
  </si>
  <si>
    <t>profil trapézový TR 50/260 tl 0,75 mm</t>
  </si>
  <si>
    <t>140452871</t>
  </si>
  <si>
    <t>1634,5*1,03</t>
  </si>
  <si>
    <t>998767202</t>
  </si>
  <si>
    <t>Přesun hmot pro zámečnické konstrukce stanovený procentní sazbou (%) z ceny vodorovná dopravní vzdálenost do 50 m v objektech výšky přes 6 do 12 m</t>
  </si>
  <si>
    <t>-928637230</t>
  </si>
  <si>
    <t>D1.1 _1.2_N - Stavební část - nezpůsobilé výdaje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</si>
  <si>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</si>
  <si>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</si>
  <si>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</si>
  <si>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</si>
  <si>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</si>
  <si>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</si>
  <si>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</si>
  <si>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</si>
  <si>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</si>
  <si>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</si>
  <si>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</si>
  <si>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</si>
  <si>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</si>
  <si>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</si>
  <si>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</si>
  <si>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</si>
  <si>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</si>
  <si>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</si>
  <si>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Zemní práce</t>
  </si>
  <si>
    <t>139711101</t>
  </si>
  <si>
    <t>Vykopávka v uzavřených prostorách s naložením výkopku na dopravní prostředek v hornině tř. 1 až 4</t>
  </si>
  <si>
    <t>-57682659</t>
  </si>
  <si>
    <t>"výkop pro základy"</t>
  </si>
  <si>
    <t>(1,45+13,65+2,85+1,1)*0,6*(1,2-0,15-0,3)</t>
  </si>
  <si>
    <t>(2,75+2,15)*0,6*(1,2-0,15-0,3)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</si>
  <si>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</si>
  <si>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</si>
  <si>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-316246987</t>
  </si>
  <si>
    <t>171201201</t>
  </si>
  <si>
    <t>Uložení sypaniny na skládky</t>
  </si>
  <si>
    <t>-1867830003</t>
  </si>
  <si>
    <t>171201211</t>
  </si>
  <si>
    <t>Poplatek za uložení stavebního odpadu na skládce (skládkovné) zeminy a kameniva zatříděného do Katalogu odpadů pod kódem 170 504</t>
  </si>
  <si>
    <t>2086555350</t>
  </si>
  <si>
    <t>10,78*1,7</t>
  </si>
  <si>
    <t>Zakládání</t>
  </si>
  <si>
    <t>274313511</t>
  </si>
  <si>
    <t>Základy z betonu prostého pasy betonu kamenem neprokládaného tř. C 12/15</t>
  </si>
  <si>
    <t>281056451</t>
  </si>
  <si>
    <t>(1,45+13,65+3,25+1,1)*0,6*(1,2-0,15)</t>
  </si>
  <si>
    <t>(2,75+2,15)*0,6*(1,2-0,15)</t>
  </si>
  <si>
    <t>Svislé a kompletní konstrukce</t>
  </si>
  <si>
    <t>310238211</t>
  </si>
  <si>
    <t>Zazdívka otvorů ve zdivu nadzákladovém cihlami pálenými plochy přes 0,25 m2 do 1 m2 na maltu vápenocementovou</t>
  </si>
  <si>
    <t>-1624085152</t>
  </si>
  <si>
    <t>"luxfery" ((1,5*1,0)+(1,5*2,4))*0,38</t>
  </si>
  <si>
    <t>"okno" 1,5*1,5*0,38</t>
  </si>
  <si>
    <t>"vrata" 2,2*0,3*0,3</t>
  </si>
  <si>
    <t>311235451</t>
  </si>
  <si>
    <t>Zdivo jednovrstvé z cihel děrovaných broušených na zdicí pěnu, pevnost cihel do P10, tl. zdiva 300 mm</t>
  </si>
  <si>
    <t>328072860</t>
  </si>
  <si>
    <t>37,15*1,1</t>
  </si>
  <si>
    <t>311235481</t>
  </si>
  <si>
    <t>Zdivo jednovrstvé z cihel děrovaných broušených na zdicí pěnu, pevnost cihel do P10, tl. zdiva 380 mm</t>
  </si>
  <si>
    <t>-2062208306</t>
  </si>
  <si>
    <t>"atika obvodové stěny"  (37,15+47,225+47,225)*2,2</t>
  </si>
  <si>
    <t>"zazdívka oken"  1,0*1,5*0,375*2</t>
  </si>
  <si>
    <t xml:space="preserve">                               (1,5*2,4*0,375)-(0,8*1,97*0,375)</t>
  </si>
  <si>
    <t xml:space="preserve">                               (2,0*2,05*0,375)-(0,8*1,97*0,375)</t>
  </si>
  <si>
    <t>311272131</t>
  </si>
  <si>
    <t>Zdivo z pórobetonových tvárnic na tenké maltové lože, tl. zdiva 250 mm pevnost tvárnic přes P2 do P4, objemová hmotnost přes 450 do 600 kg/m3 hladkých</t>
  </si>
  <si>
    <t>863812396</t>
  </si>
  <si>
    <t>(13,55+1,75+3,0)*2,55</t>
  </si>
  <si>
    <t>(12,45+4,75)*(2,75+1,25)</t>
  </si>
  <si>
    <t>(2,65+2,25)*(2,35+2,75+0,85)</t>
  </si>
  <si>
    <t>-1,0*2,1*3-1,45*2,1-1,5*2,45</t>
  </si>
  <si>
    <t>317121102</t>
  </si>
  <si>
    <t>Montáž prefabrikovaných překladů délky přes 1500 do 2200 mm</t>
  </si>
  <si>
    <t>1401841186</t>
  </si>
  <si>
    <t>59321071</t>
  </si>
  <si>
    <t>překlad železobetonový RZP 1490x140x140mm</t>
  </si>
  <si>
    <t>-867790245</t>
  </si>
  <si>
    <t>2+2+2</t>
  </si>
  <si>
    <t>59321072</t>
  </si>
  <si>
    <t>překlad železobetonový RZP 1790x140x140mm</t>
  </si>
  <si>
    <t>-1230992472</t>
  </si>
  <si>
    <t>59321070</t>
  </si>
  <si>
    <t>překlad železobetonový RZP 1190x140x140mm</t>
  </si>
  <si>
    <t>-1891915249</t>
  </si>
  <si>
    <t>317143442</t>
  </si>
  <si>
    <t>Překlady nosné prefabrikované z pórobetonu osazené do tenkého maltového lože, pro zdi tl. 250 mm, délky překladu přes 1300 do 1500 mm</t>
  </si>
  <si>
    <t>785456186</t>
  </si>
  <si>
    <t>3+1</t>
  </si>
  <si>
    <t>317143443</t>
  </si>
  <si>
    <t>Překlady nosné prefabrikované z pórobetonu osazené do tenkého maltového lože, pro zdi tl. 250 mm, délky překladu přes 1500 do 1800 mm</t>
  </si>
  <si>
    <t>1367413354</t>
  </si>
  <si>
    <t>317143444</t>
  </si>
  <si>
    <t>Překlady nosné prefabrikované z pórobetonu osazené do tenkého maltového lože, pro zdi tl. 250 mm, délky překladu přes 1800 do 2100 mm</t>
  </si>
  <si>
    <t>-267049782</t>
  </si>
  <si>
    <t>317944323</t>
  </si>
  <si>
    <t>Válcované nosníky dodatečně osazované do připravených otvorů bez zazdění hlav č. 14 až 22</t>
  </si>
  <si>
    <t>-352926279</t>
  </si>
  <si>
    <t>"I160" 16*5,15*17,9*1,2*0,001</t>
  </si>
  <si>
    <t>413232221</t>
  </si>
  <si>
    <t>Zazdívka zhlaví stropních trámů nebo válcovaných nosníků pálenými cihlami válcovaných nosníků, výšky přes 150 do 300 mm</t>
  </si>
  <si>
    <t>-1078072923</t>
  </si>
  <si>
    <t>"po osazení I160" 16</t>
  </si>
  <si>
    <t>342291121</t>
  </si>
  <si>
    <t>Ukotvení příček plochými kotvami, do konstrukce cihelné</t>
  </si>
  <si>
    <t>-369203522</t>
  </si>
  <si>
    <t>7,0*2+6,5*2</t>
  </si>
  <si>
    <t>342151112</t>
  </si>
  <si>
    <t>Montáž opláštění stěn ocelové konstrukce ze sendvičových panelů šroubovaných, výšky budovy přes 6 do 12 m</t>
  </si>
  <si>
    <t>-2080481713</t>
  </si>
  <si>
    <t>"atika obvodové stěny - nové panely"  (37,15+47,225+47,225)*2,0</t>
  </si>
  <si>
    <t>"zpětná montáž stávajících panelů"(47,23+37,15+47,23)*1,0</t>
  </si>
  <si>
    <t>553247600R</t>
  </si>
  <si>
    <t>panel sendvičový, vnější zdi, skrytý spoj, minerální vlna, šířka (mm) 1000-1054, délka 2.0-12.0 m,SP2D100W  tl. 80 mm</t>
  </si>
  <si>
    <t>-1577880871</t>
  </si>
  <si>
    <t>"atika obvodové stěny"  (37,15+47,225+47,225)*2,0*1,1</t>
  </si>
  <si>
    <t>389381001R</t>
  </si>
  <si>
    <t>Dobetonování prefabrikovaných konstrukcí</t>
  </si>
  <si>
    <t>1466854780</t>
  </si>
  <si>
    <t>2,65*0,1*0,25*1,1</t>
  </si>
  <si>
    <t>2,5*0,15*0,1*1,1</t>
  </si>
  <si>
    <t>Vodorovné konstrukce</t>
  </si>
  <si>
    <t>411121243</t>
  </si>
  <si>
    <t>Montáž prefabrikovaných železobetonových stropů se zalitím spár, včetně podpěrné konstrukce, na cementovou maltu ze stropních desek, šířky do 600 mm a délky přes 1800 do 2700 mm</t>
  </si>
  <si>
    <t>-1314672255</t>
  </si>
  <si>
    <t>59341410R</t>
  </si>
  <si>
    <t>panel stropní plný PZD 1200x300x90mm</t>
  </si>
  <si>
    <t>441618059</t>
  </si>
  <si>
    <t>5934141R</t>
  </si>
  <si>
    <t>panel stropní plný PZD 2700x300x90mm</t>
  </si>
  <si>
    <t>826086717</t>
  </si>
  <si>
    <t>411354249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</si>
  <si>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60 mm, tl. plechu 1,00 mm</t>
  </si>
  <si>
    <t>1301423074</t>
  </si>
  <si>
    <t>12,45*5,0</t>
  </si>
  <si>
    <t>417321414</t>
  </si>
  <si>
    <t>Ztužující pásy a věnce z betonu železového (bez výztuže) tř. C 20/25</t>
  </si>
  <si>
    <t>1394590941</t>
  </si>
  <si>
    <t>"nosné stěny"</t>
  </si>
  <si>
    <t>0,375*0,2*(37,15+47,225+47,225)*1,05</t>
  </si>
  <si>
    <t>0,3*0,2*37,15*1,05</t>
  </si>
  <si>
    <t>"příčky"</t>
  </si>
  <si>
    <t>(13,55+1,75+3,0)*0,15*0,174*1,05</t>
  </si>
  <si>
    <t>(12,45+5,0)*0,15*0,174*1,05</t>
  </si>
  <si>
    <t>(2,65+2,25)*2*0,15*0,174*1,05</t>
  </si>
  <si>
    <t>417351115</t>
  </si>
  <si>
    <t>Bednění bočnic ztužujících pásů a věnců včetně vzpěr zřízení</t>
  </si>
  <si>
    <t>518085153</t>
  </si>
  <si>
    <t>0,3*(37,15+47,225+47,225)*2</t>
  </si>
  <si>
    <t>0,3*37,15*2</t>
  </si>
  <si>
    <t>417351116</t>
  </si>
  <si>
    <t>Bednění bočnic ztužujících pásů a věnců včetně vzpěr odstranění</t>
  </si>
  <si>
    <t>764986690</t>
  </si>
  <si>
    <t>417352211</t>
  </si>
  <si>
    <t>Ztracené bednění věnců z pórobetonových U-profilů osazených do maltového lože, objemová hmotnost do 500 kg/m3 výšky věnce do 250 mm tloušťka zdiva 250 mm</t>
  </si>
  <si>
    <t>-1342991645</t>
  </si>
  <si>
    <t>(13,55+1,75+3,0)*1,05</t>
  </si>
  <si>
    <t>(12,45+5,0)*1,05</t>
  </si>
  <si>
    <t>(2,65+2,25)*2*1,05</t>
  </si>
  <si>
    <t>417361221</t>
  </si>
  <si>
    <t>Výztuž ztužujících pásů a věnců z betonářské oceli 10 216 (E)</t>
  </si>
  <si>
    <t>-2323042</t>
  </si>
  <si>
    <t>"4xR12"  (131,6+37,15)*4*0,888*1,2*0,001</t>
  </si>
  <si>
    <t>"E6"  ((131,6+37,15)/0,25)*1,0*0,222*1,2*0,001</t>
  </si>
  <si>
    <t>"4xR120" (13,55+1,75+3,0+12,45+5,0+2,65+2,25+2,65+2,25)*4*0,617*1,2*0,001</t>
  </si>
  <si>
    <t>"E6" (13,55+1,75+3,0+12,45+5,0+2,65+2,25+2,65+2,25)/0,25*1,0*0,222*1,2*0,001</t>
  </si>
  <si>
    <t>Úpravy povrchů, podlahy a osazování výplní</t>
  </si>
  <si>
    <t>611131321</t>
  </si>
  <si>
    <t>Podkladní a spojovací vrstva vnitřních omítaných ploch penetrace akrylát-silikonová nanášená strojně stropů</t>
  </si>
  <si>
    <t>2124071784</t>
  </si>
  <si>
    <t>"Stropy"</t>
  </si>
  <si>
    <t>"1.NP"</t>
  </si>
  <si>
    <t>6,9*4,75+3,35*4,75+4,75*1,65+1,1*1,5</t>
  </si>
  <si>
    <t>"2.NP"</t>
  </si>
  <si>
    <t>0,9*1,4*2+1,55*1,9+1,6*2,05+0,9*1,6</t>
  </si>
  <si>
    <t>2,4*2,25</t>
  </si>
  <si>
    <t>611311131</t>
  </si>
  <si>
    <t>Potažení vnitřních ploch štukem tloušťky do 3 mm vodorovných konstrukcí stropů rovných</t>
  </si>
  <si>
    <t>1620954686</t>
  </si>
  <si>
    <t>34</t>
  </si>
  <si>
    <t>611321121</t>
  </si>
  <si>
    <t>Omítka vápenocementová vnitřních ploch nanášená ručně jednovrstvá, tloušťky do 10 mm hladká vodorovných konstrukcí stropů rovných</t>
  </si>
  <si>
    <t>1931660748</t>
  </si>
  <si>
    <t>35</t>
  </si>
  <si>
    <t>612131321</t>
  </si>
  <si>
    <t>Podkladní a spojovací vrstva vnitřních omítaných ploch penetrace akrylát-silikonová nanášená strojně stěn</t>
  </si>
  <si>
    <t>1571191314</t>
  </si>
  <si>
    <t>"atika požární stěna" 37,15*1,3*2</t>
  </si>
  <si>
    <t>"atika obvodové stěny"  (37,15+47,225+47,225)*2,4</t>
  </si>
  <si>
    <t>"porobetonové příčky"</t>
  </si>
  <si>
    <t>"1.NP" (13,3+3,25+1,5)*2,8+(2,25+2,4)*2,6</t>
  </si>
  <si>
    <t>"2.NP" (12,2+4,75)*2,8+(2,25+2,4)*3,6</t>
  </si>
  <si>
    <t>"z haly" (1,75+1,1)*2,9+(3,25+12,45)*6,9+(2,65+2,5)*6,45</t>
  </si>
  <si>
    <t>"SDK příčky"</t>
  </si>
  <si>
    <t>4,75*2,6*4+(4,75+5,75+3,1+1,4+1,9+1,9+1,8+4,2+4,8+4,1+1,8+5,1)*3,85</t>
  </si>
  <si>
    <t>36</t>
  </si>
  <si>
    <t>612142001</t>
  </si>
  <si>
    <t>Potažení vnitřních ploch pletivem v ploše nebo pruzích, na plném podkladu sklovláknitým vtlačením do tmelu stěn</t>
  </si>
  <si>
    <t>-1879551668</t>
  </si>
  <si>
    <t>"SDK příčky pod obklady" 56,8</t>
  </si>
  <si>
    <t>37</t>
  </si>
  <si>
    <t>612315223</t>
  </si>
  <si>
    <t>Vápenná omítka jednotlivých malých ploch štuková na stěnách, plochy jednotlivě přes 0,25 do 1 m2</t>
  </si>
  <si>
    <t>-668020512</t>
  </si>
  <si>
    <t>"luxfery" 2*2</t>
  </si>
  <si>
    <t>"okno" 2</t>
  </si>
  <si>
    <t>"dozdívka dveří" 2</t>
  </si>
  <si>
    <t>38</t>
  </si>
  <si>
    <t>612321121</t>
  </si>
  <si>
    <t>Omítka vápenocementová vnitřních ploch nanášená ručně jednovrstvá, tloušťky do 10 mm hladká svislých konstrukcí stěn</t>
  </si>
  <si>
    <t>957535927</t>
  </si>
  <si>
    <t>"atika požární zeď" 37,15*1,3*2</t>
  </si>
  <si>
    <t>39</t>
  </si>
  <si>
    <t>612311131</t>
  </si>
  <si>
    <t>Potažení vnitřních ploch štukem tloušťky do 3 mm svislých konstrukcí stěn</t>
  </si>
  <si>
    <t>895639668</t>
  </si>
  <si>
    <t>"SDK příčky pod obklady" -56,8</t>
  </si>
  <si>
    <t>40</t>
  </si>
  <si>
    <t>619995001</t>
  </si>
  <si>
    <t>Začištění omítek (s dodáním hmot) kolem oken, dveří, podlah, obkladů apod.</t>
  </si>
  <si>
    <t>-480997269</t>
  </si>
  <si>
    <t>"nové okno" (1,2+1,5)*2+(1,0+0,9)*2</t>
  </si>
  <si>
    <t>"nové dveře" (1,8+2,2)*2+(1,0*2,1)*2</t>
  </si>
  <si>
    <t>"vybourání kanceláře a denní mísntnosti" 3*3,8</t>
  </si>
  <si>
    <t>41</t>
  </si>
  <si>
    <t>631311115</t>
  </si>
  <si>
    <t>Mazanina z betonu prostého bez zvýšených nároků na prostředí tl. přes 50 do 80 mm tř. C 20/25</t>
  </si>
  <si>
    <t>-740667370</t>
  </si>
  <si>
    <t>12,45*5,0*0,08*1,1</t>
  </si>
  <si>
    <t>(1,35*1,5)*0,05*1,1</t>
  </si>
  <si>
    <t>2,5*2,65*0,05*1,1</t>
  </si>
  <si>
    <t>42</t>
  </si>
  <si>
    <t>631312141</t>
  </si>
  <si>
    <t>Doplnění dosavadních mazanin prostým betonem s dodáním hmot, bez potěru, plochy jednotlivě rýh v dosavadních mazaninách</t>
  </si>
  <si>
    <t>241675419</t>
  </si>
  <si>
    <t xml:space="preserve">"zapravení podlahy v místě nových základů" </t>
  </si>
  <si>
    <t>(2,65+2,5+2,4+2,25)*0,15*(0,35/2)</t>
  </si>
  <si>
    <t>(1,75+3,25+13,55)*0,15*(0,35/2)</t>
  </si>
  <si>
    <t>43</t>
  </si>
  <si>
    <t>631319011</t>
  </si>
  <si>
    <t>Příplatek k cenám mazanin za úpravu povrchu mazaniny přehlazením, mazanina tl. přes 50 do 80 mm</t>
  </si>
  <si>
    <t>-1667960795</t>
  </si>
  <si>
    <t>44</t>
  </si>
  <si>
    <t>631319171</t>
  </si>
  <si>
    <t>Příplatek k cenám mazanin za stržení povrchu spodní vrstvy mazaniny latí před vložením výztuže nebo pletiva pro tl. obou vrstev mazaniny přes 50 do 80 mm</t>
  </si>
  <si>
    <t>-1882873205</t>
  </si>
  <si>
    <t>45</t>
  </si>
  <si>
    <t>631351101</t>
  </si>
  <si>
    <t>Bednění v podlahách rýh a hran zřízení</t>
  </si>
  <si>
    <t>-834306115</t>
  </si>
  <si>
    <t>(12,45+5,0)*0,1*1,1</t>
  </si>
  <si>
    <t>(1,35+1,5+1,5)*0,1*1,1</t>
  </si>
  <si>
    <t>(2,5+2,65)*0,1*1,1</t>
  </si>
  <si>
    <t>46</t>
  </si>
  <si>
    <t>631351102</t>
  </si>
  <si>
    <t>Bednění v podlahách rýh a hran odstranění</t>
  </si>
  <si>
    <t>1384583466</t>
  </si>
  <si>
    <t>47</t>
  </si>
  <si>
    <t>631362021</t>
  </si>
  <si>
    <t>Výztuž mazanin ze svařovaných sítí z drátů typu KARI</t>
  </si>
  <si>
    <t>1339033775</t>
  </si>
  <si>
    <t>(1,35*1,5)*0,001*1,2*3,033</t>
  </si>
  <si>
    <t>2,5*2,65*0,001*1,2*3,033</t>
  </si>
  <si>
    <t>48</t>
  </si>
  <si>
    <t>632441215</t>
  </si>
  <si>
    <t>Potěr anhydritový samonivelační litý tř. C 20, tl. přes 45 do 50 mm</t>
  </si>
  <si>
    <t>-1516875815</t>
  </si>
  <si>
    <t>"1.NP" 12,2*4,75+1,1*1,5</t>
  </si>
  <si>
    <t>"2.NP" 12,2*4,75+1,35*1,5</t>
  </si>
  <si>
    <t>49</t>
  </si>
  <si>
    <t>632441291</t>
  </si>
  <si>
    <t>Potěr anhydritový samonivelační litý Příplatek k cenám za každých dalších i započatých 5 mm tloušťky přes 50 mm tř. C 20</t>
  </si>
  <si>
    <t>-714290935</t>
  </si>
  <si>
    <t>119,575*3 'Přepočtené koeficientem množství</t>
  </si>
  <si>
    <t>50</t>
  </si>
  <si>
    <t>634112113</t>
  </si>
  <si>
    <t>Obvodová dilatace mezi stěnou a mazaninou nebo potěrem podlahovým páskem z pěnového PE tl. do 10 mm, výšky 80 mm</t>
  </si>
  <si>
    <t>1095683485</t>
  </si>
  <si>
    <t>"1.NP" (13,5+4,75)*2</t>
  </si>
  <si>
    <t>"2.NP" (12,2+4,75)*2</t>
  </si>
  <si>
    <t>51</t>
  </si>
  <si>
    <t>642942611</t>
  </si>
  <si>
    <t>Osazování zárubní nebo rámů kovových dveřních lisovaných nebo z úhelníků bez dveřních křídel na montážní pěnu, plochy otvoru do 2,5 m2</t>
  </si>
  <si>
    <t>1825137614</t>
  </si>
  <si>
    <t>52</t>
  </si>
  <si>
    <t>61182251</t>
  </si>
  <si>
    <t>zárubeň rámová pro dveře 1křídlé 800x1970mm</t>
  </si>
  <si>
    <t>1009899306</t>
  </si>
  <si>
    <t>53</t>
  </si>
  <si>
    <t>642942721</t>
  </si>
  <si>
    <t>Osazování zárubní nebo rámů kovových dveřních lisovaných nebo z úhelníků bez dveřních křídel na montážní pěnu, plochy otvoru přes 2,5 do 4,5 m2</t>
  </si>
  <si>
    <t>-1695437746</t>
  </si>
  <si>
    <t>54</t>
  </si>
  <si>
    <t>61182255</t>
  </si>
  <si>
    <t>zárubeň rámová pro dveře 2křídlé 1250x1970mm</t>
  </si>
  <si>
    <t>-669285348</t>
  </si>
  <si>
    <t>55</t>
  </si>
  <si>
    <t>61182256R</t>
  </si>
  <si>
    <t>zárubeň rámová pro dveře 2křídlé 1800x2200mm</t>
  </si>
  <si>
    <t>-619269695</t>
  </si>
  <si>
    <t>56</t>
  </si>
  <si>
    <t>941111121</t>
  </si>
  <si>
    <t>Montáž lešení řadového trubkového lehkého pracovního s podlahami s provozním zatížením tř. 3 do 200 kg/m2 šířky tř. W09 přes 0,9 do 1,2 m, výšky do 10 m</t>
  </si>
  <si>
    <t>-2015138154</t>
  </si>
  <si>
    <t>"atiky"</t>
  </si>
  <si>
    <t>131,6*8,0*2</t>
  </si>
  <si>
    <t>37,15*6*2</t>
  </si>
  <si>
    <t>57</t>
  </si>
  <si>
    <t>941111821</t>
  </si>
  <si>
    <t>Demontáž lešení řadového trubkového lehkého pracovního s podlahami s provozním zatížením tř. 3 do 200 kg/m2 šířky tř. W09 přes 0,9 do 1,2 m, výšky do 10 m</t>
  </si>
  <si>
    <t>-1744005835</t>
  </si>
  <si>
    <t>58</t>
  </si>
  <si>
    <t>941112221</t>
  </si>
  <si>
    <t>Montáž lešení řadového trubkového lehkého pracovního bez podlah s provozním zatížením tř. 3 do 200 kg/m2 Příplatek za první a každý další den použití lešení k ceně -2121</t>
  </si>
  <si>
    <t>-349506164</t>
  </si>
  <si>
    <t>2828,04*20</t>
  </si>
  <si>
    <t>59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</si>
  <si>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</si>
  <si>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</si>
  <si>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1367099406</t>
  </si>
  <si>
    <t>558,2+9,9+5,4*2+1038,5+9,5+32,6+15,8+29,6+11,2+5,5+4,7+6,3</t>
  </si>
  <si>
    <t>60</t>
  </si>
  <si>
    <t>953961114</t>
  </si>
  <si>
    <t>Kotvy chemické s vyvrtáním otvoru do betonu, železobetonu nebo tvrdého kamene tmel, velikost M 16, hloubka 125 mm</t>
  </si>
  <si>
    <t>-319757035</t>
  </si>
  <si>
    <t>"kotvení věnce ke stávajícímu" 4*8</t>
  </si>
  <si>
    <t>61</t>
  </si>
  <si>
    <t>953965131</t>
  </si>
  <si>
    <t>Kotvy chemické s vyvrtáním otvoru kotevní šrouby pro chemické kotvy, velikost M 16, délka 190 mm</t>
  </si>
  <si>
    <t>1316169704</t>
  </si>
  <si>
    <t>62</t>
  </si>
  <si>
    <t>962032231</t>
  </si>
  <si>
    <t>Bourání zdiva nadzákladového z cihel nebo tvárnic z cihel pálených nebo vápenopískových, na maltu vápennou nebo vápenocementovou, objemu přes 1 m3</t>
  </si>
  <si>
    <t>208447487</t>
  </si>
  <si>
    <t>"vybourání kanceláře a denní mísntnosti"</t>
  </si>
  <si>
    <t>(6,5+3,9+4,7+2,7)*3,8*0,15</t>
  </si>
  <si>
    <t>"otvory" (-0,8*1,97*2-1,8*1,5-0,9*1,5)*0,15</t>
  </si>
  <si>
    <t>63</t>
  </si>
  <si>
    <t>962081141</t>
  </si>
  <si>
    <t>Bourání zdiva příček nebo vybourání otvorů ze skleněných tvárnic, tl. do 150 mm</t>
  </si>
  <si>
    <t>734078917</t>
  </si>
  <si>
    <t>(1,5*1,0)+(1,5*2,4)</t>
  </si>
  <si>
    <t>64</t>
  </si>
  <si>
    <t>965042231</t>
  </si>
  <si>
    <t>Bourání mazanin betonových tl. přes 100 mm, plochy do 4 m2</t>
  </si>
  <si>
    <t>750159006</t>
  </si>
  <si>
    <t>"drátkobeton" (13,65*5,1-2,85*1,1)*0,15</t>
  </si>
  <si>
    <t>(2,75+2,15)*0,6*0,15</t>
  </si>
  <si>
    <t>"podkladní beton"  (1,45+13,65+2,85+1,1)*0,6*0,15</t>
  </si>
  <si>
    <t>65</t>
  </si>
  <si>
    <t>965049122</t>
  </si>
  <si>
    <t>Bourání mazanin Příplatek k cenám za bourání mazanin betonových s ocelovými vlákny (drátkobeton), tl. přes 100 mm</t>
  </si>
  <si>
    <t>-1077814424</t>
  </si>
  <si>
    <t>66</t>
  </si>
  <si>
    <t>966072111</t>
  </si>
  <si>
    <t>Demontáž opláštění stěn ocelové konstrukce ze sendvičových panelů, výšky budovy do 6 m</t>
  </si>
  <si>
    <t>440039548</t>
  </si>
  <si>
    <t>"opláštění obvodových stěn nad úrovní původního zdiva"(47,23+37,15+47,23)*1,0</t>
  </si>
  <si>
    <t>67</t>
  </si>
  <si>
    <t>968082016</t>
  </si>
  <si>
    <t>Vybourání plastových rámů oken s křídly, dveřních zárubní, vrat rámu oken s křídly, plochy přes 1 do 2 m2</t>
  </si>
  <si>
    <t>1279164501</t>
  </si>
  <si>
    <t>0,9*1,5+1,8*1,5</t>
  </si>
  <si>
    <t>68</t>
  </si>
  <si>
    <t>971033441</t>
  </si>
  <si>
    <t>Vybourání otvorů ve zdivu základovém nebo nadzákladovém z cihel, tvárnic, příčkovek z cihel pálených na maltu vápennou nebo vápenocementovou plochy do 0,25 m2, tl. do 300 mm</t>
  </si>
  <si>
    <t>-1359568691</t>
  </si>
  <si>
    <t>"pro osazení I160" 16</t>
  </si>
  <si>
    <t>69</t>
  </si>
  <si>
    <t>971033641</t>
  </si>
  <si>
    <t>Vybourání otvorů ve zdivu základovém nebo nadzákladovém z cihel, tvárnic, příčkovek z cihel pálených na maltu vápennou nebo vápenocementovou plochy do 4 m2, tl. do 300 mm</t>
  </si>
  <si>
    <t>-1617755613</t>
  </si>
  <si>
    <t>0,9*1,0*0,3</t>
  </si>
  <si>
    <t>70</t>
  </si>
  <si>
    <t>971033651</t>
  </si>
  <si>
    <t>Vybourání otvorů ve zdivu základovém nebo nadzákladovém z cihel, tvárnic, příčkovek z cihel pálených na maltu vápennou nebo vápenocementovou plochy do 4 m2, tl. do 600 mm</t>
  </si>
  <si>
    <t>-1622361012</t>
  </si>
  <si>
    <t>1,0*2,1*0,375</t>
  </si>
  <si>
    <t>1,2*1,5*0,375</t>
  </si>
  <si>
    <t>71</t>
  </si>
  <si>
    <t>974031167</t>
  </si>
  <si>
    <t>Vysekání rýh ve zdivu cihelném na maltu vápennou nebo vápenocementovou do hl. 150 mm a šířky do 300 mm</t>
  </si>
  <si>
    <t>-1687244405</t>
  </si>
  <si>
    <t>" pro položení PZD desek" 2,5</t>
  </si>
  <si>
    <t>72</t>
  </si>
  <si>
    <t>977312114</t>
  </si>
  <si>
    <t>Řezání stávajících betonových mazanin s vyztužením hloubky přes 150 do 200 mm</t>
  </si>
  <si>
    <t>-1129733864</t>
  </si>
  <si>
    <t>"drátkobeton" (13,65+5,1)*2</t>
  </si>
  <si>
    <t>(2,75+2,15)*2</t>
  </si>
  <si>
    <t>73</t>
  </si>
  <si>
    <t>-914473043</t>
  </si>
  <si>
    <t>74</t>
  </si>
  <si>
    <t>-55007352</t>
  </si>
  <si>
    <t>75</t>
  </si>
  <si>
    <t>997013509</t>
  </si>
  <si>
    <t>Odvoz suti a vybouraných hmot na skládku nebo meziskládku se složením, na vzdálenost Příplatek k ceně za každý další i započatý 1 km přes 1 km</t>
  </si>
  <si>
    <t>-1718004180</t>
  </si>
  <si>
    <t>57,32*10 'Přepočtené koeficientem množství</t>
  </si>
  <si>
    <t>76</t>
  </si>
  <si>
    <t>997013802</t>
  </si>
  <si>
    <t>Poplatek za uložení stavebního odpadu na skládce (skládkovné) z armovaného betonu zatříděného do Katalogu odpadů pod kódem 170 101</t>
  </si>
  <si>
    <t>-759782463</t>
  </si>
  <si>
    <t>27,654+0,312</t>
  </si>
  <si>
    <t>77</t>
  </si>
  <si>
    <t>997013803</t>
  </si>
  <si>
    <t>Poplatek za uložení stavebního odpadu na skládce (skládkovné) cihelného zatříděného do Katalogu odpadů pod kódem 170 102</t>
  </si>
  <si>
    <t>1693774151</t>
  </si>
  <si>
    <t>16,3+0,486+2,208+2,628+0,203</t>
  </si>
  <si>
    <t>78</t>
  </si>
  <si>
    <t>997013814</t>
  </si>
  <si>
    <t>Poplatek za uložení stavebního odpadu na skládce (skládkovné) z izolačních materiálů zatříděného do Katalogu odpadů pod kódem 170 604</t>
  </si>
  <si>
    <t>2114918638</t>
  </si>
  <si>
    <t>0,278</t>
  </si>
  <si>
    <t>79</t>
  </si>
  <si>
    <t>997013831</t>
  </si>
  <si>
    <t>Poplatek za uložení stavebního odpadu na skládce (skládkovné) směsného stavebního a demoličního zatříděného do Katalogu odpadů pod kódem 170 904</t>
  </si>
  <si>
    <t>-1121017844</t>
  </si>
  <si>
    <t>0,42+0,239+3,14+0,13</t>
  </si>
  <si>
    <t>998</t>
  </si>
  <si>
    <t>Přesun hmot</t>
  </si>
  <si>
    <t>80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</si>
  <si>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</si>
  <si>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</si>
  <si>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1791189039</t>
  </si>
  <si>
    <t>711</t>
  </si>
  <si>
    <t>Izolace proti vodě, vlhkosti a plynům</t>
  </si>
  <si>
    <t>81</t>
  </si>
  <si>
    <t>711111002</t>
  </si>
  <si>
    <t>Provedení izolace proti zemní vlhkosti natěradly a tmely za studena na ploše vodorovné V nátěrem lakem asfaltovým</t>
  </si>
  <si>
    <t>517123650</t>
  </si>
  <si>
    <t xml:space="preserve"> (13,65*5,1-2,85*1,1)</t>
  </si>
  <si>
    <t>(2,75+2,15)*0,6</t>
  </si>
  <si>
    <t>82</t>
  </si>
  <si>
    <t>11163152</t>
  </si>
  <si>
    <t>lak hydroizolační asfaltový</t>
  </si>
  <si>
    <t>326219212</t>
  </si>
  <si>
    <t>69,42*0,00035 'Přepočtené koeficientem množství</t>
  </si>
  <si>
    <t>83</t>
  </si>
  <si>
    <t>711131811</t>
  </si>
  <si>
    <t>Odstranění izolace proti zemní vlhkosti na ploše vodorovné V</t>
  </si>
  <si>
    <t>550727897</t>
  </si>
  <si>
    <t>84</t>
  </si>
  <si>
    <t>711141559</t>
  </si>
  <si>
    <t>Provedení izolace proti zemní vlhkosti pásy přitavením NAIP na ploše vodorovné V</t>
  </si>
  <si>
    <t>-873805918</t>
  </si>
  <si>
    <t>85</t>
  </si>
  <si>
    <t>62832134</t>
  </si>
  <si>
    <t>pás asfaltový natavitelný oxidovaný tl. 4,0mm typu V60 S40 s vložkou ze skleněné rohože, s jemnozrnným minerálním posypem</t>
  </si>
  <si>
    <t>-1712249924</t>
  </si>
  <si>
    <t>69,42*1,15 'Přepočtené koeficientem množství</t>
  </si>
  <si>
    <t>86</t>
  </si>
  <si>
    <t>711R001</t>
  </si>
  <si>
    <t>Napojení nové izolace na stávající</t>
  </si>
  <si>
    <t>1420020309</t>
  </si>
  <si>
    <t>(13,65+5,1)*2</t>
  </si>
  <si>
    <t>87</t>
  </si>
  <si>
    <t>998711201</t>
  </si>
  <si>
    <t>Přesun hmot pro izolace proti vodě, vlhkosti a plynům stanovený procentní sazbou (%) z ceny vodorovná dopravní vzdálenost do 50 m v objektech výšky do 6 m</t>
  </si>
  <si>
    <t>-1015852241</t>
  </si>
  <si>
    <t>88</t>
  </si>
  <si>
    <t>712998202R</t>
  </si>
  <si>
    <t>Montáž bezpečnostního přepadu z PVC DN 150</t>
  </si>
  <si>
    <t>1383239817</t>
  </si>
  <si>
    <t>89</t>
  </si>
  <si>
    <t>283427730R</t>
  </si>
  <si>
    <t>přepad bezpečnostní PVC atikový DN 150</t>
  </si>
  <si>
    <t>-2093333689</t>
  </si>
  <si>
    <t>90</t>
  </si>
  <si>
    <t>1265290037</t>
  </si>
  <si>
    <t>91</t>
  </si>
  <si>
    <t>713121111</t>
  </si>
  <si>
    <t>Montáž tepelné izolace podlah rohožemi, pásy, deskami, dílci, bloky (izolační materiál ve specifikaci) kladenými volně jednovrstvá</t>
  </si>
  <si>
    <t>-740857120</t>
  </si>
  <si>
    <t>92</t>
  </si>
  <si>
    <t>28375673</t>
  </si>
  <si>
    <t>deska pro kročejový útlum tl 30mm</t>
  </si>
  <si>
    <t>1549930488</t>
  </si>
  <si>
    <t>59,975*1,02 'Přepočtené koeficientem množství</t>
  </si>
  <si>
    <t>93</t>
  </si>
  <si>
    <t>713121121</t>
  </si>
  <si>
    <t>Montáž tepelné izolace podlah rohožemi, pásy, deskami, dílci, bloky (izolační materiál ve specifikaci) kladenými volně dvouvrstvá</t>
  </si>
  <si>
    <t>-1837711176</t>
  </si>
  <si>
    <t>94</t>
  </si>
  <si>
    <t>28375908</t>
  </si>
  <si>
    <t>deska EPS 150 pro trvalé zatížení v tlaku tl 40mm</t>
  </si>
  <si>
    <t>1862977880</t>
  </si>
  <si>
    <t>59,6*2,04 'Přepočtené koeficientem množství</t>
  </si>
  <si>
    <t>95</t>
  </si>
  <si>
    <t>713191132</t>
  </si>
  <si>
    <t>Montáž tepelné izolace stavebních konstrukcí - doplňky a konstrukční součásti podlah, stropů vrchem nebo střech překrytím fólií separační z PE</t>
  </si>
  <si>
    <t>-1910826817</t>
  </si>
  <si>
    <t>96</t>
  </si>
  <si>
    <t>28329042</t>
  </si>
  <si>
    <t>fólie PE separační či ochranná tl. 0,2mm</t>
  </si>
  <si>
    <t>-1034607711</t>
  </si>
  <si>
    <t>119,575*1,1 'Přepočtené koeficientem množství</t>
  </si>
  <si>
    <t>97</t>
  </si>
  <si>
    <t>998713201</t>
  </si>
  <si>
    <t>Přesun hmot pro izolace tepelné stanovený procentní sazbou (%) z ceny vodorovná dopravní vzdálenost do 50 m v objektech výšky do 6 m</t>
  </si>
  <si>
    <t>244932234</t>
  </si>
  <si>
    <t>763</t>
  </si>
  <si>
    <t>Konstrukce suché výstavby</t>
  </si>
  <si>
    <t>98</t>
  </si>
  <si>
    <t>763111314</t>
  </si>
  <si>
    <t>Příčka ze sádrokartonových desek s nosnou konstrukcí z jednoduchých ocelových profilů UW, CW jednoduše opláštěná deskou standardní A tl. 12,5 mm, příčka tl. 100 mm, profil 75 TI tl. 60 mm, EI 30, Rw 47 dB</t>
  </si>
  <si>
    <t>-2076740894</t>
  </si>
  <si>
    <t>(5,75+1,9+1,4+3,05++1,6+3,05)*3,7</t>
  </si>
  <si>
    <t>99</t>
  </si>
  <si>
    <t>763111417</t>
  </si>
  <si>
    <t>Příčka ze sádrokartonových desek s nosnou konstrukcí z jednoduchých ocelových profilů UW, CW dvojitě opláštěná deskami standardními A tl. 2 x 12,5 mm, EI 60, příčka tl. 150 mm, profil 100 TI tl. 100 mm, Rw 55 dB</t>
  </si>
  <si>
    <t>919799700</t>
  </si>
  <si>
    <t>(4,75)*3,7</t>
  </si>
  <si>
    <t>(4,75+4,75)*2,75</t>
  </si>
  <si>
    <t>100</t>
  </si>
  <si>
    <t>763131511</t>
  </si>
  <si>
    <t>Podhled ze sádrokartonových desek jednovrstvá zavěšená spodní konstrukce z ocelových profilů CD, UD jednoduše opláštěná deskou standardní A, tl. 12,5 mm, bez TI</t>
  </si>
  <si>
    <t>-1545114108</t>
  </si>
  <si>
    <t>6,3+11,2+29,6</t>
  </si>
  <si>
    <t>101</t>
  </si>
  <si>
    <t>763131443</t>
  </si>
  <si>
    <t>Podhled ze sádrokartonových desek dvouvrstvá zavěšená spodní konstrukce z ocelových profilů CD, UD dvojitě opláštěná deskami protipožárními DF, tl. 2 x 15 mm, bez izolace, REI do 60</t>
  </si>
  <si>
    <t>-158407196</t>
  </si>
  <si>
    <t>102</t>
  </si>
  <si>
    <t>763131551</t>
  </si>
  <si>
    <t>Podhled ze sádrokartonových desek jednovrstvá zavěšená spodní konstrukce z ocelových profilů CD, UD jednoduše opláštěná deskou impregnovanou H2, tl. 12,5 mm, bez TI</t>
  </si>
  <si>
    <t>152165967</t>
  </si>
  <si>
    <t>103</t>
  </si>
  <si>
    <t>763131751</t>
  </si>
  <si>
    <t>Podhled ze sádrokartonových desek ostatní práce a konstrukce na podhledech ze sádrokartonových desek montáž parotěsné zábrany</t>
  </si>
  <si>
    <t>-1888548819</t>
  </si>
  <si>
    <t>104</t>
  </si>
  <si>
    <t>28329276</t>
  </si>
  <si>
    <t>-195131112</t>
  </si>
  <si>
    <t>57,285*1,1 'Přepočtené koeficientem množství</t>
  </si>
  <si>
    <t>105</t>
  </si>
  <si>
    <t>763131752</t>
  </si>
  <si>
    <t>Podhled ze sádrokartonových desek ostatní práce a konstrukce na podhledech ze sádrokartonových desek montáž jedné vrstvy tepelné izolace</t>
  </si>
  <si>
    <t>588361078</t>
  </si>
  <si>
    <t>106</t>
  </si>
  <si>
    <t>63148101</t>
  </si>
  <si>
    <t>deska tepelně izolační minerální univerzální λ=0,038-0,039 tl 50mm</t>
  </si>
  <si>
    <t>-1440017393</t>
  </si>
  <si>
    <t>57,285*1,02 'Přepočtené koeficientem množství</t>
  </si>
  <si>
    <t>107</t>
  </si>
  <si>
    <t>763181311</t>
  </si>
  <si>
    <t>Výplně otvorů konstrukcí ze sádrokartonových desek montáž zárubně kovové s příslušenstvím pro příčky výšky do 2,75 m nebo zátěže dveřního křídla do 25 kg, s profily CW a UW jednokřídlové</t>
  </si>
  <si>
    <t>-1266366984</t>
  </si>
  <si>
    <t>108</t>
  </si>
  <si>
    <t>55331520</t>
  </si>
  <si>
    <t>zárubeň ocelová pro sádrokarton 100 600 levá,pravá</t>
  </si>
  <si>
    <t>222983289</t>
  </si>
  <si>
    <t>109</t>
  </si>
  <si>
    <t>55331522</t>
  </si>
  <si>
    <t>zárubeň ocelová pro sádrokarton 100 800 levá,pravá</t>
  </si>
  <si>
    <t>-1886210125</t>
  </si>
  <si>
    <t>2+1</t>
  </si>
  <si>
    <t>110</t>
  </si>
  <si>
    <t>55331542</t>
  </si>
  <si>
    <t>zárubeň ocelová pro sádrokarton 150 800 levá,pravá</t>
  </si>
  <si>
    <t>920892731</t>
  </si>
  <si>
    <t>111</t>
  </si>
  <si>
    <t>763182313</t>
  </si>
  <si>
    <t>Výplně otvorů konstrukcí ze sádrokartonových desek ostění oken z desek hloubky do 0,2 m</t>
  </si>
  <si>
    <t>567723886</t>
  </si>
  <si>
    <t>(1,2+1,0)*2</t>
  </si>
  <si>
    <t>112</t>
  </si>
  <si>
    <t>998763401</t>
  </si>
  <si>
    <t>Přesun hmot pro konstrukce montované z desek stanovený procentní sazbou (%) z ceny vodorovná dopravní vzdálenost do 50 m v objektech výšky do 6 m</t>
  </si>
  <si>
    <t>-120613093</t>
  </si>
  <si>
    <t>764</t>
  </si>
  <si>
    <t>Konstrukce klempířské</t>
  </si>
  <si>
    <t>113</t>
  </si>
  <si>
    <t>764001821</t>
  </si>
  <si>
    <t>Demontáž klempířských konstrukcí krytiny ze svitků nebo tabulí do suti</t>
  </si>
  <si>
    <t>729049742</t>
  </si>
  <si>
    <t>"obvod.zdi"  37,15*(1,4*2)</t>
  </si>
  <si>
    <t xml:space="preserve">                       (7,85*1,4)/2*12</t>
  </si>
  <si>
    <t>"pož.zeď"  37,15*(1,4*2)</t>
  </si>
  <si>
    <t>114</t>
  </si>
  <si>
    <t>764002841</t>
  </si>
  <si>
    <t>Demontáž klempířských konstrukcí oplechování horních ploch zdí a nadezdívek do suti</t>
  </si>
  <si>
    <t>1139901873</t>
  </si>
  <si>
    <t>47,225+47,225+37,15+37,15</t>
  </si>
  <si>
    <t>115</t>
  </si>
  <si>
    <t>764002871</t>
  </si>
  <si>
    <t>Demontáž klempířských konstrukcí lemování zdí do suti</t>
  </si>
  <si>
    <t>-407600153</t>
  </si>
  <si>
    <t>"zdi"  47,225+47,225+37,15+(37,15*2)</t>
  </si>
  <si>
    <t>"světlíky"  37,0*6</t>
  </si>
  <si>
    <t>116</t>
  </si>
  <si>
    <t>764004831</t>
  </si>
  <si>
    <t>Demontáž klempířských konstrukcí žlabu mezistřešního nebo zaatikového do suti</t>
  </si>
  <si>
    <t>-1385654014</t>
  </si>
  <si>
    <t>117</t>
  </si>
  <si>
    <t>764214606</t>
  </si>
  <si>
    <t>Oplechování horních ploch zdí a nadezdívek (atik) z pozinkovaného plechu s povrchovou úpravou mechanicky kotvené rš 500 mm</t>
  </si>
  <si>
    <t>1225876352</t>
  </si>
  <si>
    <t>"zdi"  47,225+47,225+37,15+37,15</t>
  </si>
  <si>
    <t>118</t>
  </si>
  <si>
    <t>998764201</t>
  </si>
  <si>
    <t>Přesun hmot pro konstrukce klempířské stanovený procentní sazbou (%) z ceny vodorovná dopravní vzdálenost do 50 m v objektech výšky do 6 m</t>
  </si>
  <si>
    <t>507482505</t>
  </si>
  <si>
    <t>766</t>
  </si>
  <si>
    <t>Konstrukce truhlářské</t>
  </si>
  <si>
    <t>119</t>
  </si>
  <si>
    <t>766622131</t>
  </si>
  <si>
    <t>Montáž oken plastových včetně montáže rámu plochy přes 1 m2 otevíravých do zdiva, výšky do 1,5 m</t>
  </si>
  <si>
    <t>764786643</t>
  </si>
  <si>
    <t>1,2*1,5+0,9*1,0+1,5*1,45+1,2*1,45*2</t>
  </si>
  <si>
    <t>120</t>
  </si>
  <si>
    <t>61140051</t>
  </si>
  <si>
    <t>okno plastové otevíravé/sklopné dvojsklo přes plochu 1m2 do v1,5m</t>
  </si>
  <si>
    <t>226373447</t>
  </si>
  <si>
    <t>121</t>
  </si>
  <si>
    <t>766660001</t>
  </si>
  <si>
    <t>Montáž dveřních křídel dřevěných nebo plastových otevíravých do ocelové zárubně povrchově upravených jednokřídlových, šířky do 800 mm</t>
  </si>
  <si>
    <t>733049406</t>
  </si>
  <si>
    <t>122</t>
  </si>
  <si>
    <t>61162702</t>
  </si>
  <si>
    <t>dveře vnitřní hladké folie bílá plné 1křídlové 800x1970mm</t>
  </si>
  <si>
    <t>-180743639</t>
  </si>
  <si>
    <t>3+5</t>
  </si>
  <si>
    <t>123</t>
  </si>
  <si>
    <t>61162700</t>
  </si>
  <si>
    <t>dveře vnitřní hladké folie bílá plné 1křídlové 600x1970mm</t>
  </si>
  <si>
    <t>2098277234</t>
  </si>
  <si>
    <t>124</t>
  </si>
  <si>
    <t>766660012</t>
  </si>
  <si>
    <t>Montáž dveřních křídel dřevěných nebo plastových otevíravých do ocelové zárubně povrchově upravených dvoukřídlových, šířky přes 1450 mm</t>
  </si>
  <si>
    <t>-1429008145</t>
  </si>
  <si>
    <t>61162706R</t>
  </si>
  <si>
    <t>dveře vnitřní hladké folie bílá plné 2křídlové 1800x2200mm</t>
  </si>
  <si>
    <t>-611318049</t>
  </si>
  <si>
    <t>126</t>
  </si>
  <si>
    <t>61162705</t>
  </si>
  <si>
    <t>dveře vnitřní hladké folie bílá plné 2křídlové 1250x1970mm</t>
  </si>
  <si>
    <t>-195966240</t>
  </si>
  <si>
    <t>127</t>
  </si>
  <si>
    <t>998766201</t>
  </si>
  <si>
    <t>Přesun hmot pro konstrukce truhlářské stanovený procentní sazbou (%) z ceny vodorovná dopravní vzdálenost do 50 m v objektech výšky do 6 m</t>
  </si>
  <si>
    <t>-1509897442</t>
  </si>
  <si>
    <t>128</t>
  </si>
  <si>
    <t>767641800</t>
  </si>
  <si>
    <t>Demontáž dveřních zárubní odřezáním od upevnění, plochy dveří do 2,5 m2</t>
  </si>
  <si>
    <t>730347230</t>
  </si>
  <si>
    <t>129</t>
  </si>
  <si>
    <t>767651800</t>
  </si>
  <si>
    <t>Demontáž vratových zárubní odřezáním od upevnění, plochy vrat přes 4,5 do 10 m2</t>
  </si>
  <si>
    <t>1306542341</t>
  </si>
  <si>
    <t>130</t>
  </si>
  <si>
    <t>767651831</t>
  </si>
  <si>
    <t>Demontáž garážových a průmyslových vrat posuvných, plochy do 6 m2</t>
  </si>
  <si>
    <t>-1178715647</t>
  </si>
  <si>
    <t>131</t>
  </si>
  <si>
    <t>767162112R</t>
  </si>
  <si>
    <t>Montáž a dodávka zábradlí u dveří v 2.NP</t>
  </si>
  <si>
    <t>94284983</t>
  </si>
  <si>
    <t>132</t>
  </si>
  <si>
    <t>767R002</t>
  </si>
  <si>
    <t>Dodávka a montáž ocelového vnitřního schodiště včetně zábradlí</t>
  </si>
  <si>
    <t>-2053150094</t>
  </si>
  <si>
    <t>133</t>
  </si>
  <si>
    <t>767R004</t>
  </si>
  <si>
    <t>Dodávka a montáž prodlouženého požárního žebříku včetně demontáže</t>
  </si>
  <si>
    <t>163089535</t>
  </si>
  <si>
    <t>134</t>
  </si>
  <si>
    <t>76790000R</t>
  </si>
  <si>
    <t>D+M ocelové konstrukce,demontáž,protipožární nátěr</t>
  </si>
  <si>
    <t>1287067464</t>
  </si>
  <si>
    <t>135</t>
  </si>
  <si>
    <t>76790001</t>
  </si>
  <si>
    <t>D+M pomocného roštu</t>
  </si>
  <si>
    <t>1160066994</t>
  </si>
  <si>
    <t>(47,225+47,225+37,15)*2,0</t>
  </si>
  <si>
    <t>136</t>
  </si>
  <si>
    <t>76790003</t>
  </si>
  <si>
    <t>D+M klempířských prvků souvisejících s paneláží</t>
  </si>
  <si>
    <t>-2049039616</t>
  </si>
  <si>
    <t>137</t>
  </si>
  <si>
    <t>766660021</t>
  </si>
  <si>
    <t>Montáž dveřních křídel dřevěných nebo plastových otevíravých do ocelové zárubně protipožárních jednokřídlových, šířky do 800 mm</t>
  </si>
  <si>
    <t>-222431401</t>
  </si>
  <si>
    <t>138</t>
  </si>
  <si>
    <t>642945111</t>
  </si>
  <si>
    <t>Osazování ocelových zárubní protipožárních nebo protiplynových dveří do vynechaného otvoru, s obetonováním, dveří jednokřídlových do 2,5 m2</t>
  </si>
  <si>
    <t>1147766610</t>
  </si>
  <si>
    <t>139</t>
  </si>
  <si>
    <t>553411680R</t>
  </si>
  <si>
    <t>dveře ocelové protipožární PN 74 6563 EW 15, 30, 45 D1 rohová zárubeň Z jednokřídlé 80 x 197 cm</t>
  </si>
  <si>
    <t>1924488525</t>
  </si>
  <si>
    <t>140</t>
  </si>
  <si>
    <t>76790004R</t>
  </si>
  <si>
    <t>D+M úprav zámečnických konstrukcí na střešní kci</t>
  </si>
  <si>
    <t>soub</t>
  </si>
  <si>
    <t>-725490977</t>
  </si>
  <si>
    <t>141</t>
  </si>
  <si>
    <t>-1638094446</t>
  </si>
  <si>
    <t>771</t>
  </si>
  <si>
    <t>Podlahy z dlaždic</t>
  </si>
  <si>
    <t>142</t>
  </si>
  <si>
    <t>771121011</t>
  </si>
  <si>
    <t>Příprava podkladu před provedením dlažby nátěr penetrační na podlahu</t>
  </si>
  <si>
    <t>457430684</t>
  </si>
  <si>
    <t>"1.NP" 9,5+32,6+15,8</t>
  </si>
  <si>
    <t>"2.NP" 29,6+11,2+6,3+4,7+5,5</t>
  </si>
  <si>
    <t>143</t>
  </si>
  <si>
    <t>771151011</t>
  </si>
  <si>
    <t>Příprava podkladu před provedením dlažby samonivelační stěrka min.pevnosti 20 MPa, tloušťky do 3 mm</t>
  </si>
  <si>
    <t>903630469</t>
  </si>
  <si>
    <t>144</t>
  </si>
  <si>
    <t>771474112</t>
  </si>
  <si>
    <t>Montáž soklů z dlaždic keramických lepených flexibilním lepidlem rovných, výšky přes 65 do 90 mm</t>
  </si>
  <si>
    <t>-1612150803</t>
  </si>
  <si>
    <t xml:space="preserve">"1.NP" </t>
  </si>
  <si>
    <t>(4,75+3,35)*2</t>
  </si>
  <si>
    <t>(4,75+6,9)*2</t>
  </si>
  <si>
    <t>(2,75+4,75)*2</t>
  </si>
  <si>
    <t>-5*1,0</t>
  </si>
  <si>
    <t>(4,75+6,3)*2</t>
  </si>
  <si>
    <t>(5,75+1,6)*2</t>
  </si>
  <si>
    <t>(3,05+2,05)*2</t>
  </si>
  <si>
    <t>-2*0,9-1,45-1,5-5*0,7</t>
  </si>
  <si>
    <t>145</t>
  </si>
  <si>
    <t>771574112</t>
  </si>
  <si>
    <t>Montáž podlah z dlaždic keramických lepených flexibilním lepidlem maloformátových hladkých přes 9 do 12 ks/m2</t>
  </si>
  <si>
    <t>-1547300619</t>
  </si>
  <si>
    <t>146</t>
  </si>
  <si>
    <t>59761409</t>
  </si>
  <si>
    <t>dlažba keramická slinutá protiskluzná do interiéru i exteriéru pro vysoké mechanické namáhání přes 9 do 12 ks/m2</t>
  </si>
  <si>
    <t>-1577695446</t>
  </si>
  <si>
    <t>115,2*1,1</t>
  </si>
  <si>
    <t>88,25*0,09*1,05</t>
  </si>
  <si>
    <t>147</t>
  </si>
  <si>
    <t>771591185</t>
  </si>
  <si>
    <t>Podlahy - dokončovací práce pracnější řezání dlaždic keramických rovné</t>
  </si>
  <si>
    <t>1885673499</t>
  </si>
  <si>
    <t>88,25/0,3*2/3</t>
  </si>
  <si>
    <t>148</t>
  </si>
  <si>
    <t>998771201</t>
  </si>
  <si>
    <t>Přesun hmot pro podlahy z dlaždic stanovený procentní sazbou (%) z ceny vodorovná dopravní vzdálenost do 50 m v objektech výšky do 6 m</t>
  </si>
  <si>
    <t>-1567705803</t>
  </si>
  <si>
    <t>781</t>
  </si>
  <si>
    <t>Dokončovací práce - obklady</t>
  </si>
  <si>
    <t>149</t>
  </si>
  <si>
    <t>781121011</t>
  </si>
  <si>
    <t>Příprava podkladu před provedením obkladu nátěr penetrační na stěnu</t>
  </si>
  <si>
    <t>1037631739</t>
  </si>
  <si>
    <t>(0,9+1,4)*2*2*2,0</t>
  </si>
  <si>
    <t>(2,05+1,6)*2*2,0</t>
  </si>
  <si>
    <t>(0,9+1,6)*2*2,0</t>
  </si>
  <si>
    <t>(1,55+1,9)*2*2,0</t>
  </si>
  <si>
    <t>150</t>
  </si>
  <si>
    <t>781474115</t>
  </si>
  <si>
    <t>Montáž obkladů vnitřních stěn z dlaždic keramických lepených flexibilním lepidlem maloformátových hladkých přes 22 do 25 ks/m2</t>
  </si>
  <si>
    <t>1196818208</t>
  </si>
  <si>
    <t>151</t>
  </si>
  <si>
    <t>59761039</t>
  </si>
  <si>
    <t>obklad keramický hladký přes 22 do 25ks/m2</t>
  </si>
  <si>
    <t>1450308006</t>
  </si>
  <si>
    <t>56,8*1,1 'Přepočtené koeficientem množství</t>
  </si>
  <si>
    <t>152</t>
  </si>
  <si>
    <t>781477112</t>
  </si>
  <si>
    <t>Montáž obkladů vnitřních stěn z dlaždic keramických Příplatek k cenám za obklady v omezeném prostoru</t>
  </si>
  <si>
    <t>-115422305</t>
  </si>
  <si>
    <t>153</t>
  </si>
  <si>
    <t>781494111</t>
  </si>
  <si>
    <t>Obklad - dokončující práce profily ukončovací lepené flexibilním lepidlem rohové</t>
  </si>
  <si>
    <t>2089450059</t>
  </si>
  <si>
    <t>(0,9+1,4)*2*2</t>
  </si>
  <si>
    <t>(2,05+1,6)*2</t>
  </si>
  <si>
    <t>(0,9+1,6)*2</t>
  </si>
  <si>
    <t>(1,55+1,9)*2</t>
  </si>
  <si>
    <t>2,0*20</t>
  </si>
  <si>
    <t>154</t>
  </si>
  <si>
    <t>781494511</t>
  </si>
  <si>
    <t>Obklad - dokončující práce profily ukončovací lepené flexibilním lepidlem ukončovací</t>
  </si>
  <si>
    <t>620794032</t>
  </si>
  <si>
    <t>155</t>
  </si>
  <si>
    <t>998781201</t>
  </si>
  <si>
    <t>Přesun hmot pro obklady keramické stanovený procentní sazbou (%) z ceny vodorovná dopravní vzdálenost do 50 m v objektech výšky do 6 m</t>
  </si>
  <si>
    <t>-2087116402</t>
  </si>
  <si>
    <t>783</t>
  </si>
  <si>
    <t>Dokončovací práce - nátěry</t>
  </si>
  <si>
    <t>156</t>
  </si>
  <si>
    <t>783817121</t>
  </si>
  <si>
    <t>Krycí (ochranný ) nátěr omítek jednonásobný hladkých omítek hladkých, zrnitých tenkovrstvých nebo štukových stupně členitosti 1 a 2 syntetický</t>
  </si>
  <si>
    <t>968406739</t>
  </si>
  <si>
    <t>"atika obvodové stěny"  (37,15+47,225+47,225)*1,1</t>
  </si>
  <si>
    <t>"atika požární zdi" 37,15*0,75*2</t>
  </si>
  <si>
    <t>784</t>
  </si>
  <si>
    <t>Dokončovací práce - malby a tapety</t>
  </si>
  <si>
    <t>157</t>
  </si>
  <si>
    <t>784181121</t>
  </si>
  <si>
    <t>Penetrace podkladu jednonásobná hloubková v místnostech výšky do 3,80 m</t>
  </si>
  <si>
    <t>1612926235</t>
  </si>
  <si>
    <t>"odpočet vnějšího nátěru atik" -200,49</t>
  </si>
  <si>
    <t>158</t>
  </si>
  <si>
    <t>784221105</t>
  </si>
  <si>
    <t>Malby z malířských směsí otěruvzdorných za sucha dvojnásobné, bílé za sucha otěruvzdorné dobře v místnostech výšky přes 5,00 m</t>
  </si>
  <si>
    <t>-1726823214</t>
  </si>
  <si>
    <t>VRN</t>
  </si>
  <si>
    <t>Vedlejší rozpočtové náklady</t>
  </si>
  <si>
    <t>VRN1</t>
  </si>
  <si>
    <t>Průzkumné, geodetické a projektové práce</t>
  </si>
  <si>
    <t>159</t>
  </si>
  <si>
    <t>012002000</t>
  </si>
  <si>
    <t>Geodetické práce</t>
  </si>
  <si>
    <t>soubor</t>
  </si>
  <si>
    <t>1024</t>
  </si>
  <si>
    <t>1656393323</t>
  </si>
  <si>
    <t>VRN3</t>
  </si>
  <si>
    <t>Zařízení staveniště</t>
  </si>
  <si>
    <t>160</t>
  </si>
  <si>
    <t>030001000</t>
  </si>
  <si>
    <t>-385651828</t>
  </si>
  <si>
    <t>VRN4</t>
  </si>
  <si>
    <t>Inženýrská činnost</t>
  </si>
  <si>
    <t>161</t>
  </si>
  <si>
    <t>045002000</t>
  </si>
  <si>
    <t>Kompletační a koordinační činnost</t>
  </si>
  <si>
    <t>-1016277657</t>
  </si>
  <si>
    <t>D1.4.1_N - Zdravotní instalace - nezpůsobilé výdaje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</si>
  <si>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</si>
  <si>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</si>
  <si>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</si>
  <si>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73213715</t>
  </si>
  <si>
    <t>"výkop pro kanalizaci"</t>
  </si>
  <si>
    <t>5,0*0,6*0,8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</si>
  <si>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</si>
  <si>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</si>
  <si>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147563427</t>
  </si>
  <si>
    <t>326143067</t>
  </si>
  <si>
    <t>2056416194</t>
  </si>
  <si>
    <t>2,4*1,7</t>
  </si>
  <si>
    <t>175112101</t>
  </si>
  <si>
    <t>Obsypání potrubí při překopech inženýrských sítí ručně objemu do 10 m3 sypaninou z vhodných horniny třídy těžitelnosti I a II, skupiny 1 až 4 nebo materiálem připraveným podél výkopu ve vzdálenosti do 3 m od jeho kraje pro jakoukoliv hloubku výkopu a míru zhutnění bez prohození sypaniny</t>
  </si>
  <si>
    <t>-585633279</t>
  </si>
  <si>
    <t>5,0*0,6*0,7</t>
  </si>
  <si>
    <t>58333651</t>
  </si>
  <si>
    <t>kamenivo těžené hrubé frakce 8/16</t>
  </si>
  <si>
    <t>1165259738</t>
  </si>
  <si>
    <t>2,1*2 'Přepočtené koeficientem množství</t>
  </si>
  <si>
    <t>451573111</t>
  </si>
  <si>
    <t>Lože pod potrubí, stoky a drobné objekty v otevřeném výkopu z písku a štěrkopísku do 63 mm</t>
  </si>
  <si>
    <t>-1527355048</t>
  </si>
  <si>
    <t>"kanalizace"</t>
  </si>
  <si>
    <t>5,0*0,6*0,1</t>
  </si>
  <si>
    <t>1830917858</t>
  </si>
  <si>
    <t>2,0*(0,3+0,3)</t>
  </si>
  <si>
    <t>612135101</t>
  </si>
  <si>
    <t>Hrubá výplň rýh maltou jakékoli šířky rýhy ve stěnách</t>
  </si>
  <si>
    <t>1629243472</t>
  </si>
  <si>
    <t>"kanalizace" (6,6+4,0)*0,15</t>
  </si>
  <si>
    <t>"vodovod" (5,0+6,0+2,5)*0,07</t>
  </si>
  <si>
    <t>-1055383855</t>
  </si>
  <si>
    <t>-144552861</t>
  </si>
  <si>
    <t>-1372218105</t>
  </si>
  <si>
    <t xml:space="preserve">"zapravení podlahy v místě kanalizace" </t>
  </si>
  <si>
    <t>(5,0)*(0,15+0,15)*0,6</t>
  </si>
  <si>
    <t>-826482191</t>
  </si>
  <si>
    <t>(5,0*0,6)*0,001*1,2*4,335*2</t>
  </si>
  <si>
    <t>949101112</t>
  </si>
  <si>
    <t>Lešení pomocné pracovní pro objekty pozemních staveb pro zatížení do 150 kg/m2, o výšce lešeňové podlahy přes 1,9 do 3,5 m</t>
  </si>
  <si>
    <t>-1466906536</t>
  </si>
  <si>
    <t>5,0*4,0</t>
  </si>
  <si>
    <t>-1712067780</t>
  </si>
  <si>
    <t>"drátkobeton" (5,0)*0,15*0,6</t>
  </si>
  <si>
    <t>"podkladní beton"  (5,0)*0,6*0,15</t>
  </si>
  <si>
    <t>113305771</t>
  </si>
  <si>
    <t>974032132</t>
  </si>
  <si>
    <t>Vysekání rýh ve stěnách nebo příčkách z dutých cihel, tvárnic, desek z dutých cihel nebo tvárnic do hl. 50 mm a šířky do 70 mm</t>
  </si>
  <si>
    <t>-990928558</t>
  </si>
  <si>
    <t>"vodovod" 5,0+6,0+2,5</t>
  </si>
  <si>
    <t>974032164</t>
  </si>
  <si>
    <t>Vysekání rýh ve stěnách nebo příčkách z dutých cihel, tvárnic, desek z dutých cihel nebo tvárnic do hl. 150 mm a šířky do 150 mm</t>
  </si>
  <si>
    <t>-1317209044</t>
  </si>
  <si>
    <t>"1.NP" 6,6</t>
  </si>
  <si>
    <t>"2.NP" 4</t>
  </si>
  <si>
    <t>977311113</t>
  </si>
  <si>
    <t>Řezání stávajících betonových mazanin bez vyztužení hloubky přes 100 do 150 mm</t>
  </si>
  <si>
    <t>-927733570</t>
  </si>
  <si>
    <t>"podkladní beton"  (5,0+0,6)*2</t>
  </si>
  <si>
    <t>-1922805155</t>
  </si>
  <si>
    <t>2095111781</t>
  </si>
  <si>
    <t>-1742398522</t>
  </si>
  <si>
    <t>1224901627</t>
  </si>
  <si>
    <t>2,43*10 'Přepočtené koeficientem množství</t>
  </si>
  <si>
    <t>-631296862</t>
  </si>
  <si>
    <t>-89678595</t>
  </si>
  <si>
    <t>1658407060</t>
  </si>
  <si>
    <t>5,0*0,6</t>
  </si>
  <si>
    <t>426168142</t>
  </si>
  <si>
    <t>28,5714285714286*0,00035 'Přepočtené koeficientem množství</t>
  </si>
  <si>
    <t>-478056480</t>
  </si>
  <si>
    <t>-513081514</t>
  </si>
  <si>
    <t>1771679663</t>
  </si>
  <si>
    <t>3*1,15 'Přepočtené koeficientem množství</t>
  </si>
  <si>
    <t>-821427194</t>
  </si>
  <si>
    <t>2*(5,0+0,6)</t>
  </si>
  <si>
    <t>-1248023962</t>
  </si>
  <si>
    <t>721173402</t>
  </si>
  <si>
    <t>Potrubí z trub PVC SN4 svodné (ležaté) DN 125</t>
  </si>
  <si>
    <t>-46280647</t>
  </si>
  <si>
    <t>721174025</t>
  </si>
  <si>
    <t>Potrubí z trub polypropylenových odpadní (svislé) DN 110</t>
  </si>
  <si>
    <t>689497270</t>
  </si>
  <si>
    <t>721174042</t>
  </si>
  <si>
    <t>Potrubí z trub polypropylenových připojovací DN 40</t>
  </si>
  <si>
    <t>1893745304</t>
  </si>
  <si>
    <t>721174043</t>
  </si>
  <si>
    <t>Potrubí z trub polypropylenových připojovací DN 50</t>
  </si>
  <si>
    <t>11260579</t>
  </si>
  <si>
    <t>721174045</t>
  </si>
  <si>
    <t>Potrubí z trub polypropylenových připojovací DN 110</t>
  </si>
  <si>
    <t>-1250750653</t>
  </si>
  <si>
    <t>721273153</t>
  </si>
  <si>
    <t>Ventilační hlavice z polypropylenu (PP) DN 110</t>
  </si>
  <si>
    <t>1028708079</t>
  </si>
  <si>
    <t>721290111</t>
  </si>
  <si>
    <t>Zkouška těsnosti kanalizace v objektech vodou do DN 125</t>
  </si>
  <si>
    <t>-396138779</t>
  </si>
  <si>
    <t>5+9+8+5+3</t>
  </si>
  <si>
    <t>721R001</t>
  </si>
  <si>
    <t>Prodloužení stávajícího dešťového svodu z PVC KG o 2m</t>
  </si>
  <si>
    <t>-2056266457</t>
  </si>
  <si>
    <t>998721201</t>
  </si>
  <si>
    <t>Přesun hmot pro vnitřní kanalizace stanovený procentní sazbou (%) z ceny vodorovná dopravní vzdálenost do 50 m v objektech výšky do 6 m</t>
  </si>
  <si>
    <t>75847738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</si>
  <si>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</si>
  <si>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</si>
  <si>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</si>
  <si>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</si>
  <si>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-94779616</t>
  </si>
  <si>
    <t>3,0+3,0+4,5+2,0</t>
  </si>
  <si>
    <t>722174003</t>
  </si>
  <si>
    <t>Potrubí z plastových trubek z polypropylenu (PPR) svařovaných polyfuzně PN 16 (SDR 7,4) D 25 x 3,5</t>
  </si>
  <si>
    <t>-1021960653</t>
  </si>
  <si>
    <t>4,0+2,0+2,0+3,5+3,5+2,0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</si>
  <si>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</si>
  <si>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</si>
  <si>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64169545</t>
  </si>
  <si>
    <t>12,5+17,0</t>
  </si>
  <si>
    <t>722290226</t>
  </si>
  <si>
    <t>Zkoušky, proplach a desinfekce vodovodního potrubí zkoušky těsnosti vodovodního potrubí závitového do DN 50</t>
  </si>
  <si>
    <t>-515454367</t>
  </si>
  <si>
    <t>722250132R</t>
  </si>
  <si>
    <t>Přeložení stávajícího hydrantu H4</t>
  </si>
  <si>
    <t>1981364368</t>
  </si>
  <si>
    <t>722R003</t>
  </si>
  <si>
    <t>Napojení na stávající přívod vody k umyvadlu v 1NP</t>
  </si>
  <si>
    <t>1715752525</t>
  </si>
  <si>
    <t>998722201</t>
  </si>
  <si>
    <t>Přesun hmot pro vnitřní vodovod stanovený procentní sazbou (%) z ceny vodorovná dopravní vzdálenost do 50 m v objektech výšky do 6 m</t>
  </si>
  <si>
    <t>-1246541675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</si>
  <si>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</si>
  <si>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</si>
  <si>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</si>
  <si>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</si>
  <si>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1531898419</t>
  </si>
  <si>
    <t>725121525</t>
  </si>
  <si>
    <t>Pisoárové záchodky keramické automatické s radarovým senzorem</t>
  </si>
  <si>
    <t>-522886208</t>
  </si>
  <si>
    <t>725211602</t>
  </si>
  <si>
    <t>Umyvadla keramická bílá bez výtokových armatur připevněná na stěnu šrouby bez sloupu nebo krytu na sifon 550 mm</t>
  </si>
  <si>
    <t>237109188</t>
  </si>
  <si>
    <t>725R002</t>
  </si>
  <si>
    <t xml:space="preserve">Dodávka a montáž chromovaný sifon </t>
  </si>
  <si>
    <t>-1717942782</t>
  </si>
  <si>
    <t>725311121</t>
  </si>
  <si>
    <t>Dřezy bez výtokových armatur jednoduché se zápachovou uzávěrkou nerezové s odkapávací plochou 560x480 mm a miskou</t>
  </si>
  <si>
    <t>1880394699</t>
  </si>
  <si>
    <t>725813111</t>
  </si>
  <si>
    <t>Ventily rohové bez připojovací trubičky nebo flexi hadičky G 1/2</t>
  </si>
  <si>
    <t>-271431538</t>
  </si>
  <si>
    <t>2+2</t>
  </si>
  <si>
    <t>725821325</t>
  </si>
  <si>
    <t>Baterie dřezové stojánkové pákové s otáčivým ústím a délkou ramínka 220 mm</t>
  </si>
  <si>
    <t>997370013</t>
  </si>
  <si>
    <t>725822611</t>
  </si>
  <si>
    <t>Baterie umyvadlové stojánkové pákové bez výpusti</t>
  </si>
  <si>
    <t>1048592954</t>
  </si>
  <si>
    <t>725861102</t>
  </si>
  <si>
    <t>Zápachové uzávěrky zařizovacích předmětů pro umyvadla DN 40</t>
  </si>
  <si>
    <t>75088896</t>
  </si>
  <si>
    <t>725862113</t>
  </si>
  <si>
    <t>Zápachové uzávěrky zařizovacích předmětů pro dřezy s přípojkou pro pračku nebo myčku DN 40/50</t>
  </si>
  <si>
    <t>-1492683886</t>
  </si>
  <si>
    <t>725865411</t>
  </si>
  <si>
    <t>Zápachové uzávěrky zařizovacích předmětů pro pisoáry DN 32/40</t>
  </si>
  <si>
    <t>-322403558</t>
  </si>
  <si>
    <t>998725201</t>
  </si>
  <si>
    <t>Přesun hmot pro zařizovací předměty stanovený procentní sazbou (%) z ceny vodorovná dopravní vzdálenost do 50 m v objektech výšky do 6 m</t>
  </si>
  <si>
    <t>-1103424062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</si>
  <si>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</si>
  <si>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</si>
  <si>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</si>
  <si>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</si>
  <si>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-882601256</t>
  </si>
  <si>
    <t>998726211</t>
  </si>
  <si>
    <t>Přesun hmot pro instalační prefabrikáty stanovený procentní sazbou (%) z ceny vodorovná dopravní vzdálenost do 50 m v objektech výšky do 6 m</t>
  </si>
  <si>
    <t>-503526157</t>
  </si>
  <si>
    <t>763164521</t>
  </si>
  <si>
    <t>Obklad konstrukcí sádrokartonovými deskami včetně ochranných úhelníků ve tvaru L rozvinuté šíře do 0,4 m, opláštěný deskou impregnovanou H2, tl. 12,5 mm</t>
  </si>
  <si>
    <t>1435780622</t>
  </si>
  <si>
    <t>-1596324071</t>
  </si>
  <si>
    <t>D1.4.4_N - Vzduchotechnika - nezpůsobilé výdaje</t>
  </si>
  <si>
    <t xml:space="preserve">    751 - Vzduchotechnika</t>
  </si>
  <si>
    <t>751</t>
  </si>
  <si>
    <t>Vzduchotechnika</t>
  </si>
  <si>
    <t>764841250</t>
  </si>
  <si>
    <t>Montáž vzduchotechniky</t>
  </si>
  <si>
    <t>429125111</t>
  </si>
  <si>
    <t>Diagonální ventilátor do potrubí  150 m3/h (doběh)</t>
  </si>
  <si>
    <t>429125117</t>
  </si>
  <si>
    <t>Samočinná žaluziová klapka DN 100</t>
  </si>
  <si>
    <t>429115645</t>
  </si>
  <si>
    <t>Talířový ventil kovový odvodní K0 100</t>
  </si>
  <si>
    <t>429115664</t>
  </si>
  <si>
    <t>Odbočka jednoduchá OBJ 90° 100-100</t>
  </si>
  <si>
    <t>429115305</t>
  </si>
  <si>
    <t>Dveřní mřížka oboustranná PT 489 B (445x82- bílá)</t>
  </si>
  <si>
    <t>429812700</t>
  </si>
  <si>
    <t>trouba SPIRO pozinkovaná D100 mm</t>
  </si>
  <si>
    <t>429821498</t>
  </si>
  <si>
    <t>Oblouk segmentový OS 90° 100</t>
  </si>
  <si>
    <t>429821150</t>
  </si>
  <si>
    <t>Montážní materiál</t>
  </si>
  <si>
    <t>764841260</t>
  </si>
  <si>
    <t>Provozní zkouška vzt</t>
  </si>
  <si>
    <t>hod</t>
  </si>
  <si>
    <t>998751101</t>
  </si>
  <si>
    <t>Přesun hmot pro vzduchotechniku stanovený z hmotnosti přesunovaného materiálu vodorovná dopravní vzdálenost do 100 m v objektech výšky do 12 m</t>
  </si>
  <si>
    <t>-2107175464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</si>
</sst>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4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workbookViewId="0" topLeftCell="A52">
      <selection activeCell="D40" sqref="D1:D104857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6.00390625" style="1" customWidth="1"/>
    <col min="5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4" t="s">
        <v>14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3"/>
      <c r="AQ5" s="23"/>
      <c r="AR5" s="21"/>
      <c r="BE5" s="281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6" t="s">
        <v>17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3"/>
      <c r="AQ6" s="23"/>
      <c r="AR6" s="21"/>
      <c r="BE6" s="282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282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28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282"/>
      <c r="BS9" s="18" t="s">
        <v>6</v>
      </c>
    </row>
    <row r="10" spans="2:71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282"/>
      <c r="BS10" s="18" t="s">
        <v>6</v>
      </c>
    </row>
    <row r="11" spans="2:71" s="1" customFormat="1" ht="18.4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28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2"/>
      <c r="BS12" s="18" t="s">
        <v>6</v>
      </c>
    </row>
    <row r="13" spans="2:71" s="1" customFormat="1" ht="12" customHeight="1">
      <c r="B13" s="22"/>
      <c r="C13" s="23"/>
      <c r="D13" s="30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37</v>
      </c>
      <c r="AO13" s="23"/>
      <c r="AP13" s="23"/>
      <c r="AQ13" s="23"/>
      <c r="AR13" s="21"/>
      <c r="BE13" s="282"/>
      <c r="BS13" s="18" t="s">
        <v>6</v>
      </c>
    </row>
    <row r="14" spans="2:71" ht="12.75">
      <c r="B14" s="22"/>
      <c r="C14" s="23"/>
      <c r="D14" s="23"/>
      <c r="E14" s="287" t="s">
        <v>37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30" t="s">
        <v>34</v>
      </c>
      <c r="AL14" s="23"/>
      <c r="AM14" s="23"/>
      <c r="AN14" s="33" t="s">
        <v>37</v>
      </c>
      <c r="AO14" s="23"/>
      <c r="AP14" s="23"/>
      <c r="AQ14" s="23"/>
      <c r="AR14" s="21"/>
      <c r="BE14" s="28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2"/>
      <c r="BS15" s="18" t="s">
        <v>4</v>
      </c>
    </row>
    <row r="16" spans="2:71" s="1" customFormat="1" ht="12" customHeight="1">
      <c r="B16" s="22"/>
      <c r="C16" s="23"/>
      <c r="D16" s="30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282"/>
      <c r="BS16" s="18" t="s">
        <v>4</v>
      </c>
    </row>
    <row r="17" spans="2:71" s="1" customFormat="1" ht="18.4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34</v>
      </c>
      <c r="AL17" s="23"/>
      <c r="AM17" s="23"/>
      <c r="AN17" s="28" t="s">
        <v>35</v>
      </c>
      <c r="AO17" s="23"/>
      <c r="AP17" s="23"/>
      <c r="AQ17" s="23"/>
      <c r="AR17" s="21"/>
      <c r="BE17" s="282"/>
      <c r="BS17" s="18" t="s">
        <v>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2"/>
      <c r="BS18" s="18" t="s">
        <v>41</v>
      </c>
    </row>
    <row r="19" spans="2:71" s="1" customFormat="1" ht="12" customHeight="1">
      <c r="B19" s="22"/>
      <c r="C19" s="23"/>
      <c r="D19" s="30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35</v>
      </c>
      <c r="AO19" s="23"/>
      <c r="AP19" s="23"/>
      <c r="AQ19" s="23"/>
      <c r="AR19" s="21"/>
      <c r="BE19" s="282"/>
      <c r="BS19" s="18" t="s">
        <v>41</v>
      </c>
    </row>
    <row r="20" spans="2:71" s="1" customFormat="1" ht="18.4" customHeight="1">
      <c r="B20" s="22"/>
      <c r="C20" s="23"/>
      <c r="D20" s="23"/>
      <c r="E20" s="28" t="s">
        <v>43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34</v>
      </c>
      <c r="AL20" s="23"/>
      <c r="AM20" s="23"/>
      <c r="AN20" s="28" t="s">
        <v>35</v>
      </c>
      <c r="AO20" s="23"/>
      <c r="AP20" s="23"/>
      <c r="AQ20" s="23"/>
      <c r="AR20" s="21"/>
      <c r="BE20" s="28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2"/>
    </row>
    <row r="22" spans="2:57" s="1" customFormat="1" ht="12" customHeight="1">
      <c r="B22" s="22"/>
      <c r="C22" s="23"/>
      <c r="D22" s="30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2"/>
    </row>
    <row r="23" spans="2:57" s="1" customFormat="1" ht="47.25" customHeight="1">
      <c r="B23" s="22"/>
      <c r="C23" s="23"/>
      <c r="D23" s="23"/>
      <c r="E23" s="289" t="s">
        <v>45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3"/>
      <c r="AP23" s="23"/>
      <c r="AQ23" s="23"/>
      <c r="AR23" s="21"/>
      <c r="BE23" s="28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2"/>
    </row>
    <row r="25" spans="2:57" s="1" customFormat="1" ht="6.95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282"/>
    </row>
    <row r="26" spans="1:57" s="2" customFormat="1" ht="25.9" customHeight="1">
      <c r="A26" s="36"/>
      <c r="B26" s="37"/>
      <c r="C26" s="38"/>
      <c r="D26" s="39" t="s">
        <v>46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290">
        <f>ROUND(AG54,0)</f>
        <v>0</v>
      </c>
      <c r="AL26" s="291"/>
      <c r="AM26" s="291"/>
      <c r="AN26" s="291"/>
      <c r="AO26" s="291"/>
      <c r="AP26" s="38"/>
      <c r="AQ26" s="38"/>
      <c r="AR26" s="41"/>
      <c r="BE26" s="282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282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292" t="s">
        <v>47</v>
      </c>
      <c r="M28" s="292"/>
      <c r="N28" s="292"/>
      <c r="O28" s="292"/>
      <c r="P28" s="292"/>
      <c r="Q28" s="38"/>
      <c r="R28" s="38"/>
      <c r="S28" s="38"/>
      <c r="T28" s="38"/>
      <c r="U28" s="38"/>
      <c r="V28" s="38"/>
      <c r="W28" s="292" t="s">
        <v>48</v>
      </c>
      <c r="X28" s="292"/>
      <c r="Y28" s="292"/>
      <c r="Z28" s="292"/>
      <c r="AA28" s="292"/>
      <c r="AB28" s="292"/>
      <c r="AC28" s="292"/>
      <c r="AD28" s="292"/>
      <c r="AE28" s="292"/>
      <c r="AF28" s="38"/>
      <c r="AG28" s="38"/>
      <c r="AH28" s="38"/>
      <c r="AI28" s="38"/>
      <c r="AJ28" s="38"/>
      <c r="AK28" s="292" t="s">
        <v>49</v>
      </c>
      <c r="AL28" s="292"/>
      <c r="AM28" s="292"/>
      <c r="AN28" s="292"/>
      <c r="AO28" s="292"/>
      <c r="AP28" s="38"/>
      <c r="AQ28" s="38"/>
      <c r="AR28" s="41"/>
      <c r="BE28" s="282"/>
    </row>
    <row r="29" spans="2:57" s="3" customFormat="1" ht="14.45" customHeight="1">
      <c r="B29" s="42"/>
      <c r="C29" s="43"/>
      <c r="D29" s="30" t="s">
        <v>50</v>
      </c>
      <c r="E29" s="43"/>
      <c r="F29" s="30" t="s">
        <v>51</v>
      </c>
      <c r="G29" s="43"/>
      <c r="H29" s="43"/>
      <c r="I29" s="43"/>
      <c r="J29" s="43"/>
      <c r="K29" s="43"/>
      <c r="L29" s="295">
        <v>0.21</v>
      </c>
      <c r="M29" s="294"/>
      <c r="N29" s="294"/>
      <c r="O29" s="294"/>
      <c r="P29" s="294"/>
      <c r="Q29" s="43"/>
      <c r="R29" s="43"/>
      <c r="S29" s="43"/>
      <c r="T29" s="43"/>
      <c r="U29" s="43"/>
      <c r="V29" s="43"/>
      <c r="W29" s="293">
        <f>ROUND(AZ54,0)</f>
        <v>0</v>
      </c>
      <c r="X29" s="294"/>
      <c r="Y29" s="294"/>
      <c r="Z29" s="294"/>
      <c r="AA29" s="294"/>
      <c r="AB29" s="294"/>
      <c r="AC29" s="294"/>
      <c r="AD29" s="294"/>
      <c r="AE29" s="294"/>
      <c r="AF29" s="43"/>
      <c r="AG29" s="43"/>
      <c r="AH29" s="43"/>
      <c r="AI29" s="43"/>
      <c r="AJ29" s="43"/>
      <c r="AK29" s="293">
        <f>ROUND(AV54,0)</f>
        <v>0</v>
      </c>
      <c r="AL29" s="294"/>
      <c r="AM29" s="294"/>
      <c r="AN29" s="294"/>
      <c r="AO29" s="294"/>
      <c r="AP29" s="43"/>
      <c r="AQ29" s="43"/>
      <c r="AR29" s="44"/>
      <c r="BE29" s="283"/>
    </row>
    <row r="30" spans="2:57" s="3" customFormat="1" ht="14.45" customHeight="1">
      <c r="B30" s="42"/>
      <c r="C30" s="43"/>
      <c r="D30" s="43"/>
      <c r="E30" s="43"/>
      <c r="F30" s="30" t="s">
        <v>52</v>
      </c>
      <c r="G30" s="43"/>
      <c r="H30" s="43"/>
      <c r="I30" s="43"/>
      <c r="J30" s="43"/>
      <c r="K30" s="43"/>
      <c r="L30" s="295">
        <v>0.15</v>
      </c>
      <c r="M30" s="294"/>
      <c r="N30" s="294"/>
      <c r="O30" s="294"/>
      <c r="P30" s="294"/>
      <c r="Q30" s="43"/>
      <c r="R30" s="43"/>
      <c r="S30" s="43"/>
      <c r="T30" s="43"/>
      <c r="U30" s="43"/>
      <c r="V30" s="43"/>
      <c r="W30" s="293">
        <f>ROUND(BA54,0)</f>
        <v>0</v>
      </c>
      <c r="X30" s="294"/>
      <c r="Y30" s="294"/>
      <c r="Z30" s="294"/>
      <c r="AA30" s="294"/>
      <c r="AB30" s="294"/>
      <c r="AC30" s="294"/>
      <c r="AD30" s="294"/>
      <c r="AE30" s="294"/>
      <c r="AF30" s="43"/>
      <c r="AG30" s="43"/>
      <c r="AH30" s="43"/>
      <c r="AI30" s="43"/>
      <c r="AJ30" s="43"/>
      <c r="AK30" s="293">
        <f>ROUND(AW54,0)</f>
        <v>0</v>
      </c>
      <c r="AL30" s="294"/>
      <c r="AM30" s="294"/>
      <c r="AN30" s="294"/>
      <c r="AO30" s="294"/>
      <c r="AP30" s="43"/>
      <c r="AQ30" s="43"/>
      <c r="AR30" s="44"/>
      <c r="BE30" s="283"/>
    </row>
    <row r="31" spans="2:57" s="3" customFormat="1" ht="14.45" customHeight="1" hidden="1">
      <c r="B31" s="42"/>
      <c r="C31" s="43"/>
      <c r="D31" s="43"/>
      <c r="E31" s="43"/>
      <c r="F31" s="30" t="s">
        <v>53</v>
      </c>
      <c r="G31" s="43"/>
      <c r="H31" s="43"/>
      <c r="I31" s="43"/>
      <c r="J31" s="43"/>
      <c r="K31" s="43"/>
      <c r="L31" s="295">
        <v>0.21</v>
      </c>
      <c r="M31" s="294"/>
      <c r="N31" s="294"/>
      <c r="O31" s="294"/>
      <c r="P31" s="294"/>
      <c r="Q31" s="43"/>
      <c r="R31" s="43"/>
      <c r="S31" s="43"/>
      <c r="T31" s="43"/>
      <c r="U31" s="43"/>
      <c r="V31" s="43"/>
      <c r="W31" s="293">
        <f>ROUND(BB54,0)</f>
        <v>0</v>
      </c>
      <c r="X31" s="294"/>
      <c r="Y31" s="294"/>
      <c r="Z31" s="294"/>
      <c r="AA31" s="294"/>
      <c r="AB31" s="294"/>
      <c r="AC31" s="294"/>
      <c r="AD31" s="294"/>
      <c r="AE31" s="294"/>
      <c r="AF31" s="43"/>
      <c r="AG31" s="43"/>
      <c r="AH31" s="43"/>
      <c r="AI31" s="43"/>
      <c r="AJ31" s="43"/>
      <c r="AK31" s="293">
        <v>0</v>
      </c>
      <c r="AL31" s="294"/>
      <c r="AM31" s="294"/>
      <c r="AN31" s="294"/>
      <c r="AO31" s="294"/>
      <c r="AP31" s="43"/>
      <c r="AQ31" s="43"/>
      <c r="AR31" s="44"/>
      <c r="BE31" s="283"/>
    </row>
    <row r="32" spans="2:57" s="3" customFormat="1" ht="14.45" customHeight="1" hidden="1">
      <c r="B32" s="42"/>
      <c r="C32" s="43"/>
      <c r="D32" s="43"/>
      <c r="E32" s="43"/>
      <c r="F32" s="30" t="s">
        <v>54</v>
      </c>
      <c r="G32" s="43"/>
      <c r="H32" s="43"/>
      <c r="I32" s="43"/>
      <c r="J32" s="43"/>
      <c r="K32" s="43"/>
      <c r="L32" s="295">
        <v>0.15</v>
      </c>
      <c r="M32" s="294"/>
      <c r="N32" s="294"/>
      <c r="O32" s="294"/>
      <c r="P32" s="294"/>
      <c r="Q32" s="43"/>
      <c r="R32" s="43"/>
      <c r="S32" s="43"/>
      <c r="T32" s="43"/>
      <c r="U32" s="43"/>
      <c r="V32" s="43"/>
      <c r="W32" s="293">
        <f>ROUND(BC54,0)</f>
        <v>0</v>
      </c>
      <c r="X32" s="294"/>
      <c r="Y32" s="294"/>
      <c r="Z32" s="294"/>
      <c r="AA32" s="294"/>
      <c r="AB32" s="294"/>
      <c r="AC32" s="294"/>
      <c r="AD32" s="294"/>
      <c r="AE32" s="294"/>
      <c r="AF32" s="43"/>
      <c r="AG32" s="43"/>
      <c r="AH32" s="43"/>
      <c r="AI32" s="43"/>
      <c r="AJ32" s="43"/>
      <c r="AK32" s="293">
        <v>0</v>
      </c>
      <c r="AL32" s="294"/>
      <c r="AM32" s="294"/>
      <c r="AN32" s="294"/>
      <c r="AO32" s="294"/>
      <c r="AP32" s="43"/>
      <c r="AQ32" s="43"/>
      <c r="AR32" s="44"/>
      <c r="BE32" s="283"/>
    </row>
    <row r="33" spans="2:44" s="3" customFormat="1" ht="14.45" customHeight="1" hidden="1">
      <c r="B33" s="42"/>
      <c r="C33" s="43"/>
      <c r="D33" s="43"/>
      <c r="E33" s="43"/>
      <c r="F33" s="30" t="s">
        <v>55</v>
      </c>
      <c r="G33" s="43"/>
      <c r="H33" s="43"/>
      <c r="I33" s="43"/>
      <c r="J33" s="43"/>
      <c r="K33" s="43"/>
      <c r="L33" s="295">
        <v>0</v>
      </c>
      <c r="M33" s="294"/>
      <c r="N33" s="294"/>
      <c r="O33" s="294"/>
      <c r="P33" s="294"/>
      <c r="Q33" s="43"/>
      <c r="R33" s="43"/>
      <c r="S33" s="43"/>
      <c r="T33" s="43"/>
      <c r="U33" s="43"/>
      <c r="V33" s="43"/>
      <c r="W33" s="293">
        <f>ROUND(BD54,0)</f>
        <v>0</v>
      </c>
      <c r="X33" s="294"/>
      <c r="Y33" s="294"/>
      <c r="Z33" s="294"/>
      <c r="AA33" s="294"/>
      <c r="AB33" s="294"/>
      <c r="AC33" s="294"/>
      <c r="AD33" s="294"/>
      <c r="AE33" s="294"/>
      <c r="AF33" s="43"/>
      <c r="AG33" s="43"/>
      <c r="AH33" s="43"/>
      <c r="AI33" s="43"/>
      <c r="AJ33" s="43"/>
      <c r="AK33" s="293">
        <v>0</v>
      </c>
      <c r="AL33" s="294"/>
      <c r="AM33" s="294"/>
      <c r="AN33" s="294"/>
      <c r="AO33" s="294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57</v>
      </c>
      <c r="U35" s="47"/>
      <c r="V35" s="47"/>
      <c r="W35" s="47"/>
      <c r="X35" s="299" t="s">
        <v>58</v>
      </c>
      <c r="Y35" s="297"/>
      <c r="Z35" s="297"/>
      <c r="AA35" s="297"/>
      <c r="AB35" s="297"/>
      <c r="AC35" s="47"/>
      <c r="AD35" s="47"/>
      <c r="AE35" s="47"/>
      <c r="AF35" s="47"/>
      <c r="AG35" s="47"/>
      <c r="AH35" s="47"/>
      <c r="AI35" s="47"/>
      <c r="AJ35" s="47"/>
      <c r="AK35" s="296">
        <f>SUM(AK26:AK33)</f>
        <v>0</v>
      </c>
      <c r="AL35" s="297"/>
      <c r="AM35" s="297"/>
      <c r="AN35" s="297"/>
      <c r="AO35" s="298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4" t="s">
        <v>59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SO2_SO3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261" t="str">
        <f>K6</f>
        <v>Stavební úpravy objektu č.p.995_Stavební část</v>
      </c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Lanškroun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263" t="str">
        <f>IF(AN8="","",AN8)</f>
        <v>6. 3. 2020</v>
      </c>
      <c r="AN47" s="263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0" t="s">
        <v>30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Stepa s.r.o.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38</v>
      </c>
      <c r="AJ49" s="38"/>
      <c r="AK49" s="38"/>
      <c r="AL49" s="38"/>
      <c r="AM49" s="264" t="str">
        <f>IF(E17="","",E17)</f>
        <v>Ing. Josef Motl</v>
      </c>
      <c r="AN49" s="265"/>
      <c r="AO49" s="265"/>
      <c r="AP49" s="265"/>
      <c r="AQ49" s="38"/>
      <c r="AR49" s="41"/>
      <c r="AS49" s="266" t="s">
        <v>60</v>
      </c>
      <c r="AT49" s="267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0" t="s">
        <v>36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42</v>
      </c>
      <c r="AJ50" s="38"/>
      <c r="AK50" s="38"/>
      <c r="AL50" s="38"/>
      <c r="AM50" s="264" t="str">
        <f>IF(E20="","",E20)</f>
        <v xml:space="preserve"> </v>
      </c>
      <c r="AN50" s="265"/>
      <c r="AO50" s="265"/>
      <c r="AP50" s="265"/>
      <c r="AQ50" s="38"/>
      <c r="AR50" s="41"/>
      <c r="AS50" s="268"/>
      <c r="AT50" s="269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270"/>
      <c r="AT51" s="271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272" t="s">
        <v>61</v>
      </c>
      <c r="D52" s="273"/>
      <c r="E52" s="273"/>
      <c r="F52" s="273"/>
      <c r="G52" s="273"/>
      <c r="H52" s="68"/>
      <c r="I52" s="275" t="s">
        <v>62</v>
      </c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4" t="s">
        <v>63</v>
      </c>
      <c r="AH52" s="273"/>
      <c r="AI52" s="273"/>
      <c r="AJ52" s="273"/>
      <c r="AK52" s="273"/>
      <c r="AL52" s="273"/>
      <c r="AM52" s="273"/>
      <c r="AN52" s="275" t="s">
        <v>64</v>
      </c>
      <c r="AO52" s="273"/>
      <c r="AP52" s="273"/>
      <c r="AQ52" s="69" t="s">
        <v>65</v>
      </c>
      <c r="AR52" s="41"/>
      <c r="AS52" s="70" t="s">
        <v>66</v>
      </c>
      <c r="AT52" s="71" t="s">
        <v>67</v>
      </c>
      <c r="AU52" s="71" t="s">
        <v>68</v>
      </c>
      <c r="AV52" s="71" t="s">
        <v>69</v>
      </c>
      <c r="AW52" s="71" t="s">
        <v>70</v>
      </c>
      <c r="AX52" s="71" t="s">
        <v>71</v>
      </c>
      <c r="AY52" s="71" t="s">
        <v>72</v>
      </c>
      <c r="AZ52" s="71" t="s">
        <v>73</v>
      </c>
      <c r="BA52" s="71" t="s">
        <v>74</v>
      </c>
      <c r="BB52" s="71" t="s">
        <v>75</v>
      </c>
      <c r="BC52" s="71" t="s">
        <v>76</v>
      </c>
      <c r="BD52" s="72" t="s">
        <v>77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279">
        <f>ROUND(SUM(AG55:AG58),0)</f>
        <v>0</v>
      </c>
      <c r="AH54" s="279"/>
      <c r="AI54" s="279"/>
      <c r="AJ54" s="279"/>
      <c r="AK54" s="279"/>
      <c r="AL54" s="279"/>
      <c r="AM54" s="279"/>
      <c r="AN54" s="280">
        <f>SUM(AG54,AT54)</f>
        <v>0</v>
      </c>
      <c r="AO54" s="280"/>
      <c r="AP54" s="280"/>
      <c r="AQ54" s="80" t="s">
        <v>35</v>
      </c>
      <c r="AR54" s="81"/>
      <c r="AS54" s="82">
        <f>ROUND(SUM(AS55:AS58),0)</f>
        <v>0</v>
      </c>
      <c r="AT54" s="83">
        <f>ROUND(SUM(AV54:AW54),0)</f>
        <v>0</v>
      </c>
      <c r="AU54" s="84">
        <f>ROUND(SUM(AU55:AU58),5)</f>
        <v>0</v>
      </c>
      <c r="AV54" s="83">
        <f>ROUND(AZ54*L29,0)</f>
        <v>0</v>
      </c>
      <c r="AW54" s="83">
        <f>ROUND(BA54*L30,0)</f>
        <v>0</v>
      </c>
      <c r="AX54" s="83">
        <f>ROUND(BB54*L29,0)</f>
        <v>0</v>
      </c>
      <c r="AY54" s="83">
        <f>ROUND(BC54*L30,0)</f>
        <v>0</v>
      </c>
      <c r="AZ54" s="83">
        <f>ROUND(SUM(AZ55:AZ58),0)</f>
        <v>0</v>
      </c>
      <c r="BA54" s="83">
        <f>ROUND(SUM(BA55:BA58),0)</f>
        <v>0</v>
      </c>
      <c r="BB54" s="83">
        <f>ROUND(SUM(BB55:BB58),0)</f>
        <v>0</v>
      </c>
      <c r="BC54" s="83">
        <f>ROUND(SUM(BC55:BC58),0)</f>
        <v>0</v>
      </c>
      <c r="BD54" s="85">
        <f>ROUND(SUM(BD55:BD58),0)</f>
        <v>0</v>
      </c>
      <c r="BS54" s="86" t="s">
        <v>79</v>
      </c>
      <c r="BT54" s="86" t="s">
        <v>80</v>
      </c>
      <c r="BU54" s="87" t="s">
        <v>81</v>
      </c>
      <c r="BV54" s="86" t="s">
        <v>82</v>
      </c>
      <c r="BW54" s="86" t="s">
        <v>5</v>
      </c>
      <c r="BX54" s="86" t="s">
        <v>83</v>
      </c>
      <c r="CL54" s="86" t="s">
        <v>19</v>
      </c>
    </row>
    <row r="55" spans="1:91" s="7" customFormat="1" ht="24.75" customHeight="1">
      <c r="A55" s="88" t="s">
        <v>84</v>
      </c>
      <c r="B55" s="89"/>
      <c r="C55" s="90"/>
      <c r="D55" s="276" t="s">
        <v>85</v>
      </c>
      <c r="E55" s="276"/>
      <c r="F55" s="276"/>
      <c r="G55" s="276"/>
      <c r="H55" s="276"/>
      <c r="I55" s="91"/>
      <c r="J55" s="276" t="s">
        <v>86</v>
      </c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7">
        <f>'D1.1 _1.2_Z - Stavební čá...'!J30</f>
        <v>0</v>
      </c>
      <c r="AH55" s="278"/>
      <c r="AI55" s="278"/>
      <c r="AJ55" s="278"/>
      <c r="AK55" s="278"/>
      <c r="AL55" s="278"/>
      <c r="AM55" s="278"/>
      <c r="AN55" s="277">
        <f>SUM(AG55,AT55)</f>
        <v>0</v>
      </c>
      <c r="AO55" s="278"/>
      <c r="AP55" s="278"/>
      <c r="AQ55" s="92" t="s">
        <v>87</v>
      </c>
      <c r="AR55" s="93"/>
      <c r="AS55" s="94">
        <v>0</v>
      </c>
      <c r="AT55" s="95">
        <f>ROUND(SUM(AV55:AW55),0)</f>
        <v>0</v>
      </c>
      <c r="AU55" s="96">
        <f>'D1.1 _1.2_Z - Stavební čá...'!P87</f>
        <v>0</v>
      </c>
      <c r="AV55" s="95">
        <f>'D1.1 _1.2_Z - Stavební čá...'!J33</f>
        <v>0</v>
      </c>
      <c r="AW55" s="95">
        <f>'D1.1 _1.2_Z - Stavební čá...'!J34</f>
        <v>0</v>
      </c>
      <c r="AX55" s="95">
        <f>'D1.1 _1.2_Z - Stavební čá...'!J35</f>
        <v>0</v>
      </c>
      <c r="AY55" s="95">
        <f>'D1.1 _1.2_Z - Stavební čá...'!J36</f>
        <v>0</v>
      </c>
      <c r="AZ55" s="95">
        <f>'D1.1 _1.2_Z - Stavební čá...'!F33</f>
        <v>0</v>
      </c>
      <c r="BA55" s="95">
        <f>'D1.1 _1.2_Z - Stavební čá...'!F34</f>
        <v>0</v>
      </c>
      <c r="BB55" s="95">
        <f>'D1.1 _1.2_Z - Stavební čá...'!F35</f>
        <v>0</v>
      </c>
      <c r="BC55" s="95">
        <f>'D1.1 _1.2_Z - Stavební čá...'!F36</f>
        <v>0</v>
      </c>
      <c r="BD55" s="97">
        <f>'D1.1 _1.2_Z - Stavební čá...'!F37</f>
        <v>0</v>
      </c>
      <c r="BT55" s="98" t="s">
        <v>41</v>
      </c>
      <c r="BV55" s="98" t="s">
        <v>82</v>
      </c>
      <c r="BW55" s="98" t="s">
        <v>88</v>
      </c>
      <c r="BX55" s="98" t="s">
        <v>5</v>
      </c>
      <c r="CL55" s="98" t="s">
        <v>35</v>
      </c>
      <c r="CM55" s="98" t="s">
        <v>89</v>
      </c>
    </row>
    <row r="56" spans="1:91" s="7" customFormat="1" ht="24.75" customHeight="1">
      <c r="A56" s="88" t="s">
        <v>84</v>
      </c>
      <c r="B56" s="89"/>
      <c r="C56" s="90"/>
      <c r="D56" s="276" t="s">
        <v>90</v>
      </c>
      <c r="E56" s="276"/>
      <c r="F56" s="276"/>
      <c r="G56" s="276"/>
      <c r="H56" s="276"/>
      <c r="I56" s="91"/>
      <c r="J56" s="276" t="s">
        <v>91</v>
      </c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7">
        <f>'D1.1 _1.2_N - Stavební čá...'!J30</f>
        <v>0</v>
      </c>
      <c r="AH56" s="278"/>
      <c r="AI56" s="278"/>
      <c r="AJ56" s="278"/>
      <c r="AK56" s="278"/>
      <c r="AL56" s="278"/>
      <c r="AM56" s="278"/>
      <c r="AN56" s="277">
        <f>SUM(AG56,AT56)</f>
        <v>0</v>
      </c>
      <c r="AO56" s="278"/>
      <c r="AP56" s="278"/>
      <c r="AQ56" s="92" t="s">
        <v>87</v>
      </c>
      <c r="AR56" s="93"/>
      <c r="AS56" s="94">
        <v>0</v>
      </c>
      <c r="AT56" s="95">
        <f>ROUND(SUM(AV56:AW56),0)</f>
        <v>0</v>
      </c>
      <c r="AU56" s="96">
        <f>'D1.1 _1.2_N - Stavební čá...'!P104</f>
        <v>0</v>
      </c>
      <c r="AV56" s="95">
        <f>'D1.1 _1.2_N - Stavební čá...'!J33</f>
        <v>0</v>
      </c>
      <c r="AW56" s="95">
        <f>'D1.1 _1.2_N - Stavební čá...'!J34</f>
        <v>0</v>
      </c>
      <c r="AX56" s="95">
        <f>'D1.1 _1.2_N - Stavební čá...'!J35</f>
        <v>0</v>
      </c>
      <c r="AY56" s="95">
        <f>'D1.1 _1.2_N - Stavební čá...'!J36</f>
        <v>0</v>
      </c>
      <c r="AZ56" s="95">
        <f>'D1.1 _1.2_N - Stavební čá...'!F33</f>
        <v>0</v>
      </c>
      <c r="BA56" s="95">
        <f>'D1.1 _1.2_N - Stavební čá...'!F34</f>
        <v>0</v>
      </c>
      <c r="BB56" s="95">
        <f>'D1.1 _1.2_N - Stavební čá...'!F35</f>
        <v>0</v>
      </c>
      <c r="BC56" s="95">
        <f>'D1.1 _1.2_N - Stavební čá...'!F36</f>
        <v>0</v>
      </c>
      <c r="BD56" s="97">
        <f>'D1.1 _1.2_N - Stavební čá...'!F37</f>
        <v>0</v>
      </c>
      <c r="BT56" s="98" t="s">
        <v>41</v>
      </c>
      <c r="BV56" s="98" t="s">
        <v>82</v>
      </c>
      <c r="BW56" s="98" t="s">
        <v>92</v>
      </c>
      <c r="BX56" s="98" t="s">
        <v>5</v>
      </c>
      <c r="CL56" s="98" t="s">
        <v>35</v>
      </c>
      <c r="CM56" s="98" t="s">
        <v>89</v>
      </c>
    </row>
    <row r="57" spans="1:91" s="7" customFormat="1" ht="24.75" customHeight="1">
      <c r="A57" s="88" t="s">
        <v>84</v>
      </c>
      <c r="B57" s="89"/>
      <c r="C57" s="90"/>
      <c r="D57" s="276" t="s">
        <v>93</v>
      </c>
      <c r="E57" s="276"/>
      <c r="F57" s="276"/>
      <c r="G57" s="276"/>
      <c r="H57" s="276"/>
      <c r="I57" s="91"/>
      <c r="J57" s="276" t="s">
        <v>94</v>
      </c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7">
        <f>'D1.4.1_N - Zdravotní inst...'!J30</f>
        <v>0</v>
      </c>
      <c r="AH57" s="278"/>
      <c r="AI57" s="278"/>
      <c r="AJ57" s="278"/>
      <c r="AK57" s="278"/>
      <c r="AL57" s="278"/>
      <c r="AM57" s="278"/>
      <c r="AN57" s="277">
        <f>SUM(AG57,AT57)</f>
        <v>0</v>
      </c>
      <c r="AO57" s="278"/>
      <c r="AP57" s="278"/>
      <c r="AQ57" s="92" t="s">
        <v>87</v>
      </c>
      <c r="AR57" s="93"/>
      <c r="AS57" s="94">
        <v>0</v>
      </c>
      <c r="AT57" s="95">
        <f>ROUND(SUM(AV57:AW57),0)</f>
        <v>0</v>
      </c>
      <c r="AU57" s="96">
        <f>'D1.4.1_N - Zdravotní inst...'!P93</f>
        <v>0</v>
      </c>
      <c r="AV57" s="95">
        <f>'D1.4.1_N - Zdravotní inst...'!J33</f>
        <v>0</v>
      </c>
      <c r="AW57" s="95">
        <f>'D1.4.1_N - Zdravotní inst...'!J34</f>
        <v>0</v>
      </c>
      <c r="AX57" s="95">
        <f>'D1.4.1_N - Zdravotní inst...'!J35</f>
        <v>0</v>
      </c>
      <c r="AY57" s="95">
        <f>'D1.4.1_N - Zdravotní inst...'!J36</f>
        <v>0</v>
      </c>
      <c r="AZ57" s="95">
        <f>'D1.4.1_N - Zdravotní inst...'!F33</f>
        <v>0</v>
      </c>
      <c r="BA57" s="95">
        <f>'D1.4.1_N - Zdravotní inst...'!F34</f>
        <v>0</v>
      </c>
      <c r="BB57" s="95">
        <f>'D1.4.1_N - Zdravotní inst...'!F35</f>
        <v>0</v>
      </c>
      <c r="BC57" s="95">
        <f>'D1.4.1_N - Zdravotní inst...'!F36</f>
        <v>0</v>
      </c>
      <c r="BD57" s="97">
        <f>'D1.4.1_N - Zdravotní inst...'!F37</f>
        <v>0</v>
      </c>
      <c r="BT57" s="98" t="s">
        <v>41</v>
      </c>
      <c r="BV57" s="98" t="s">
        <v>82</v>
      </c>
      <c r="BW57" s="98" t="s">
        <v>95</v>
      </c>
      <c r="BX57" s="98" t="s">
        <v>5</v>
      </c>
      <c r="CL57" s="98" t="s">
        <v>35</v>
      </c>
      <c r="CM57" s="98" t="s">
        <v>89</v>
      </c>
    </row>
    <row r="58" spans="1:91" s="7" customFormat="1" ht="24.75" customHeight="1">
      <c r="A58" s="88" t="s">
        <v>84</v>
      </c>
      <c r="B58" s="89"/>
      <c r="C58" s="90"/>
      <c r="D58" s="276" t="s">
        <v>96</v>
      </c>
      <c r="E58" s="276"/>
      <c r="F58" s="276"/>
      <c r="G58" s="276"/>
      <c r="H58" s="276"/>
      <c r="I58" s="91"/>
      <c r="J58" s="276" t="s">
        <v>97</v>
      </c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7">
        <f>'D1.4.4_N - Vzduchotechnik...'!J30</f>
        <v>0</v>
      </c>
      <c r="AH58" s="278"/>
      <c r="AI58" s="278"/>
      <c r="AJ58" s="278"/>
      <c r="AK58" s="278"/>
      <c r="AL58" s="278"/>
      <c r="AM58" s="278"/>
      <c r="AN58" s="277">
        <f>SUM(AG58,AT58)</f>
        <v>0</v>
      </c>
      <c r="AO58" s="278"/>
      <c r="AP58" s="278"/>
      <c r="AQ58" s="92" t="s">
        <v>87</v>
      </c>
      <c r="AR58" s="93"/>
      <c r="AS58" s="99">
        <v>0</v>
      </c>
      <c r="AT58" s="100">
        <f>ROUND(SUM(AV58:AW58),0)</f>
        <v>0</v>
      </c>
      <c r="AU58" s="101">
        <f>'D1.4.4_N - Vzduchotechnik...'!P81</f>
        <v>0</v>
      </c>
      <c r="AV58" s="100">
        <f>'D1.4.4_N - Vzduchotechnik...'!J33</f>
        <v>0</v>
      </c>
      <c r="AW58" s="100">
        <f>'D1.4.4_N - Vzduchotechnik...'!J34</f>
        <v>0</v>
      </c>
      <c r="AX58" s="100">
        <f>'D1.4.4_N - Vzduchotechnik...'!J35</f>
        <v>0</v>
      </c>
      <c r="AY58" s="100">
        <f>'D1.4.4_N - Vzduchotechnik...'!J36</f>
        <v>0</v>
      </c>
      <c r="AZ58" s="100">
        <f>'D1.4.4_N - Vzduchotechnik...'!F33</f>
        <v>0</v>
      </c>
      <c r="BA58" s="100">
        <f>'D1.4.4_N - Vzduchotechnik...'!F34</f>
        <v>0</v>
      </c>
      <c r="BB58" s="100">
        <f>'D1.4.4_N - Vzduchotechnik...'!F35</f>
        <v>0</v>
      </c>
      <c r="BC58" s="100">
        <f>'D1.4.4_N - Vzduchotechnik...'!F36</f>
        <v>0</v>
      </c>
      <c r="BD58" s="102">
        <f>'D1.4.4_N - Vzduchotechnik...'!F37</f>
        <v>0</v>
      </c>
      <c r="BT58" s="98" t="s">
        <v>41</v>
      </c>
      <c r="BV58" s="98" t="s">
        <v>82</v>
      </c>
      <c r="BW58" s="98" t="s">
        <v>98</v>
      </c>
      <c r="BX58" s="98" t="s">
        <v>5</v>
      </c>
      <c r="CL58" s="98" t="s">
        <v>35</v>
      </c>
      <c r="CM58" s="98" t="s">
        <v>89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algorithmName="SHA-512" hashValue="+IPB3FhVYavCPI+Altlc2i+5mxoUw7OTY4wIcX07MZ2tlnZJ//9rTMny7kaA6nhK2PHvr1cydJPi/EZGXdACKg==" saltValue="C7tm4L3LZz1T6UN2MaWp6AM2NOdEzi8JC2Qhhuhc+HS/ixKa94f0nJPh8B/uIQdOussJ/4TNGKgKTWJRKXJgIw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D1.1 _1.2_Z - Stavební čá...'!C2" display="/"/>
    <hyperlink ref="A56" location="'D1.1 _1.2_N - Stavební čá...'!C2" display="/"/>
    <hyperlink ref="A57" location="'D1.4.1_N - Zdravotní inst...'!C2" display="/"/>
    <hyperlink ref="A58" location="'D1.4.4_N - Vzduchotechni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2"/>
  <sheetViews>
    <sheetView showGridLines="0" tabSelected="1" workbookViewId="0" topLeftCell="A103">
      <selection activeCell="X116" sqref="X1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88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89</v>
      </c>
    </row>
    <row r="4" spans="2:46" s="1" customFormat="1" ht="24.95" customHeight="1">
      <c r="B4" s="21"/>
      <c r="D4" s="107" t="s">
        <v>99</v>
      </c>
      <c r="I4" s="103"/>
      <c r="L4" s="21"/>
      <c r="M4" s="108" t="s">
        <v>10</v>
      </c>
      <c r="AT4" s="18" t="s">
        <v>4</v>
      </c>
    </row>
    <row r="5" spans="2:12" s="1" customFormat="1" ht="6.95" customHeight="1">
      <c r="B5" s="21"/>
      <c r="I5" s="103"/>
      <c r="L5" s="21"/>
    </row>
    <row r="6" spans="2:12" s="1" customFormat="1" ht="12" customHeight="1">
      <c r="B6" s="21"/>
      <c r="D6" s="109" t="s">
        <v>16</v>
      </c>
      <c r="I6" s="103"/>
      <c r="L6" s="21"/>
    </row>
    <row r="7" spans="2:12" s="1" customFormat="1" ht="16.5" customHeight="1">
      <c r="B7" s="21"/>
      <c r="E7" s="301" t="str">
        <f>'Rekapitulace stavby'!K6</f>
        <v>Stavební úpravy objektu č.p.995_Stavební část</v>
      </c>
      <c r="F7" s="302"/>
      <c r="G7" s="302"/>
      <c r="H7" s="302"/>
      <c r="I7" s="103"/>
      <c r="L7" s="21"/>
    </row>
    <row r="8" spans="1:31" s="2" customFormat="1" ht="12" customHeight="1">
      <c r="A8" s="36"/>
      <c r="B8" s="41"/>
      <c r="C8" s="36"/>
      <c r="D8" s="109" t="s">
        <v>100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03" t="s">
        <v>101</v>
      </c>
      <c r="F9" s="304"/>
      <c r="G9" s="304"/>
      <c r="H9" s="304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35</v>
      </c>
      <c r="G11" s="36"/>
      <c r="H11" s="36"/>
      <c r="I11" s="113" t="s">
        <v>20</v>
      </c>
      <c r="J11" s="112" t="s">
        <v>35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6. 3. 2020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21.75" customHeight="1">
      <c r="A13" s="36"/>
      <c r="B13" s="41"/>
      <c r="C13" s="36"/>
      <c r="D13" s="115" t="s">
        <v>26</v>
      </c>
      <c r="E13" s="36"/>
      <c r="F13" s="116" t="s">
        <v>27</v>
      </c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30</v>
      </c>
      <c r="E14" s="36"/>
      <c r="F14" s="36"/>
      <c r="G14" s="36"/>
      <c r="H14" s="36"/>
      <c r="I14" s="113" t="s">
        <v>31</v>
      </c>
      <c r="J14" s="112" t="s">
        <v>32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33</v>
      </c>
      <c r="F15" s="36"/>
      <c r="G15" s="36"/>
      <c r="H15" s="36"/>
      <c r="I15" s="113" t="s">
        <v>34</v>
      </c>
      <c r="J15" s="112" t="s">
        <v>35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36</v>
      </c>
      <c r="E17" s="36"/>
      <c r="F17" s="36"/>
      <c r="G17" s="36"/>
      <c r="H17" s="36"/>
      <c r="I17" s="113" t="s">
        <v>31</v>
      </c>
      <c r="J17" s="31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5" t="str">
        <f>'Rekapitulace stavby'!E14</f>
        <v>Vyplň údaj</v>
      </c>
      <c r="F18" s="306"/>
      <c r="G18" s="306"/>
      <c r="H18" s="306"/>
      <c r="I18" s="113" t="s">
        <v>34</v>
      </c>
      <c r="J18" s="31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38</v>
      </c>
      <c r="E20" s="36"/>
      <c r="F20" s="36"/>
      <c r="G20" s="36"/>
      <c r="H20" s="36"/>
      <c r="I20" s="113" t="s">
        <v>31</v>
      </c>
      <c r="J20" s="112" t="s">
        <v>39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40</v>
      </c>
      <c r="F21" s="36"/>
      <c r="G21" s="36"/>
      <c r="H21" s="36"/>
      <c r="I21" s="113" t="s">
        <v>34</v>
      </c>
      <c r="J21" s="112" t="s">
        <v>35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42</v>
      </c>
      <c r="E23" s="36"/>
      <c r="F23" s="36"/>
      <c r="G23" s="36"/>
      <c r="H23" s="36"/>
      <c r="I23" s="113" t="s">
        <v>31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34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44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7"/>
      <c r="B27" s="118"/>
      <c r="C27" s="117"/>
      <c r="D27" s="117"/>
      <c r="E27" s="307" t="s">
        <v>45</v>
      </c>
      <c r="F27" s="307"/>
      <c r="G27" s="307"/>
      <c r="H27" s="307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46</v>
      </c>
      <c r="E30" s="36"/>
      <c r="F30" s="36"/>
      <c r="G30" s="36"/>
      <c r="H30" s="36"/>
      <c r="I30" s="110"/>
      <c r="J30" s="124">
        <f>ROUND(J87,0)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48</v>
      </c>
      <c r="G32" s="36"/>
      <c r="H32" s="36"/>
      <c r="I32" s="126" t="s">
        <v>47</v>
      </c>
      <c r="J32" s="125" t="s">
        <v>49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50</v>
      </c>
      <c r="E33" s="109" t="s">
        <v>51</v>
      </c>
      <c r="F33" s="128">
        <f>ROUND((SUM(BE87:BE161)),0)</f>
        <v>0</v>
      </c>
      <c r="G33" s="36"/>
      <c r="H33" s="36"/>
      <c r="I33" s="129">
        <v>0.21</v>
      </c>
      <c r="J33" s="128">
        <f>ROUND(((SUM(BE87:BE161))*I33),0)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52</v>
      </c>
      <c r="F34" s="128">
        <f>ROUND((SUM(BF87:BF161)),0)</f>
        <v>0</v>
      </c>
      <c r="G34" s="36"/>
      <c r="H34" s="36"/>
      <c r="I34" s="129">
        <v>0.15</v>
      </c>
      <c r="J34" s="128">
        <f>ROUND(((SUM(BF87:BF161))*I34),0)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53</v>
      </c>
      <c r="F35" s="128">
        <f>ROUND((SUM(BG87:BG161)),0)</f>
        <v>0</v>
      </c>
      <c r="G35" s="36"/>
      <c r="H35" s="36"/>
      <c r="I35" s="129">
        <v>0.21</v>
      </c>
      <c r="J35" s="128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54</v>
      </c>
      <c r="F36" s="128">
        <f>ROUND((SUM(BH87:BH161)),0)</f>
        <v>0</v>
      </c>
      <c r="G36" s="36"/>
      <c r="H36" s="36"/>
      <c r="I36" s="129">
        <v>0.15</v>
      </c>
      <c r="J36" s="128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55</v>
      </c>
      <c r="F37" s="128">
        <f>ROUND((SUM(BI87:BI161)),0)</f>
        <v>0</v>
      </c>
      <c r="G37" s="36"/>
      <c r="H37" s="36"/>
      <c r="I37" s="129">
        <v>0</v>
      </c>
      <c r="J37" s="128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56</v>
      </c>
      <c r="E39" s="132"/>
      <c r="F39" s="132"/>
      <c r="G39" s="133" t="s">
        <v>57</v>
      </c>
      <c r="H39" s="134" t="s">
        <v>58</v>
      </c>
      <c r="I39" s="135"/>
      <c r="J39" s="136">
        <f>SUM(J30:J37)</f>
        <v>0</v>
      </c>
      <c r="K39" s="137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 hidden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4" t="s">
        <v>102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308" t="str">
        <f>E7</f>
        <v>Stavební úpravy objektu č.p.995_Stavební část</v>
      </c>
      <c r="F48" s="309"/>
      <c r="G48" s="309"/>
      <c r="H48" s="309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100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261" t="str">
        <f>E9</f>
        <v>D1.1 _1.2_Z - Stavební část - způsobilé výdaje</v>
      </c>
      <c r="F50" s="310"/>
      <c r="G50" s="310"/>
      <c r="H50" s="310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22</v>
      </c>
      <c r="D52" s="38"/>
      <c r="E52" s="38"/>
      <c r="F52" s="28" t="str">
        <f>F12</f>
        <v>Lanškroun</v>
      </c>
      <c r="G52" s="38"/>
      <c r="H52" s="38"/>
      <c r="I52" s="113" t="s">
        <v>24</v>
      </c>
      <c r="J52" s="61" t="str">
        <f>IF(J12="","",J12)</f>
        <v>6. 3. 2020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 hidden="1">
      <c r="A54" s="36"/>
      <c r="B54" s="37"/>
      <c r="C54" s="30" t="s">
        <v>30</v>
      </c>
      <c r="D54" s="38"/>
      <c r="E54" s="38"/>
      <c r="F54" s="28" t="str">
        <f>E15</f>
        <v>Stepa s.r.o.</v>
      </c>
      <c r="G54" s="38"/>
      <c r="H54" s="38"/>
      <c r="I54" s="113" t="s">
        <v>38</v>
      </c>
      <c r="J54" s="34" t="str">
        <f>E21</f>
        <v>Ing. Josef Motl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 hidden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3" t="s">
        <v>42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 hidden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44" t="s">
        <v>103</v>
      </c>
      <c r="D57" s="145"/>
      <c r="E57" s="145"/>
      <c r="F57" s="145"/>
      <c r="G57" s="145"/>
      <c r="H57" s="145"/>
      <c r="I57" s="146"/>
      <c r="J57" s="147" t="s">
        <v>104</v>
      </c>
      <c r="K57" s="145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 hidden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 hidden="1">
      <c r="A59" s="36"/>
      <c r="B59" s="37"/>
      <c r="C59" s="148" t="s">
        <v>78</v>
      </c>
      <c r="D59" s="38"/>
      <c r="E59" s="38"/>
      <c r="F59" s="38"/>
      <c r="G59" s="38"/>
      <c r="H59" s="38"/>
      <c r="I59" s="110"/>
      <c r="J59" s="79">
        <f>J87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105</v>
      </c>
    </row>
    <row r="60" spans="2:12" s="9" customFormat="1" ht="24.95" customHeight="1" hidden="1">
      <c r="B60" s="149"/>
      <c r="C60" s="150"/>
      <c r="D60" s="151" t="s">
        <v>106</v>
      </c>
      <c r="E60" s="152"/>
      <c r="F60" s="152"/>
      <c r="G60" s="152"/>
      <c r="H60" s="152"/>
      <c r="I60" s="153"/>
      <c r="J60" s="154">
        <f>J88</f>
        <v>0</v>
      </c>
      <c r="K60" s="150"/>
      <c r="L60" s="155"/>
    </row>
    <row r="61" spans="2:12" s="10" customFormat="1" ht="19.9" customHeight="1" hidden="1">
      <c r="B61" s="156"/>
      <c r="C61" s="157"/>
      <c r="D61" s="158" t="s">
        <v>107</v>
      </c>
      <c r="E61" s="159"/>
      <c r="F61" s="159"/>
      <c r="G61" s="159"/>
      <c r="H61" s="159"/>
      <c r="I61" s="160"/>
      <c r="J61" s="161">
        <f>J89</f>
        <v>0</v>
      </c>
      <c r="K61" s="157"/>
      <c r="L61" s="162"/>
    </row>
    <row r="62" spans="2:12" s="10" customFormat="1" ht="19.9" customHeight="1" hidden="1">
      <c r="B62" s="156"/>
      <c r="C62" s="157"/>
      <c r="D62" s="158" t="s">
        <v>108</v>
      </c>
      <c r="E62" s="159"/>
      <c r="F62" s="159"/>
      <c r="G62" s="159"/>
      <c r="H62" s="159"/>
      <c r="I62" s="160"/>
      <c r="J62" s="161">
        <f>J94</f>
        <v>0</v>
      </c>
      <c r="K62" s="157"/>
      <c r="L62" s="162"/>
    </row>
    <row r="63" spans="2:12" s="9" customFormat="1" ht="24.95" customHeight="1" hidden="1">
      <c r="B63" s="149"/>
      <c r="C63" s="150"/>
      <c r="D63" s="151" t="s">
        <v>109</v>
      </c>
      <c r="E63" s="152"/>
      <c r="F63" s="152"/>
      <c r="G63" s="152"/>
      <c r="H63" s="152"/>
      <c r="I63" s="153"/>
      <c r="J63" s="154">
        <f>J97</f>
        <v>0</v>
      </c>
      <c r="K63" s="150"/>
      <c r="L63" s="155"/>
    </row>
    <row r="64" spans="2:12" s="10" customFormat="1" ht="19.9" customHeight="1" hidden="1">
      <c r="B64" s="156"/>
      <c r="C64" s="157"/>
      <c r="D64" s="158" t="s">
        <v>110</v>
      </c>
      <c r="E64" s="159"/>
      <c r="F64" s="159"/>
      <c r="G64" s="159"/>
      <c r="H64" s="159"/>
      <c r="I64" s="160"/>
      <c r="J64" s="161">
        <f>J98</f>
        <v>0</v>
      </c>
      <c r="K64" s="157"/>
      <c r="L64" s="162"/>
    </row>
    <row r="65" spans="2:12" s="10" customFormat="1" ht="19.9" customHeight="1" hidden="1">
      <c r="B65" s="156"/>
      <c r="C65" s="157"/>
      <c r="D65" s="158" t="s">
        <v>111</v>
      </c>
      <c r="E65" s="159"/>
      <c r="F65" s="159"/>
      <c r="G65" s="159"/>
      <c r="H65" s="159"/>
      <c r="I65" s="160"/>
      <c r="J65" s="161">
        <f>J129</f>
        <v>0</v>
      </c>
      <c r="K65" s="157"/>
      <c r="L65" s="162"/>
    </row>
    <row r="66" spans="2:12" s="10" customFormat="1" ht="19.9" customHeight="1" hidden="1">
      <c r="B66" s="156"/>
      <c r="C66" s="157"/>
      <c r="D66" s="158" t="s">
        <v>112</v>
      </c>
      <c r="E66" s="159"/>
      <c r="F66" s="159"/>
      <c r="G66" s="159"/>
      <c r="H66" s="159"/>
      <c r="I66" s="160"/>
      <c r="J66" s="161">
        <f>J148</f>
        <v>0</v>
      </c>
      <c r="K66" s="157"/>
      <c r="L66" s="162"/>
    </row>
    <row r="67" spans="2:12" s="10" customFormat="1" ht="19.9" customHeight="1" hidden="1">
      <c r="B67" s="156"/>
      <c r="C67" s="157"/>
      <c r="D67" s="158" t="s">
        <v>113</v>
      </c>
      <c r="E67" s="159"/>
      <c r="F67" s="159"/>
      <c r="G67" s="159"/>
      <c r="H67" s="159"/>
      <c r="I67" s="160"/>
      <c r="J67" s="161">
        <f>J153</f>
        <v>0</v>
      </c>
      <c r="K67" s="157"/>
      <c r="L67" s="162"/>
    </row>
    <row r="68" spans="1:31" s="2" customFormat="1" ht="21.75" customHeight="1" hidden="1">
      <c r="A68" s="36"/>
      <c r="B68" s="37"/>
      <c r="C68" s="38"/>
      <c r="D68" s="38"/>
      <c r="E68" s="38"/>
      <c r="F68" s="38"/>
      <c r="G68" s="38"/>
      <c r="H68" s="38"/>
      <c r="I68" s="110"/>
      <c r="J68" s="38"/>
      <c r="K68" s="38"/>
      <c r="L68" s="111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 hidden="1">
      <c r="A69" s="36"/>
      <c r="B69" s="49"/>
      <c r="C69" s="50"/>
      <c r="D69" s="50"/>
      <c r="E69" s="50"/>
      <c r="F69" s="50"/>
      <c r="G69" s="50"/>
      <c r="H69" s="50"/>
      <c r="I69" s="140"/>
      <c r="J69" s="50"/>
      <c r="K69" s="50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ht="11.25" hidden="1"/>
    <row r="71" ht="11.25" hidden="1"/>
    <row r="72" ht="11.25" hidden="1"/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143"/>
      <c r="J73" s="52"/>
      <c r="K73" s="52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4" t="s">
        <v>114</v>
      </c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16</v>
      </c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08" t="str">
        <f>E7</f>
        <v>Stavební úpravy objektu č.p.995_Stavební část</v>
      </c>
      <c r="F77" s="309"/>
      <c r="G77" s="309"/>
      <c r="H77" s="309"/>
      <c r="I77" s="110"/>
      <c r="J77" s="38"/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100</v>
      </c>
      <c r="D78" s="38"/>
      <c r="E78" s="38"/>
      <c r="F78" s="38"/>
      <c r="G78" s="38"/>
      <c r="H78" s="38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261" t="str">
        <f>E9</f>
        <v>D1.1 _1.2_Z - Stavební část - způsobilé výdaje</v>
      </c>
      <c r="F79" s="310"/>
      <c r="G79" s="310"/>
      <c r="H79" s="310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110"/>
      <c r="J80" s="38"/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22</v>
      </c>
      <c r="D81" s="38"/>
      <c r="E81" s="38"/>
      <c r="F81" s="28" t="str">
        <f>F12</f>
        <v>Lanškroun</v>
      </c>
      <c r="G81" s="38"/>
      <c r="H81" s="38"/>
      <c r="I81" s="113" t="s">
        <v>24</v>
      </c>
      <c r="J81" s="61" t="str">
        <f>IF(J12="","",J12)</f>
        <v>6. 3. 2020</v>
      </c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110"/>
      <c r="J82" s="38"/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0" t="s">
        <v>30</v>
      </c>
      <c r="D83" s="38"/>
      <c r="E83" s="38"/>
      <c r="F83" s="28" t="str">
        <f>E15</f>
        <v>Stepa s.r.o.</v>
      </c>
      <c r="G83" s="38"/>
      <c r="H83" s="38"/>
      <c r="I83" s="113" t="s">
        <v>38</v>
      </c>
      <c r="J83" s="34" t="str">
        <f>E21</f>
        <v>Ing. Josef Motl</v>
      </c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0" t="s">
        <v>36</v>
      </c>
      <c r="D84" s="38"/>
      <c r="E84" s="38"/>
      <c r="F84" s="28" t="str">
        <f>IF(E18="","",E18)</f>
        <v>Vyplň údaj</v>
      </c>
      <c r="G84" s="38"/>
      <c r="H84" s="38"/>
      <c r="I84" s="113" t="s">
        <v>42</v>
      </c>
      <c r="J84" s="34" t="str">
        <f>E24</f>
        <v xml:space="preserve"> </v>
      </c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110"/>
      <c r="J85" s="38"/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63"/>
      <c r="B86" s="164"/>
      <c r="C86" s="165" t="s">
        <v>115</v>
      </c>
      <c r="D86" s="166" t="s">
        <v>65</v>
      </c>
      <c r="E86" s="166" t="s">
        <v>61</v>
      </c>
      <c r="F86" s="166" t="s">
        <v>62</v>
      </c>
      <c r="G86" s="166" t="s">
        <v>116</v>
      </c>
      <c r="H86" s="166" t="s">
        <v>117</v>
      </c>
      <c r="I86" s="167" t="s">
        <v>118</v>
      </c>
      <c r="J86" s="166" t="s">
        <v>104</v>
      </c>
      <c r="K86" s="168" t="s">
        <v>119</v>
      </c>
      <c r="L86" s="169"/>
      <c r="M86" s="70" t="s">
        <v>35</v>
      </c>
      <c r="N86" s="71" t="s">
        <v>50</v>
      </c>
      <c r="O86" s="71" t="s">
        <v>120</v>
      </c>
      <c r="P86" s="71" t="s">
        <v>121</v>
      </c>
      <c r="Q86" s="71" t="s">
        <v>122</v>
      </c>
      <c r="R86" s="71" t="s">
        <v>123</v>
      </c>
      <c r="S86" s="71" t="s">
        <v>124</v>
      </c>
      <c r="T86" s="72" t="s">
        <v>125</v>
      </c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</row>
    <row r="87" spans="1:63" s="2" customFormat="1" ht="22.9" customHeight="1">
      <c r="A87" s="36"/>
      <c r="B87" s="37"/>
      <c r="C87" s="77" t="s">
        <v>126</v>
      </c>
      <c r="D87" s="38"/>
      <c r="E87" s="38"/>
      <c r="F87" s="38"/>
      <c r="G87" s="38"/>
      <c r="H87" s="38"/>
      <c r="I87" s="110"/>
      <c r="J87" s="170">
        <f>BK87</f>
        <v>0</v>
      </c>
      <c r="K87" s="38"/>
      <c r="L87" s="41"/>
      <c r="M87" s="73"/>
      <c r="N87" s="171"/>
      <c r="O87" s="74"/>
      <c r="P87" s="172">
        <f>P88+P97</f>
        <v>0</v>
      </c>
      <c r="Q87" s="74"/>
      <c r="R87" s="172">
        <f>R88+R97</f>
        <v>45.66828499999999</v>
      </c>
      <c r="S87" s="74"/>
      <c r="T87" s="173">
        <f>T88+T97</f>
        <v>40.0234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8" t="s">
        <v>79</v>
      </c>
      <c r="AU87" s="18" t="s">
        <v>105</v>
      </c>
      <c r="BK87" s="174">
        <f>BK88+BK97</f>
        <v>0</v>
      </c>
    </row>
    <row r="88" spans="2:63" s="12" customFormat="1" ht="25.9" customHeight="1">
      <c r="B88" s="175"/>
      <c r="C88" s="176"/>
      <c r="D88" s="177" t="s">
        <v>79</v>
      </c>
      <c r="E88" s="178" t="s">
        <v>127</v>
      </c>
      <c r="F88" s="178" t="s">
        <v>128</v>
      </c>
      <c r="G88" s="176"/>
      <c r="H88" s="176"/>
      <c r="I88" s="179"/>
      <c r="J88" s="180">
        <f>BK88</f>
        <v>0</v>
      </c>
      <c r="K88" s="176"/>
      <c r="L88" s="181"/>
      <c r="M88" s="182"/>
      <c r="N88" s="183"/>
      <c r="O88" s="183"/>
      <c r="P88" s="184">
        <f>P89+P94</f>
        <v>0</v>
      </c>
      <c r="Q88" s="183"/>
      <c r="R88" s="184">
        <f>R89+R94</f>
        <v>0</v>
      </c>
      <c r="S88" s="183"/>
      <c r="T88" s="185">
        <f>T89+T94</f>
        <v>35.612500000000004</v>
      </c>
      <c r="AR88" s="186" t="s">
        <v>41</v>
      </c>
      <c r="AT88" s="187" t="s">
        <v>79</v>
      </c>
      <c r="AU88" s="187" t="s">
        <v>80</v>
      </c>
      <c r="AY88" s="186" t="s">
        <v>129</v>
      </c>
      <c r="BK88" s="188">
        <f>BK89+BK94</f>
        <v>0</v>
      </c>
    </row>
    <row r="89" spans="2:63" s="12" customFormat="1" ht="22.9" customHeight="1">
      <c r="B89" s="175"/>
      <c r="C89" s="176"/>
      <c r="D89" s="177" t="s">
        <v>79</v>
      </c>
      <c r="E89" s="189" t="s">
        <v>130</v>
      </c>
      <c r="F89" s="189" t="s">
        <v>131</v>
      </c>
      <c r="G89" s="176"/>
      <c r="H89" s="176"/>
      <c r="I89" s="179"/>
      <c r="J89" s="190">
        <f>BK89</f>
        <v>0</v>
      </c>
      <c r="K89" s="176"/>
      <c r="L89" s="181"/>
      <c r="M89" s="182"/>
      <c r="N89" s="183"/>
      <c r="O89" s="183"/>
      <c r="P89" s="184">
        <f>SUM(P90:P93)</f>
        <v>0</v>
      </c>
      <c r="Q89" s="183"/>
      <c r="R89" s="184">
        <f>SUM(R90:R93)</f>
        <v>0</v>
      </c>
      <c r="S89" s="183"/>
      <c r="T89" s="185">
        <f>SUM(T90:T93)</f>
        <v>35.612500000000004</v>
      </c>
      <c r="AR89" s="186" t="s">
        <v>41</v>
      </c>
      <c r="AT89" s="187" t="s">
        <v>79</v>
      </c>
      <c r="AU89" s="187" t="s">
        <v>41</v>
      </c>
      <c r="AY89" s="186" t="s">
        <v>129</v>
      </c>
      <c r="BK89" s="188">
        <f>SUM(BK90:BK93)</f>
        <v>0</v>
      </c>
    </row>
    <row r="90" spans="1:65" s="2" customFormat="1" ht="21.75" customHeight="1">
      <c r="A90" s="36"/>
      <c r="B90" s="37"/>
      <c r="C90" s="191" t="s">
        <v>41</v>
      </c>
      <c r="D90" s="191" t="s">
        <v>132</v>
      </c>
      <c r="E90" s="192" t="s">
        <v>133</v>
      </c>
      <c r="F90" s="193" t="s">
        <v>134</v>
      </c>
      <c r="G90" s="194" t="s">
        <v>135</v>
      </c>
      <c r="H90" s="195">
        <v>1424.5</v>
      </c>
      <c r="I90" s="196"/>
      <c r="J90" s="195">
        <f>ROUND(I90*H90,1)</f>
        <v>0</v>
      </c>
      <c r="K90" s="193" t="s">
        <v>136</v>
      </c>
      <c r="L90" s="41"/>
      <c r="M90" s="197" t="s">
        <v>35</v>
      </c>
      <c r="N90" s="198" t="s">
        <v>51</v>
      </c>
      <c r="O90" s="66"/>
      <c r="P90" s="199">
        <f>O90*H90</f>
        <v>0</v>
      </c>
      <c r="Q90" s="199">
        <v>0</v>
      </c>
      <c r="R90" s="199">
        <f>Q90*H90</f>
        <v>0</v>
      </c>
      <c r="S90" s="199">
        <v>0.025</v>
      </c>
      <c r="T90" s="200">
        <f>S90*H90</f>
        <v>35.612500000000004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1" t="s">
        <v>137</v>
      </c>
      <c r="AT90" s="201" t="s">
        <v>132</v>
      </c>
      <c r="AU90" s="201" t="s">
        <v>89</v>
      </c>
      <c r="AY90" s="18" t="s">
        <v>129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18" t="s">
        <v>41</v>
      </c>
      <c r="BK90" s="202">
        <f>ROUND(I90*H90,1)</f>
        <v>0</v>
      </c>
      <c r="BL90" s="18" t="s">
        <v>137</v>
      </c>
      <c r="BM90" s="201" t="s">
        <v>138</v>
      </c>
    </row>
    <row r="91" spans="2:51" s="13" customFormat="1" ht="11.25">
      <c r="B91" s="203"/>
      <c r="C91" s="204"/>
      <c r="D91" s="205" t="s">
        <v>139</v>
      </c>
      <c r="E91" s="206" t="s">
        <v>35</v>
      </c>
      <c r="F91" s="207" t="s">
        <v>140</v>
      </c>
      <c r="G91" s="204"/>
      <c r="H91" s="208">
        <v>1682</v>
      </c>
      <c r="I91" s="209"/>
      <c r="J91" s="204"/>
      <c r="K91" s="204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139</v>
      </c>
      <c r="AU91" s="214" t="s">
        <v>89</v>
      </c>
      <c r="AV91" s="13" t="s">
        <v>89</v>
      </c>
      <c r="AW91" s="13" t="s">
        <v>141</v>
      </c>
      <c r="AX91" s="13" t="s">
        <v>80</v>
      </c>
      <c r="AY91" s="214" t="s">
        <v>129</v>
      </c>
    </row>
    <row r="92" spans="2:51" s="13" customFormat="1" ht="11.25">
      <c r="B92" s="203"/>
      <c r="C92" s="204"/>
      <c r="D92" s="205" t="s">
        <v>139</v>
      </c>
      <c r="E92" s="206" t="s">
        <v>35</v>
      </c>
      <c r="F92" s="207" t="s">
        <v>142</v>
      </c>
      <c r="G92" s="204"/>
      <c r="H92" s="208">
        <v>-210</v>
      </c>
      <c r="I92" s="209"/>
      <c r="J92" s="204"/>
      <c r="K92" s="204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139</v>
      </c>
      <c r="AU92" s="214" t="s">
        <v>89</v>
      </c>
      <c r="AV92" s="13" t="s">
        <v>89</v>
      </c>
      <c r="AW92" s="13" t="s">
        <v>141</v>
      </c>
      <c r="AX92" s="13" t="s">
        <v>80</v>
      </c>
      <c r="AY92" s="214" t="s">
        <v>129</v>
      </c>
    </row>
    <row r="93" spans="2:51" s="14" customFormat="1" ht="11.25">
      <c r="B93" s="215"/>
      <c r="C93" s="216"/>
      <c r="D93" s="205" t="s">
        <v>139</v>
      </c>
      <c r="E93" s="217" t="s">
        <v>35</v>
      </c>
      <c r="F93" s="218" t="s">
        <v>143</v>
      </c>
      <c r="G93" s="216"/>
      <c r="H93" s="219">
        <v>1472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139</v>
      </c>
      <c r="AU93" s="225" t="s">
        <v>89</v>
      </c>
      <c r="AV93" s="14" t="s">
        <v>137</v>
      </c>
      <c r="AW93" s="14" t="s">
        <v>141</v>
      </c>
      <c r="AX93" s="14" t="s">
        <v>41</v>
      </c>
      <c r="AY93" s="225" t="s">
        <v>129</v>
      </c>
    </row>
    <row r="94" spans="2:63" s="12" customFormat="1" ht="22.9" customHeight="1">
      <c r="B94" s="175"/>
      <c r="C94" s="176"/>
      <c r="D94" s="177" t="s">
        <v>79</v>
      </c>
      <c r="E94" s="189" t="s">
        <v>144</v>
      </c>
      <c r="F94" s="189" t="s">
        <v>145</v>
      </c>
      <c r="G94" s="176"/>
      <c r="H94" s="176"/>
      <c r="I94" s="179"/>
      <c r="J94" s="190">
        <f>BK94</f>
        <v>0</v>
      </c>
      <c r="K94" s="176"/>
      <c r="L94" s="181"/>
      <c r="M94" s="182"/>
      <c r="N94" s="183"/>
      <c r="O94" s="183"/>
      <c r="P94" s="184">
        <f>SUM(P95:P96)</f>
        <v>0</v>
      </c>
      <c r="Q94" s="183"/>
      <c r="R94" s="184">
        <f>SUM(R95:R96)</f>
        <v>0</v>
      </c>
      <c r="S94" s="183"/>
      <c r="T94" s="185">
        <f>SUM(T95:T96)</f>
        <v>0</v>
      </c>
      <c r="AR94" s="186" t="s">
        <v>41</v>
      </c>
      <c r="AT94" s="187" t="s">
        <v>79</v>
      </c>
      <c r="AU94" s="187" t="s">
        <v>41</v>
      </c>
      <c r="AY94" s="186" t="s">
        <v>129</v>
      </c>
      <c r="BK94" s="188">
        <f>SUM(BK95:BK96)</f>
        <v>0</v>
      </c>
    </row>
    <row r="95" spans="1:65" s="2" customFormat="1" ht="33" customHeight="1">
      <c r="A95" s="36"/>
      <c r="B95" s="37"/>
      <c r="C95" s="191" t="s">
        <v>89</v>
      </c>
      <c r="D95" s="191" t="s">
        <v>132</v>
      </c>
      <c r="E95" s="192" t="s">
        <v>146</v>
      </c>
      <c r="F95" s="193" t="s">
        <v>147</v>
      </c>
      <c r="G95" s="194" t="s">
        <v>148</v>
      </c>
      <c r="H95" s="195">
        <v>40.02</v>
      </c>
      <c r="I95" s="196"/>
      <c r="J95" s="195">
        <f>ROUND(I95*H95,1)</f>
        <v>0</v>
      </c>
      <c r="K95" s="193" t="s">
        <v>136</v>
      </c>
      <c r="L95" s="41"/>
      <c r="M95" s="197" t="s">
        <v>35</v>
      </c>
      <c r="N95" s="198" t="s">
        <v>51</v>
      </c>
      <c r="O95" s="66"/>
      <c r="P95" s="199">
        <f>O95*H95</f>
        <v>0</v>
      </c>
      <c r="Q95" s="199">
        <v>0</v>
      </c>
      <c r="R95" s="199">
        <f>Q95*H95</f>
        <v>0</v>
      </c>
      <c r="S95" s="199">
        <v>0</v>
      </c>
      <c r="T95" s="20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1" t="s">
        <v>137</v>
      </c>
      <c r="AT95" s="201" t="s">
        <v>132</v>
      </c>
      <c r="AU95" s="201" t="s">
        <v>89</v>
      </c>
      <c r="AY95" s="18" t="s">
        <v>129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18" t="s">
        <v>41</v>
      </c>
      <c r="BK95" s="202">
        <f>ROUND(I95*H95,1)</f>
        <v>0</v>
      </c>
      <c r="BL95" s="18" t="s">
        <v>137</v>
      </c>
      <c r="BM95" s="201" t="s">
        <v>149</v>
      </c>
    </row>
    <row r="96" spans="1:65" s="2" customFormat="1" ht="21.75" customHeight="1">
      <c r="A96" s="36"/>
      <c r="B96" s="37"/>
      <c r="C96" s="191" t="s">
        <v>150</v>
      </c>
      <c r="D96" s="191" t="s">
        <v>132</v>
      </c>
      <c r="E96" s="192" t="s">
        <v>151</v>
      </c>
      <c r="F96" s="193" t="s">
        <v>152</v>
      </c>
      <c r="G96" s="194" t="s">
        <v>148</v>
      </c>
      <c r="H96" s="195">
        <v>40.02</v>
      </c>
      <c r="I96" s="196"/>
      <c r="J96" s="195">
        <f>ROUND(I96*H96,1)</f>
        <v>0</v>
      </c>
      <c r="K96" s="193" t="s">
        <v>136</v>
      </c>
      <c r="L96" s="41"/>
      <c r="M96" s="197" t="s">
        <v>35</v>
      </c>
      <c r="N96" s="198" t="s">
        <v>51</v>
      </c>
      <c r="O96" s="66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1" t="s">
        <v>137</v>
      </c>
      <c r="AT96" s="201" t="s">
        <v>132</v>
      </c>
      <c r="AU96" s="201" t="s">
        <v>89</v>
      </c>
      <c r="AY96" s="18" t="s">
        <v>129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41</v>
      </c>
      <c r="BK96" s="202">
        <f>ROUND(I96*H96,1)</f>
        <v>0</v>
      </c>
      <c r="BL96" s="18" t="s">
        <v>137</v>
      </c>
      <c r="BM96" s="201" t="s">
        <v>153</v>
      </c>
    </row>
    <row r="97" spans="2:63" s="12" customFormat="1" ht="25.9" customHeight="1">
      <c r="B97" s="175"/>
      <c r="C97" s="176"/>
      <c r="D97" s="177" t="s">
        <v>79</v>
      </c>
      <c r="E97" s="178" t="s">
        <v>154</v>
      </c>
      <c r="F97" s="178" t="s">
        <v>155</v>
      </c>
      <c r="G97" s="176"/>
      <c r="H97" s="176"/>
      <c r="I97" s="179"/>
      <c r="J97" s="180">
        <f>BK97</f>
        <v>0</v>
      </c>
      <c r="K97" s="176"/>
      <c r="L97" s="181"/>
      <c r="M97" s="182"/>
      <c r="N97" s="183"/>
      <c r="O97" s="183"/>
      <c r="P97" s="184">
        <f>P98+P129+P148+P153</f>
        <v>0</v>
      </c>
      <c r="Q97" s="183"/>
      <c r="R97" s="184">
        <f>R98+R129+R148+R153</f>
        <v>45.66828499999999</v>
      </c>
      <c r="S97" s="183"/>
      <c r="T97" s="185">
        <f>T98+T129+T148+T153</f>
        <v>4.4109</v>
      </c>
      <c r="AR97" s="186" t="s">
        <v>89</v>
      </c>
      <c r="AT97" s="187" t="s">
        <v>79</v>
      </c>
      <c r="AU97" s="187" t="s">
        <v>80</v>
      </c>
      <c r="AY97" s="186" t="s">
        <v>129</v>
      </c>
      <c r="BK97" s="188">
        <f>BK98+BK129+BK148+BK153</f>
        <v>0</v>
      </c>
    </row>
    <row r="98" spans="2:63" s="12" customFormat="1" ht="22.9" customHeight="1">
      <c r="B98" s="175"/>
      <c r="C98" s="176"/>
      <c r="D98" s="177" t="s">
        <v>79</v>
      </c>
      <c r="E98" s="189" t="s">
        <v>156</v>
      </c>
      <c r="F98" s="189" t="s">
        <v>157</v>
      </c>
      <c r="G98" s="176"/>
      <c r="H98" s="176"/>
      <c r="I98" s="179"/>
      <c r="J98" s="190">
        <f>BK98</f>
        <v>0</v>
      </c>
      <c r="K98" s="176"/>
      <c r="L98" s="181"/>
      <c r="M98" s="182"/>
      <c r="N98" s="183"/>
      <c r="O98" s="183"/>
      <c r="P98" s="184">
        <f>SUM(P99:P128)</f>
        <v>0</v>
      </c>
      <c r="Q98" s="183"/>
      <c r="R98" s="184">
        <f>SUM(R99:R128)</f>
        <v>5.397705</v>
      </c>
      <c r="S98" s="183"/>
      <c r="T98" s="185">
        <f>SUM(T99:T128)</f>
        <v>0.0009</v>
      </c>
      <c r="AR98" s="186" t="s">
        <v>89</v>
      </c>
      <c r="AT98" s="187" t="s">
        <v>79</v>
      </c>
      <c r="AU98" s="187" t="s">
        <v>41</v>
      </c>
      <c r="AY98" s="186" t="s">
        <v>129</v>
      </c>
      <c r="BK98" s="188">
        <f>SUM(BK99:BK128)</f>
        <v>0</v>
      </c>
    </row>
    <row r="99" spans="1:65" s="2" customFormat="1" ht="44.25" customHeight="1">
      <c r="A99" s="36"/>
      <c r="B99" s="37"/>
      <c r="C99" s="191" t="s">
        <v>137</v>
      </c>
      <c r="D99" s="191" t="s">
        <v>132</v>
      </c>
      <c r="E99" s="192" t="s">
        <v>158</v>
      </c>
      <c r="F99" s="193" t="s">
        <v>159</v>
      </c>
      <c r="G99" s="194" t="s">
        <v>160</v>
      </c>
      <c r="H99" s="195">
        <v>15</v>
      </c>
      <c r="I99" s="196"/>
      <c r="J99" s="195">
        <f>ROUND(I99*H99,1)</f>
        <v>0</v>
      </c>
      <c r="K99" s="193" t="s">
        <v>136</v>
      </c>
      <c r="L99" s="41"/>
      <c r="M99" s="197" t="s">
        <v>35</v>
      </c>
      <c r="N99" s="198" t="s">
        <v>51</v>
      </c>
      <c r="O99" s="66"/>
      <c r="P99" s="199">
        <f>O99*H99</f>
        <v>0</v>
      </c>
      <c r="Q99" s="199">
        <v>0.0075</v>
      </c>
      <c r="R99" s="199">
        <f>Q99*H99</f>
        <v>0.11249999999999999</v>
      </c>
      <c r="S99" s="199">
        <v>0</v>
      </c>
      <c r="T99" s="20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1" t="s">
        <v>161</v>
      </c>
      <c r="AT99" s="201" t="s">
        <v>132</v>
      </c>
      <c r="AU99" s="201" t="s">
        <v>89</v>
      </c>
      <c r="AY99" s="18" t="s">
        <v>129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18" t="s">
        <v>41</v>
      </c>
      <c r="BK99" s="202">
        <f>ROUND(I99*H99,1)</f>
        <v>0</v>
      </c>
      <c r="BL99" s="18" t="s">
        <v>161</v>
      </c>
      <c r="BM99" s="201" t="s">
        <v>162</v>
      </c>
    </row>
    <row r="100" spans="2:51" s="13" customFormat="1" ht="11.25">
      <c r="B100" s="203"/>
      <c r="C100" s="204"/>
      <c r="D100" s="205" t="s">
        <v>139</v>
      </c>
      <c r="E100" s="206" t="s">
        <v>35</v>
      </c>
      <c r="F100" s="207" t="s">
        <v>163</v>
      </c>
      <c r="G100" s="204"/>
      <c r="H100" s="208">
        <v>15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139</v>
      </c>
      <c r="AU100" s="214" t="s">
        <v>89</v>
      </c>
      <c r="AV100" s="13" t="s">
        <v>89</v>
      </c>
      <c r="AW100" s="13" t="s">
        <v>141</v>
      </c>
      <c r="AX100" s="13" t="s">
        <v>41</v>
      </c>
      <c r="AY100" s="214" t="s">
        <v>129</v>
      </c>
    </row>
    <row r="101" spans="1:65" s="2" customFormat="1" ht="33" customHeight="1">
      <c r="A101" s="36"/>
      <c r="B101" s="37"/>
      <c r="C101" s="191" t="s">
        <v>164</v>
      </c>
      <c r="D101" s="191" t="s">
        <v>132</v>
      </c>
      <c r="E101" s="192" t="s">
        <v>165</v>
      </c>
      <c r="F101" s="193" t="s">
        <v>166</v>
      </c>
      <c r="G101" s="194" t="s">
        <v>160</v>
      </c>
      <c r="H101" s="195">
        <v>201.5</v>
      </c>
      <c r="I101" s="196"/>
      <c r="J101" s="195">
        <f>ROUND(I101*H101,1)</f>
        <v>0</v>
      </c>
      <c r="K101" s="193" t="s">
        <v>35</v>
      </c>
      <c r="L101" s="41"/>
      <c r="M101" s="197" t="s">
        <v>35</v>
      </c>
      <c r="N101" s="198" t="s">
        <v>51</v>
      </c>
      <c r="O101" s="66"/>
      <c r="P101" s="199">
        <f>O101*H101</f>
        <v>0</v>
      </c>
      <c r="Q101" s="199">
        <v>0.00111</v>
      </c>
      <c r="R101" s="199">
        <f>Q101*H101</f>
        <v>0.22366500000000003</v>
      </c>
      <c r="S101" s="199">
        <v>0</v>
      </c>
      <c r="T101" s="20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1" t="s">
        <v>161</v>
      </c>
      <c r="AT101" s="201" t="s">
        <v>132</v>
      </c>
      <c r="AU101" s="201" t="s">
        <v>89</v>
      </c>
      <c r="AY101" s="18" t="s">
        <v>129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8" t="s">
        <v>41</v>
      </c>
      <c r="BK101" s="202">
        <f>ROUND(I101*H101,1)</f>
        <v>0</v>
      </c>
      <c r="BL101" s="18" t="s">
        <v>161</v>
      </c>
      <c r="BM101" s="201" t="s">
        <v>167</v>
      </c>
    </row>
    <row r="102" spans="2:51" s="13" customFormat="1" ht="11.25">
      <c r="B102" s="203"/>
      <c r="C102" s="204"/>
      <c r="D102" s="205" t="s">
        <v>139</v>
      </c>
      <c r="E102" s="206" t="s">
        <v>35</v>
      </c>
      <c r="F102" s="207" t="s">
        <v>168</v>
      </c>
      <c r="G102" s="204"/>
      <c r="H102" s="208">
        <v>157.2</v>
      </c>
      <c r="I102" s="209"/>
      <c r="J102" s="204"/>
      <c r="K102" s="204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139</v>
      </c>
      <c r="AU102" s="214" t="s">
        <v>89</v>
      </c>
      <c r="AV102" s="13" t="s">
        <v>89</v>
      </c>
      <c r="AW102" s="13" t="s">
        <v>141</v>
      </c>
      <c r="AX102" s="13" t="s">
        <v>80</v>
      </c>
      <c r="AY102" s="214" t="s">
        <v>129</v>
      </c>
    </row>
    <row r="103" spans="2:51" s="13" customFormat="1" ht="11.25">
      <c r="B103" s="203"/>
      <c r="C103" s="204"/>
      <c r="D103" s="205" t="s">
        <v>139</v>
      </c>
      <c r="E103" s="206" t="s">
        <v>35</v>
      </c>
      <c r="F103" s="207" t="s">
        <v>169</v>
      </c>
      <c r="G103" s="204"/>
      <c r="H103" s="208">
        <v>92.8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139</v>
      </c>
      <c r="AU103" s="214" t="s">
        <v>89</v>
      </c>
      <c r="AV103" s="13" t="s">
        <v>89</v>
      </c>
      <c r="AW103" s="13" t="s">
        <v>141</v>
      </c>
      <c r="AX103" s="13" t="s">
        <v>80</v>
      </c>
      <c r="AY103" s="214" t="s">
        <v>129</v>
      </c>
    </row>
    <row r="104" spans="2:51" s="13" customFormat="1" ht="11.25">
      <c r="B104" s="203"/>
      <c r="C104" s="204"/>
      <c r="D104" s="205" t="s">
        <v>139</v>
      </c>
      <c r="E104" s="206" t="s">
        <v>35</v>
      </c>
      <c r="F104" s="207" t="s">
        <v>170</v>
      </c>
      <c r="G104" s="204"/>
      <c r="H104" s="208">
        <v>145</v>
      </c>
      <c r="I104" s="209"/>
      <c r="J104" s="204"/>
      <c r="K104" s="204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139</v>
      </c>
      <c r="AU104" s="214" t="s">
        <v>89</v>
      </c>
      <c r="AV104" s="13" t="s">
        <v>89</v>
      </c>
      <c r="AW104" s="13" t="s">
        <v>141</v>
      </c>
      <c r="AX104" s="13" t="s">
        <v>80</v>
      </c>
      <c r="AY104" s="214" t="s">
        <v>129</v>
      </c>
    </row>
    <row r="105" spans="2:51" s="13" customFormat="1" ht="11.25">
      <c r="B105" s="203"/>
      <c r="C105" s="204"/>
      <c r="D105" s="205" t="s">
        <v>139</v>
      </c>
      <c r="E105" s="206" t="s">
        <v>35</v>
      </c>
      <c r="F105" s="207" t="s">
        <v>171</v>
      </c>
      <c r="G105" s="204"/>
      <c r="H105" s="208">
        <v>6.199999999999999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139</v>
      </c>
      <c r="AU105" s="214" t="s">
        <v>89</v>
      </c>
      <c r="AV105" s="13" t="s">
        <v>89</v>
      </c>
      <c r="AW105" s="13" t="s">
        <v>141</v>
      </c>
      <c r="AX105" s="13" t="s">
        <v>80</v>
      </c>
      <c r="AY105" s="214" t="s">
        <v>129</v>
      </c>
    </row>
    <row r="106" spans="2:51" s="13" customFormat="1" ht="11.25">
      <c r="B106" s="203"/>
      <c r="C106" s="204"/>
      <c r="D106" s="205" t="s">
        <v>139</v>
      </c>
      <c r="E106" s="206" t="s">
        <v>35</v>
      </c>
      <c r="F106" s="207" t="s">
        <v>172</v>
      </c>
      <c r="G106" s="204"/>
      <c r="H106" s="208">
        <v>1.8000000000000007</v>
      </c>
      <c r="I106" s="209"/>
      <c r="J106" s="204"/>
      <c r="K106" s="204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139</v>
      </c>
      <c r="AU106" s="214" t="s">
        <v>89</v>
      </c>
      <c r="AV106" s="13" t="s">
        <v>89</v>
      </c>
      <c r="AW106" s="13" t="s">
        <v>141</v>
      </c>
      <c r="AX106" s="13" t="s">
        <v>80</v>
      </c>
      <c r="AY106" s="214" t="s">
        <v>129</v>
      </c>
    </row>
    <row r="107" spans="2:51" s="15" customFormat="1" ht="11.25">
      <c r="B107" s="226"/>
      <c r="C107" s="227"/>
      <c r="D107" s="205" t="s">
        <v>139</v>
      </c>
      <c r="E107" s="228" t="s">
        <v>35</v>
      </c>
      <c r="F107" s="229" t="s">
        <v>173</v>
      </c>
      <c r="G107" s="227"/>
      <c r="H107" s="230">
        <v>403</v>
      </c>
      <c r="I107" s="231"/>
      <c r="J107" s="227"/>
      <c r="K107" s="227"/>
      <c r="L107" s="232"/>
      <c r="M107" s="233"/>
      <c r="N107" s="234"/>
      <c r="O107" s="234"/>
      <c r="P107" s="234"/>
      <c r="Q107" s="234"/>
      <c r="R107" s="234"/>
      <c r="S107" s="234"/>
      <c r="T107" s="235"/>
      <c r="AT107" s="236" t="s">
        <v>139</v>
      </c>
      <c r="AU107" s="236" t="s">
        <v>89</v>
      </c>
      <c r="AV107" s="15" t="s">
        <v>150</v>
      </c>
      <c r="AW107" s="15" t="s">
        <v>141</v>
      </c>
      <c r="AX107" s="15" t="s">
        <v>80</v>
      </c>
      <c r="AY107" s="236" t="s">
        <v>129</v>
      </c>
    </row>
    <row r="108" spans="2:51" s="13" customFormat="1" ht="11.25">
      <c r="B108" s="203"/>
      <c r="C108" s="204"/>
      <c r="D108" s="205" t="s">
        <v>139</v>
      </c>
      <c r="E108" s="206" t="s">
        <v>35</v>
      </c>
      <c r="F108" s="207" t="s">
        <v>174</v>
      </c>
      <c r="G108" s="204"/>
      <c r="H108" s="208">
        <v>201.5</v>
      </c>
      <c r="I108" s="209"/>
      <c r="J108" s="204"/>
      <c r="K108" s="204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139</v>
      </c>
      <c r="AU108" s="214" t="s">
        <v>89</v>
      </c>
      <c r="AV108" s="13" t="s">
        <v>89</v>
      </c>
      <c r="AW108" s="13" t="s">
        <v>141</v>
      </c>
      <c r="AX108" s="13" t="s">
        <v>41</v>
      </c>
      <c r="AY108" s="214" t="s">
        <v>129</v>
      </c>
    </row>
    <row r="109" spans="1:65" s="2" customFormat="1" ht="33" customHeight="1">
      <c r="A109" s="36"/>
      <c r="B109" s="37"/>
      <c r="C109" s="191" t="s">
        <v>175</v>
      </c>
      <c r="D109" s="191" t="s">
        <v>132</v>
      </c>
      <c r="E109" s="192" t="s">
        <v>176</v>
      </c>
      <c r="F109" s="193" t="s">
        <v>177</v>
      </c>
      <c r="G109" s="194" t="s">
        <v>160</v>
      </c>
      <c r="H109" s="195">
        <v>199</v>
      </c>
      <c r="I109" s="196"/>
      <c r="J109" s="195">
        <f>ROUND(I109*H109,1)</f>
        <v>0</v>
      </c>
      <c r="K109" s="193" t="s">
        <v>35</v>
      </c>
      <c r="L109" s="41"/>
      <c r="M109" s="197" t="s">
        <v>35</v>
      </c>
      <c r="N109" s="198" t="s">
        <v>51</v>
      </c>
      <c r="O109" s="66"/>
      <c r="P109" s="199">
        <f>O109*H109</f>
        <v>0</v>
      </c>
      <c r="Q109" s="199">
        <v>0.00111</v>
      </c>
      <c r="R109" s="199">
        <f>Q109*H109</f>
        <v>0.22089000000000003</v>
      </c>
      <c r="S109" s="199">
        <v>0</v>
      </c>
      <c r="T109" s="20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1" t="s">
        <v>161</v>
      </c>
      <c r="AT109" s="201" t="s">
        <v>132</v>
      </c>
      <c r="AU109" s="201" t="s">
        <v>89</v>
      </c>
      <c r="AY109" s="18" t="s">
        <v>129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18" t="s">
        <v>41</v>
      </c>
      <c r="BK109" s="202">
        <f>ROUND(I109*H109,1)</f>
        <v>0</v>
      </c>
      <c r="BL109" s="18" t="s">
        <v>161</v>
      </c>
      <c r="BM109" s="201" t="s">
        <v>178</v>
      </c>
    </row>
    <row r="110" spans="2:51" s="13" customFormat="1" ht="11.25">
      <c r="B110" s="203"/>
      <c r="C110" s="204"/>
      <c r="D110" s="205" t="s">
        <v>139</v>
      </c>
      <c r="E110" s="206" t="s">
        <v>35</v>
      </c>
      <c r="F110" s="207" t="s">
        <v>168</v>
      </c>
      <c r="G110" s="204"/>
      <c r="H110" s="208">
        <v>157.2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139</v>
      </c>
      <c r="AU110" s="214" t="s">
        <v>89</v>
      </c>
      <c r="AV110" s="13" t="s">
        <v>89</v>
      </c>
      <c r="AW110" s="13" t="s">
        <v>141</v>
      </c>
      <c r="AX110" s="13" t="s">
        <v>80</v>
      </c>
      <c r="AY110" s="214" t="s">
        <v>129</v>
      </c>
    </row>
    <row r="111" spans="2:51" s="13" customFormat="1" ht="11.25">
      <c r="B111" s="203"/>
      <c r="C111" s="204"/>
      <c r="D111" s="205" t="s">
        <v>139</v>
      </c>
      <c r="E111" s="206" t="s">
        <v>35</v>
      </c>
      <c r="F111" s="207" t="s">
        <v>179</v>
      </c>
      <c r="G111" s="204"/>
      <c r="H111" s="208">
        <v>3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139</v>
      </c>
      <c r="AU111" s="214" t="s">
        <v>89</v>
      </c>
      <c r="AV111" s="13" t="s">
        <v>89</v>
      </c>
      <c r="AW111" s="13" t="s">
        <v>141</v>
      </c>
      <c r="AX111" s="13" t="s">
        <v>80</v>
      </c>
      <c r="AY111" s="214" t="s">
        <v>129</v>
      </c>
    </row>
    <row r="112" spans="2:51" s="13" customFormat="1" ht="11.25">
      <c r="B112" s="203"/>
      <c r="C112" s="204"/>
      <c r="D112" s="205" t="s">
        <v>139</v>
      </c>
      <c r="E112" s="206" t="s">
        <v>35</v>
      </c>
      <c r="F112" s="207" t="s">
        <v>169</v>
      </c>
      <c r="G112" s="204"/>
      <c r="H112" s="208">
        <v>92.8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139</v>
      </c>
      <c r="AU112" s="214" t="s">
        <v>89</v>
      </c>
      <c r="AV112" s="13" t="s">
        <v>89</v>
      </c>
      <c r="AW112" s="13" t="s">
        <v>141</v>
      </c>
      <c r="AX112" s="13" t="s">
        <v>80</v>
      </c>
      <c r="AY112" s="214" t="s">
        <v>129</v>
      </c>
    </row>
    <row r="113" spans="2:51" s="13" customFormat="1" ht="11.25">
      <c r="B113" s="203"/>
      <c r="C113" s="204"/>
      <c r="D113" s="205" t="s">
        <v>139</v>
      </c>
      <c r="E113" s="206" t="s">
        <v>35</v>
      </c>
      <c r="F113" s="207" t="s">
        <v>170</v>
      </c>
      <c r="G113" s="204"/>
      <c r="H113" s="208">
        <v>145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139</v>
      </c>
      <c r="AU113" s="214" t="s">
        <v>89</v>
      </c>
      <c r="AV113" s="13" t="s">
        <v>89</v>
      </c>
      <c r="AW113" s="13" t="s">
        <v>141</v>
      </c>
      <c r="AX113" s="13" t="s">
        <v>80</v>
      </c>
      <c r="AY113" s="214" t="s">
        <v>129</v>
      </c>
    </row>
    <row r="114" spans="2:51" s="15" customFormat="1" ht="11.25">
      <c r="B114" s="226"/>
      <c r="C114" s="227"/>
      <c r="D114" s="205" t="s">
        <v>139</v>
      </c>
      <c r="E114" s="228" t="s">
        <v>35</v>
      </c>
      <c r="F114" s="229" t="s">
        <v>173</v>
      </c>
      <c r="G114" s="227"/>
      <c r="H114" s="230">
        <v>398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139</v>
      </c>
      <c r="AU114" s="236" t="s">
        <v>89</v>
      </c>
      <c r="AV114" s="15" t="s">
        <v>150</v>
      </c>
      <c r="AW114" s="15" t="s">
        <v>141</v>
      </c>
      <c r="AX114" s="15" t="s">
        <v>80</v>
      </c>
      <c r="AY114" s="236" t="s">
        <v>129</v>
      </c>
    </row>
    <row r="115" spans="2:51" s="13" customFormat="1" ht="11.25">
      <c r="B115" s="203"/>
      <c r="C115" s="204"/>
      <c r="D115" s="205" t="s">
        <v>139</v>
      </c>
      <c r="E115" s="206" t="s">
        <v>35</v>
      </c>
      <c r="F115" s="207" t="s">
        <v>180</v>
      </c>
      <c r="G115" s="204"/>
      <c r="H115" s="208">
        <v>199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139</v>
      </c>
      <c r="AU115" s="214" t="s">
        <v>89</v>
      </c>
      <c r="AV115" s="13" t="s">
        <v>89</v>
      </c>
      <c r="AW115" s="13" t="s">
        <v>141</v>
      </c>
      <c r="AX115" s="13" t="s">
        <v>41</v>
      </c>
      <c r="AY115" s="214" t="s">
        <v>129</v>
      </c>
    </row>
    <row r="116" spans="1:65" s="2" customFormat="1" ht="21.75" customHeight="1">
      <c r="A116" s="36"/>
      <c r="B116" s="37"/>
      <c r="C116" s="191" t="s">
        <v>181</v>
      </c>
      <c r="D116" s="191" t="s">
        <v>132</v>
      </c>
      <c r="E116" s="192" t="s">
        <v>182</v>
      </c>
      <c r="F116" s="193" t="s">
        <v>183</v>
      </c>
      <c r="G116" s="194" t="s">
        <v>135</v>
      </c>
      <c r="H116" s="195">
        <v>1934</v>
      </c>
      <c r="I116" s="196"/>
      <c r="J116" s="195">
        <f>ROUND(I116*H116,1)</f>
        <v>0</v>
      </c>
      <c r="K116" s="193" t="s">
        <v>136</v>
      </c>
      <c r="L116" s="41"/>
      <c r="M116" s="197" t="s">
        <v>35</v>
      </c>
      <c r="N116" s="198" t="s">
        <v>51</v>
      </c>
      <c r="O116" s="66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1" t="s">
        <v>161</v>
      </c>
      <c r="AT116" s="201" t="s">
        <v>132</v>
      </c>
      <c r="AU116" s="201" t="s">
        <v>89</v>
      </c>
      <c r="AY116" s="18" t="s">
        <v>129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18" t="s">
        <v>41</v>
      </c>
      <c r="BK116" s="202">
        <f>ROUND(I116*H116,1)</f>
        <v>0</v>
      </c>
      <c r="BL116" s="18" t="s">
        <v>161</v>
      </c>
      <c r="BM116" s="201" t="s">
        <v>184</v>
      </c>
    </row>
    <row r="117" spans="2:51" s="13" customFormat="1" ht="11.25">
      <c r="B117" s="203"/>
      <c r="C117" s="204"/>
      <c r="D117" s="205" t="s">
        <v>139</v>
      </c>
      <c r="E117" s="206" t="s">
        <v>35</v>
      </c>
      <c r="F117" s="207" t="s">
        <v>185</v>
      </c>
      <c r="G117" s="204"/>
      <c r="H117" s="208">
        <v>1934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139</v>
      </c>
      <c r="AU117" s="214" t="s">
        <v>89</v>
      </c>
      <c r="AV117" s="13" t="s">
        <v>89</v>
      </c>
      <c r="AW117" s="13" t="s">
        <v>141</v>
      </c>
      <c r="AX117" s="13" t="s">
        <v>41</v>
      </c>
      <c r="AY117" s="214" t="s">
        <v>129</v>
      </c>
    </row>
    <row r="118" spans="1:65" s="2" customFormat="1" ht="21.75" customHeight="1">
      <c r="A118" s="36"/>
      <c r="B118" s="37"/>
      <c r="C118" s="237" t="s">
        <v>186</v>
      </c>
      <c r="D118" s="237" t="s">
        <v>187</v>
      </c>
      <c r="E118" s="238" t="s">
        <v>188</v>
      </c>
      <c r="F118" s="239" t="s">
        <v>189</v>
      </c>
      <c r="G118" s="240" t="s">
        <v>135</v>
      </c>
      <c r="H118" s="241">
        <v>2224.1</v>
      </c>
      <c r="I118" s="242"/>
      <c r="J118" s="241">
        <f>ROUND(I118*H118,1)</f>
        <v>0</v>
      </c>
      <c r="K118" s="239" t="s">
        <v>190</v>
      </c>
      <c r="L118" s="243"/>
      <c r="M118" s="244" t="s">
        <v>35</v>
      </c>
      <c r="N118" s="245" t="s">
        <v>51</v>
      </c>
      <c r="O118" s="66"/>
      <c r="P118" s="199">
        <f>O118*H118</f>
        <v>0</v>
      </c>
      <c r="Q118" s="199">
        <v>0.0003</v>
      </c>
      <c r="R118" s="199">
        <f>Q118*H118</f>
        <v>0.6672299999999999</v>
      </c>
      <c r="S118" s="199">
        <v>0</v>
      </c>
      <c r="T118" s="20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1" t="s">
        <v>191</v>
      </c>
      <c r="AT118" s="201" t="s">
        <v>187</v>
      </c>
      <c r="AU118" s="201" t="s">
        <v>89</v>
      </c>
      <c r="AY118" s="18" t="s">
        <v>129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18" t="s">
        <v>41</v>
      </c>
      <c r="BK118" s="202">
        <f>ROUND(I118*H118,1)</f>
        <v>0</v>
      </c>
      <c r="BL118" s="18" t="s">
        <v>161</v>
      </c>
      <c r="BM118" s="201" t="s">
        <v>192</v>
      </c>
    </row>
    <row r="119" spans="2:51" s="13" customFormat="1" ht="11.25">
      <c r="B119" s="203"/>
      <c r="C119" s="204"/>
      <c r="D119" s="205" t="s">
        <v>139</v>
      </c>
      <c r="E119" s="204"/>
      <c r="F119" s="207" t="s">
        <v>193</v>
      </c>
      <c r="G119" s="204"/>
      <c r="H119" s="208">
        <v>2224.1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139</v>
      </c>
      <c r="AU119" s="214" t="s">
        <v>89</v>
      </c>
      <c r="AV119" s="13" t="s">
        <v>89</v>
      </c>
      <c r="AW119" s="13" t="s">
        <v>4</v>
      </c>
      <c r="AX119" s="13" t="s">
        <v>41</v>
      </c>
      <c r="AY119" s="214" t="s">
        <v>129</v>
      </c>
    </row>
    <row r="120" spans="1:65" s="2" customFormat="1" ht="21.75" customHeight="1">
      <c r="A120" s="36"/>
      <c r="B120" s="37"/>
      <c r="C120" s="191" t="s">
        <v>130</v>
      </c>
      <c r="D120" s="191" t="s">
        <v>132</v>
      </c>
      <c r="E120" s="192" t="s">
        <v>194</v>
      </c>
      <c r="F120" s="193" t="s">
        <v>195</v>
      </c>
      <c r="G120" s="194" t="s">
        <v>160</v>
      </c>
      <c r="H120" s="195">
        <v>3</v>
      </c>
      <c r="I120" s="196"/>
      <c r="J120" s="195">
        <f>ROUND(I120*H120,1)</f>
        <v>0</v>
      </c>
      <c r="K120" s="193" t="s">
        <v>136</v>
      </c>
      <c r="L120" s="41"/>
      <c r="M120" s="197" t="s">
        <v>35</v>
      </c>
      <c r="N120" s="198" t="s">
        <v>51</v>
      </c>
      <c r="O120" s="66"/>
      <c r="P120" s="199">
        <f>O120*H120</f>
        <v>0</v>
      </c>
      <c r="Q120" s="199">
        <v>0</v>
      </c>
      <c r="R120" s="199">
        <f>Q120*H120</f>
        <v>0</v>
      </c>
      <c r="S120" s="199">
        <v>0.0003</v>
      </c>
      <c r="T120" s="200">
        <f>S120*H120</f>
        <v>0.0009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1" t="s">
        <v>161</v>
      </c>
      <c r="AT120" s="201" t="s">
        <v>132</v>
      </c>
      <c r="AU120" s="201" t="s">
        <v>89</v>
      </c>
      <c r="AY120" s="18" t="s">
        <v>129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18" t="s">
        <v>41</v>
      </c>
      <c r="BK120" s="202">
        <f>ROUND(I120*H120,1)</f>
        <v>0</v>
      </c>
      <c r="BL120" s="18" t="s">
        <v>161</v>
      </c>
      <c r="BM120" s="201" t="s">
        <v>196</v>
      </c>
    </row>
    <row r="121" spans="1:65" s="2" customFormat="1" ht="44.25" customHeight="1">
      <c r="A121" s="36"/>
      <c r="B121" s="37"/>
      <c r="C121" s="191" t="s">
        <v>197</v>
      </c>
      <c r="D121" s="191" t="s">
        <v>132</v>
      </c>
      <c r="E121" s="192" t="s">
        <v>198</v>
      </c>
      <c r="F121" s="193" t="s">
        <v>199</v>
      </c>
      <c r="G121" s="194" t="s">
        <v>135</v>
      </c>
      <c r="H121" s="195">
        <v>246.2</v>
      </c>
      <c r="I121" s="196"/>
      <c r="J121" s="195">
        <f>ROUND(I121*H121,1)</f>
        <v>0</v>
      </c>
      <c r="K121" s="193" t="s">
        <v>136</v>
      </c>
      <c r="L121" s="41"/>
      <c r="M121" s="197" t="s">
        <v>35</v>
      </c>
      <c r="N121" s="198" t="s">
        <v>51</v>
      </c>
      <c r="O121" s="66"/>
      <c r="P121" s="199">
        <f>O121*H121</f>
        <v>0</v>
      </c>
      <c r="Q121" s="199">
        <v>3E-05</v>
      </c>
      <c r="R121" s="199">
        <f>Q121*H121</f>
        <v>0.007386</v>
      </c>
      <c r="S121" s="199">
        <v>0</v>
      </c>
      <c r="T121" s="20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1" t="s">
        <v>161</v>
      </c>
      <c r="AT121" s="201" t="s">
        <v>132</v>
      </c>
      <c r="AU121" s="201" t="s">
        <v>89</v>
      </c>
      <c r="AY121" s="18" t="s">
        <v>129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8" t="s">
        <v>41</v>
      </c>
      <c r="BK121" s="202">
        <f>ROUND(I121*H121,1)</f>
        <v>0</v>
      </c>
      <c r="BL121" s="18" t="s">
        <v>161</v>
      </c>
      <c r="BM121" s="201" t="s">
        <v>200</v>
      </c>
    </row>
    <row r="122" spans="2:51" s="13" customFormat="1" ht="11.25">
      <c r="B122" s="203"/>
      <c r="C122" s="204"/>
      <c r="D122" s="205" t="s">
        <v>139</v>
      </c>
      <c r="E122" s="206" t="s">
        <v>35</v>
      </c>
      <c r="F122" s="207" t="s">
        <v>201</v>
      </c>
      <c r="G122" s="204"/>
      <c r="H122" s="208">
        <v>246.20000000000005</v>
      </c>
      <c r="I122" s="209"/>
      <c r="J122" s="204"/>
      <c r="K122" s="204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139</v>
      </c>
      <c r="AU122" s="214" t="s">
        <v>89</v>
      </c>
      <c r="AV122" s="13" t="s">
        <v>89</v>
      </c>
      <c r="AW122" s="13" t="s">
        <v>141</v>
      </c>
      <c r="AX122" s="13" t="s">
        <v>41</v>
      </c>
      <c r="AY122" s="214" t="s">
        <v>129</v>
      </c>
    </row>
    <row r="123" spans="1:65" s="2" customFormat="1" ht="21.75" customHeight="1">
      <c r="A123" s="36"/>
      <c r="B123" s="37"/>
      <c r="C123" s="191" t="s">
        <v>202</v>
      </c>
      <c r="D123" s="191" t="s">
        <v>132</v>
      </c>
      <c r="E123" s="192" t="s">
        <v>203</v>
      </c>
      <c r="F123" s="193" t="s">
        <v>204</v>
      </c>
      <c r="G123" s="194" t="s">
        <v>135</v>
      </c>
      <c r="H123" s="195">
        <v>1687.8</v>
      </c>
      <c r="I123" s="196"/>
      <c r="J123" s="195">
        <f>ROUND(I123*H123,1)</f>
        <v>0</v>
      </c>
      <c r="K123" s="193" t="s">
        <v>205</v>
      </c>
      <c r="L123" s="41"/>
      <c r="M123" s="197" t="s">
        <v>35</v>
      </c>
      <c r="N123" s="198" t="s">
        <v>51</v>
      </c>
      <c r="O123" s="66"/>
      <c r="P123" s="199">
        <f>O123*H123</f>
        <v>0</v>
      </c>
      <c r="Q123" s="199">
        <v>3E-05</v>
      </c>
      <c r="R123" s="199">
        <f>Q123*H123</f>
        <v>0.050634</v>
      </c>
      <c r="S123" s="199">
        <v>0</v>
      </c>
      <c r="T123" s="20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1" t="s">
        <v>161</v>
      </c>
      <c r="AT123" s="201" t="s">
        <v>132</v>
      </c>
      <c r="AU123" s="201" t="s">
        <v>89</v>
      </c>
      <c r="AY123" s="18" t="s">
        <v>129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8" t="s">
        <v>41</v>
      </c>
      <c r="BK123" s="202">
        <f>ROUND(I123*H123,1)</f>
        <v>0</v>
      </c>
      <c r="BL123" s="18" t="s">
        <v>161</v>
      </c>
      <c r="BM123" s="201" t="s">
        <v>206</v>
      </c>
    </row>
    <row r="124" spans="2:51" s="13" customFormat="1" ht="11.25">
      <c r="B124" s="203"/>
      <c r="C124" s="204"/>
      <c r="D124" s="205" t="s">
        <v>139</v>
      </c>
      <c r="E124" s="206" t="s">
        <v>35</v>
      </c>
      <c r="F124" s="207" t="s">
        <v>207</v>
      </c>
      <c r="G124" s="204"/>
      <c r="H124" s="208">
        <v>1846.1994318065192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139</v>
      </c>
      <c r="AU124" s="214" t="s">
        <v>89</v>
      </c>
      <c r="AV124" s="13" t="s">
        <v>89</v>
      </c>
      <c r="AW124" s="13" t="s">
        <v>141</v>
      </c>
      <c r="AX124" s="13" t="s">
        <v>80</v>
      </c>
      <c r="AY124" s="214" t="s">
        <v>129</v>
      </c>
    </row>
    <row r="125" spans="2:51" s="13" customFormat="1" ht="11.25">
      <c r="B125" s="203"/>
      <c r="C125" s="204"/>
      <c r="D125" s="205" t="s">
        <v>139</v>
      </c>
      <c r="E125" s="206" t="s">
        <v>35</v>
      </c>
      <c r="F125" s="207" t="s">
        <v>208</v>
      </c>
      <c r="G125" s="204"/>
      <c r="H125" s="208">
        <v>-158.4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139</v>
      </c>
      <c r="AU125" s="214" t="s">
        <v>89</v>
      </c>
      <c r="AV125" s="13" t="s">
        <v>89</v>
      </c>
      <c r="AW125" s="13" t="s">
        <v>141</v>
      </c>
      <c r="AX125" s="13" t="s">
        <v>80</v>
      </c>
      <c r="AY125" s="214" t="s">
        <v>129</v>
      </c>
    </row>
    <row r="126" spans="2:51" s="15" customFormat="1" ht="11.25">
      <c r="B126" s="226"/>
      <c r="C126" s="227"/>
      <c r="D126" s="205" t="s">
        <v>139</v>
      </c>
      <c r="E126" s="228" t="s">
        <v>35</v>
      </c>
      <c r="F126" s="229" t="s">
        <v>173</v>
      </c>
      <c r="G126" s="227"/>
      <c r="H126" s="230">
        <v>1687.7994318065191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AT126" s="236" t="s">
        <v>139</v>
      </c>
      <c r="AU126" s="236" t="s">
        <v>89</v>
      </c>
      <c r="AV126" s="15" t="s">
        <v>150</v>
      </c>
      <c r="AW126" s="15" t="s">
        <v>141</v>
      </c>
      <c r="AX126" s="15" t="s">
        <v>41</v>
      </c>
      <c r="AY126" s="236" t="s">
        <v>129</v>
      </c>
    </row>
    <row r="127" spans="1:65" s="2" customFormat="1" ht="21.75" customHeight="1">
      <c r="A127" s="36"/>
      <c r="B127" s="37"/>
      <c r="C127" s="237" t="s">
        <v>209</v>
      </c>
      <c r="D127" s="237" t="s">
        <v>187</v>
      </c>
      <c r="E127" s="238" t="s">
        <v>210</v>
      </c>
      <c r="F127" s="239" t="s">
        <v>211</v>
      </c>
      <c r="G127" s="240" t="s">
        <v>135</v>
      </c>
      <c r="H127" s="241">
        <v>2166</v>
      </c>
      <c r="I127" s="242"/>
      <c r="J127" s="241">
        <f>ROUND(I127*H127,1)</f>
        <v>0</v>
      </c>
      <c r="K127" s="239" t="s">
        <v>136</v>
      </c>
      <c r="L127" s="243"/>
      <c r="M127" s="244" t="s">
        <v>35</v>
      </c>
      <c r="N127" s="245" t="s">
        <v>51</v>
      </c>
      <c r="O127" s="66"/>
      <c r="P127" s="199">
        <f>O127*H127</f>
        <v>0</v>
      </c>
      <c r="Q127" s="199">
        <v>0.0019</v>
      </c>
      <c r="R127" s="199">
        <f>Q127*H127</f>
        <v>4.1154</v>
      </c>
      <c r="S127" s="199">
        <v>0</v>
      </c>
      <c r="T127" s="20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1" t="s">
        <v>191</v>
      </c>
      <c r="AT127" s="201" t="s">
        <v>187</v>
      </c>
      <c r="AU127" s="201" t="s">
        <v>89</v>
      </c>
      <c r="AY127" s="18" t="s">
        <v>129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8" t="s">
        <v>41</v>
      </c>
      <c r="BK127" s="202">
        <f>ROUND(I127*H127,1)</f>
        <v>0</v>
      </c>
      <c r="BL127" s="18" t="s">
        <v>161</v>
      </c>
      <c r="BM127" s="201" t="s">
        <v>212</v>
      </c>
    </row>
    <row r="128" spans="1:65" s="2" customFormat="1" ht="33" customHeight="1">
      <c r="A128" s="36"/>
      <c r="B128" s="37"/>
      <c r="C128" s="191" t="s">
        <v>213</v>
      </c>
      <c r="D128" s="191" t="s">
        <v>132</v>
      </c>
      <c r="E128" s="192" t="s">
        <v>214</v>
      </c>
      <c r="F128" s="193" t="s">
        <v>215</v>
      </c>
      <c r="G128" s="194" t="s">
        <v>216</v>
      </c>
      <c r="H128" s="196"/>
      <c r="I128" s="196"/>
      <c r="J128" s="195">
        <f>ROUND(I128*H128,1)</f>
        <v>0</v>
      </c>
      <c r="K128" s="193" t="s">
        <v>136</v>
      </c>
      <c r="L128" s="41"/>
      <c r="M128" s="197" t="s">
        <v>35</v>
      </c>
      <c r="N128" s="198" t="s">
        <v>51</v>
      </c>
      <c r="O128" s="66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1" t="s">
        <v>161</v>
      </c>
      <c r="AT128" s="201" t="s">
        <v>132</v>
      </c>
      <c r="AU128" s="201" t="s">
        <v>89</v>
      </c>
      <c r="AY128" s="18" t="s">
        <v>129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8" t="s">
        <v>41</v>
      </c>
      <c r="BK128" s="202">
        <f>ROUND(I128*H128,1)</f>
        <v>0</v>
      </c>
      <c r="BL128" s="18" t="s">
        <v>161</v>
      </c>
      <c r="BM128" s="201" t="s">
        <v>217</v>
      </c>
    </row>
    <row r="129" spans="2:63" s="12" customFormat="1" ht="22.9" customHeight="1">
      <c r="B129" s="175"/>
      <c r="C129" s="176"/>
      <c r="D129" s="177" t="s">
        <v>79</v>
      </c>
      <c r="E129" s="189" t="s">
        <v>218</v>
      </c>
      <c r="F129" s="189" t="s">
        <v>219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SUM(P130:P147)</f>
        <v>0</v>
      </c>
      <c r="Q129" s="183"/>
      <c r="R129" s="184">
        <f>SUM(R130:R147)</f>
        <v>39.687099999999994</v>
      </c>
      <c r="S129" s="183"/>
      <c r="T129" s="185">
        <f>SUM(T130:T147)</f>
        <v>0</v>
      </c>
      <c r="AR129" s="186" t="s">
        <v>89</v>
      </c>
      <c r="AT129" s="187" t="s">
        <v>79</v>
      </c>
      <c r="AU129" s="187" t="s">
        <v>41</v>
      </c>
      <c r="AY129" s="186" t="s">
        <v>129</v>
      </c>
      <c r="BK129" s="188">
        <f>SUM(BK130:BK147)</f>
        <v>0</v>
      </c>
    </row>
    <row r="130" spans="1:65" s="2" customFormat="1" ht="33" customHeight="1">
      <c r="A130" s="36"/>
      <c r="B130" s="37"/>
      <c r="C130" s="191" t="s">
        <v>220</v>
      </c>
      <c r="D130" s="191" t="s">
        <v>132</v>
      </c>
      <c r="E130" s="192" t="s">
        <v>221</v>
      </c>
      <c r="F130" s="193" t="s">
        <v>222</v>
      </c>
      <c r="G130" s="194" t="s">
        <v>135</v>
      </c>
      <c r="H130" s="195">
        <v>1625</v>
      </c>
      <c r="I130" s="196"/>
      <c r="J130" s="195">
        <f>ROUND(I130*H130,1)</f>
        <v>0</v>
      </c>
      <c r="K130" s="193" t="s">
        <v>136</v>
      </c>
      <c r="L130" s="41"/>
      <c r="M130" s="197" t="s">
        <v>35</v>
      </c>
      <c r="N130" s="198" t="s">
        <v>51</v>
      </c>
      <c r="O130" s="66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1" t="s">
        <v>161</v>
      </c>
      <c r="AT130" s="201" t="s">
        <v>132</v>
      </c>
      <c r="AU130" s="201" t="s">
        <v>89</v>
      </c>
      <c r="AY130" s="18" t="s">
        <v>129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41</v>
      </c>
      <c r="BK130" s="202">
        <f>ROUND(I130*H130,1)</f>
        <v>0</v>
      </c>
      <c r="BL130" s="18" t="s">
        <v>161</v>
      </c>
      <c r="BM130" s="201" t="s">
        <v>223</v>
      </c>
    </row>
    <row r="131" spans="1:65" s="2" customFormat="1" ht="21.75" customHeight="1">
      <c r="A131" s="36"/>
      <c r="B131" s="37"/>
      <c r="C131" s="237" t="s">
        <v>224</v>
      </c>
      <c r="D131" s="237" t="s">
        <v>187</v>
      </c>
      <c r="E131" s="238" t="s">
        <v>225</v>
      </c>
      <c r="F131" s="239" t="s">
        <v>226</v>
      </c>
      <c r="G131" s="240" t="s">
        <v>135</v>
      </c>
      <c r="H131" s="241">
        <v>1630</v>
      </c>
      <c r="I131" s="242"/>
      <c r="J131" s="241">
        <f>ROUND(I131*H131,1)</f>
        <v>0</v>
      </c>
      <c r="K131" s="239" t="s">
        <v>136</v>
      </c>
      <c r="L131" s="243"/>
      <c r="M131" s="244" t="s">
        <v>35</v>
      </c>
      <c r="N131" s="245" t="s">
        <v>51</v>
      </c>
      <c r="O131" s="66"/>
      <c r="P131" s="199">
        <f>O131*H131</f>
        <v>0</v>
      </c>
      <c r="Q131" s="199">
        <v>0.0035</v>
      </c>
      <c r="R131" s="199">
        <f>Q131*H131</f>
        <v>5.705</v>
      </c>
      <c r="S131" s="199">
        <v>0</v>
      </c>
      <c r="T131" s="20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1" t="s">
        <v>191</v>
      </c>
      <c r="AT131" s="201" t="s">
        <v>187</v>
      </c>
      <c r="AU131" s="201" t="s">
        <v>89</v>
      </c>
      <c r="AY131" s="18" t="s">
        <v>129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41</v>
      </c>
      <c r="BK131" s="202">
        <f>ROUND(I131*H131,1)</f>
        <v>0</v>
      </c>
      <c r="BL131" s="18" t="s">
        <v>161</v>
      </c>
      <c r="BM131" s="201" t="s">
        <v>227</v>
      </c>
    </row>
    <row r="132" spans="2:51" s="13" customFormat="1" ht="11.25">
      <c r="B132" s="203"/>
      <c r="C132" s="204"/>
      <c r="D132" s="205" t="s">
        <v>139</v>
      </c>
      <c r="E132" s="204"/>
      <c r="F132" s="207" t="s">
        <v>228</v>
      </c>
      <c r="G132" s="204"/>
      <c r="H132" s="208">
        <v>1630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139</v>
      </c>
      <c r="AU132" s="214" t="s">
        <v>89</v>
      </c>
      <c r="AV132" s="13" t="s">
        <v>89</v>
      </c>
      <c r="AW132" s="13" t="s">
        <v>4</v>
      </c>
      <c r="AX132" s="13" t="s">
        <v>41</v>
      </c>
      <c r="AY132" s="214" t="s">
        <v>129</v>
      </c>
    </row>
    <row r="133" spans="1:65" s="2" customFormat="1" ht="21.75" customHeight="1">
      <c r="A133" s="36"/>
      <c r="B133" s="37"/>
      <c r="C133" s="237" t="s">
        <v>8</v>
      </c>
      <c r="D133" s="237" t="s">
        <v>187</v>
      </c>
      <c r="E133" s="238" t="s">
        <v>229</v>
      </c>
      <c r="F133" s="239" t="s">
        <v>230</v>
      </c>
      <c r="G133" s="240" t="s">
        <v>135</v>
      </c>
      <c r="H133" s="241">
        <v>1630</v>
      </c>
      <c r="I133" s="242"/>
      <c r="J133" s="241">
        <f>ROUND(I133*H133,1)</f>
        <v>0</v>
      </c>
      <c r="K133" s="239" t="s">
        <v>136</v>
      </c>
      <c r="L133" s="243"/>
      <c r="M133" s="244" t="s">
        <v>35</v>
      </c>
      <c r="N133" s="245" t="s">
        <v>51</v>
      </c>
      <c r="O133" s="66"/>
      <c r="P133" s="199">
        <f>O133*H133</f>
        <v>0</v>
      </c>
      <c r="Q133" s="199">
        <v>0.02</v>
      </c>
      <c r="R133" s="199">
        <f>Q133*H133</f>
        <v>32.6</v>
      </c>
      <c r="S133" s="199">
        <v>0</v>
      </c>
      <c r="T133" s="20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1" t="s">
        <v>191</v>
      </c>
      <c r="AT133" s="201" t="s">
        <v>187</v>
      </c>
      <c r="AU133" s="201" t="s">
        <v>89</v>
      </c>
      <c r="AY133" s="18" t="s">
        <v>129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8" t="s">
        <v>41</v>
      </c>
      <c r="BK133" s="202">
        <f>ROUND(I133*H133,1)</f>
        <v>0</v>
      </c>
      <c r="BL133" s="18" t="s">
        <v>161</v>
      </c>
      <c r="BM133" s="201" t="s">
        <v>231</v>
      </c>
    </row>
    <row r="134" spans="2:51" s="13" customFormat="1" ht="11.25">
      <c r="B134" s="203"/>
      <c r="C134" s="204"/>
      <c r="D134" s="205" t="s">
        <v>139</v>
      </c>
      <c r="E134" s="206" t="s">
        <v>35</v>
      </c>
      <c r="F134" s="207" t="s">
        <v>232</v>
      </c>
      <c r="G134" s="204"/>
      <c r="H134" s="208">
        <v>1630</v>
      </c>
      <c r="I134" s="209"/>
      <c r="J134" s="204"/>
      <c r="K134" s="204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139</v>
      </c>
      <c r="AU134" s="214" t="s">
        <v>89</v>
      </c>
      <c r="AV134" s="13" t="s">
        <v>89</v>
      </c>
      <c r="AW134" s="13" t="s">
        <v>141</v>
      </c>
      <c r="AX134" s="13" t="s">
        <v>41</v>
      </c>
      <c r="AY134" s="214" t="s">
        <v>129</v>
      </c>
    </row>
    <row r="135" spans="1:65" s="2" customFormat="1" ht="21.75" customHeight="1">
      <c r="A135" s="36"/>
      <c r="B135" s="37"/>
      <c r="C135" s="191" t="s">
        <v>161</v>
      </c>
      <c r="D135" s="191" t="s">
        <v>132</v>
      </c>
      <c r="E135" s="192" t="s">
        <v>233</v>
      </c>
      <c r="F135" s="193" t="s">
        <v>234</v>
      </c>
      <c r="G135" s="194" t="s">
        <v>135</v>
      </c>
      <c r="H135" s="195">
        <v>1660</v>
      </c>
      <c r="I135" s="196"/>
      <c r="J135" s="195">
        <f>ROUND(I135*H135,1)</f>
        <v>0</v>
      </c>
      <c r="K135" s="193" t="s">
        <v>136</v>
      </c>
      <c r="L135" s="41"/>
      <c r="M135" s="197" t="s">
        <v>35</v>
      </c>
      <c r="N135" s="198" t="s">
        <v>51</v>
      </c>
      <c r="O135" s="66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1" t="s">
        <v>161</v>
      </c>
      <c r="AT135" s="201" t="s">
        <v>132</v>
      </c>
      <c r="AU135" s="201" t="s">
        <v>89</v>
      </c>
      <c r="AY135" s="18" t="s">
        <v>129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41</v>
      </c>
      <c r="BK135" s="202">
        <f>ROUND(I135*H135,1)</f>
        <v>0</v>
      </c>
      <c r="BL135" s="18" t="s">
        <v>161</v>
      </c>
      <c r="BM135" s="201" t="s">
        <v>235</v>
      </c>
    </row>
    <row r="136" spans="1:65" s="2" customFormat="1" ht="21.75" customHeight="1">
      <c r="A136" s="36"/>
      <c r="B136" s="37"/>
      <c r="C136" s="237" t="s">
        <v>236</v>
      </c>
      <c r="D136" s="237" t="s">
        <v>187</v>
      </c>
      <c r="E136" s="238" t="s">
        <v>237</v>
      </c>
      <c r="F136" s="239" t="s">
        <v>238</v>
      </c>
      <c r="G136" s="240" t="s">
        <v>135</v>
      </c>
      <c r="H136" s="241">
        <v>1860</v>
      </c>
      <c r="I136" s="242"/>
      <c r="J136" s="241">
        <f>ROUND(I136*H136,1)</f>
        <v>0</v>
      </c>
      <c r="K136" s="239" t="s">
        <v>136</v>
      </c>
      <c r="L136" s="243"/>
      <c r="M136" s="244" t="s">
        <v>35</v>
      </c>
      <c r="N136" s="245" t="s">
        <v>51</v>
      </c>
      <c r="O136" s="66"/>
      <c r="P136" s="199">
        <f>O136*H136</f>
        <v>0</v>
      </c>
      <c r="Q136" s="199">
        <v>0.00014</v>
      </c>
      <c r="R136" s="199">
        <f>Q136*H136</f>
        <v>0.26039999999999996</v>
      </c>
      <c r="S136" s="199">
        <v>0</v>
      </c>
      <c r="T136" s="20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1" t="s">
        <v>191</v>
      </c>
      <c r="AT136" s="201" t="s">
        <v>187</v>
      </c>
      <c r="AU136" s="201" t="s">
        <v>89</v>
      </c>
      <c r="AY136" s="18" t="s">
        <v>129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8" t="s">
        <v>41</v>
      </c>
      <c r="BK136" s="202">
        <f>ROUND(I136*H136,1)</f>
        <v>0</v>
      </c>
      <c r="BL136" s="18" t="s">
        <v>161</v>
      </c>
      <c r="BM136" s="201" t="s">
        <v>239</v>
      </c>
    </row>
    <row r="137" spans="1:65" s="2" customFormat="1" ht="33" customHeight="1">
      <c r="A137" s="36"/>
      <c r="B137" s="37"/>
      <c r="C137" s="191" t="s">
        <v>240</v>
      </c>
      <c r="D137" s="191" t="s">
        <v>132</v>
      </c>
      <c r="E137" s="192" t="s">
        <v>241</v>
      </c>
      <c r="F137" s="193" t="s">
        <v>242</v>
      </c>
      <c r="G137" s="194" t="s">
        <v>135</v>
      </c>
      <c r="H137" s="195">
        <v>79</v>
      </c>
      <c r="I137" s="196"/>
      <c r="J137" s="195">
        <f>ROUND(I137*H137,1)</f>
        <v>0</v>
      </c>
      <c r="K137" s="193" t="s">
        <v>136</v>
      </c>
      <c r="L137" s="41"/>
      <c r="M137" s="197" t="s">
        <v>35</v>
      </c>
      <c r="N137" s="198" t="s">
        <v>51</v>
      </c>
      <c r="O137" s="66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1" t="s">
        <v>161</v>
      </c>
      <c r="AT137" s="201" t="s">
        <v>132</v>
      </c>
      <c r="AU137" s="201" t="s">
        <v>89</v>
      </c>
      <c r="AY137" s="18" t="s">
        <v>129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8" t="s">
        <v>41</v>
      </c>
      <c r="BK137" s="202">
        <f>ROUND(I137*H137,1)</f>
        <v>0</v>
      </c>
      <c r="BL137" s="18" t="s">
        <v>161</v>
      </c>
      <c r="BM137" s="201" t="s">
        <v>243</v>
      </c>
    </row>
    <row r="138" spans="2:51" s="13" customFormat="1" ht="11.25">
      <c r="B138" s="203"/>
      <c r="C138" s="204"/>
      <c r="D138" s="205" t="s">
        <v>139</v>
      </c>
      <c r="E138" s="206" t="s">
        <v>35</v>
      </c>
      <c r="F138" s="207" t="s">
        <v>244</v>
      </c>
      <c r="G138" s="204"/>
      <c r="H138" s="208">
        <v>79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139</v>
      </c>
      <c r="AU138" s="214" t="s">
        <v>89</v>
      </c>
      <c r="AV138" s="13" t="s">
        <v>89</v>
      </c>
      <c r="AW138" s="13" t="s">
        <v>141</v>
      </c>
      <c r="AX138" s="13" t="s">
        <v>41</v>
      </c>
      <c r="AY138" s="214" t="s">
        <v>129</v>
      </c>
    </row>
    <row r="139" spans="1:65" s="2" customFormat="1" ht="21.75" customHeight="1">
      <c r="A139" s="36"/>
      <c r="B139" s="37"/>
      <c r="C139" s="237" t="s">
        <v>245</v>
      </c>
      <c r="D139" s="237" t="s">
        <v>187</v>
      </c>
      <c r="E139" s="238" t="s">
        <v>225</v>
      </c>
      <c r="F139" s="239" t="s">
        <v>226</v>
      </c>
      <c r="G139" s="240" t="s">
        <v>135</v>
      </c>
      <c r="H139" s="241">
        <v>79</v>
      </c>
      <c r="I139" s="242"/>
      <c r="J139" s="241">
        <f>ROUND(I139*H139,1)</f>
        <v>0</v>
      </c>
      <c r="K139" s="239" t="s">
        <v>136</v>
      </c>
      <c r="L139" s="243"/>
      <c r="M139" s="244" t="s">
        <v>35</v>
      </c>
      <c r="N139" s="245" t="s">
        <v>51</v>
      </c>
      <c r="O139" s="66"/>
      <c r="P139" s="199">
        <f>O139*H139</f>
        <v>0</v>
      </c>
      <c r="Q139" s="199">
        <v>0.0035</v>
      </c>
      <c r="R139" s="199">
        <f>Q139*H139</f>
        <v>0.2765</v>
      </c>
      <c r="S139" s="199">
        <v>0</v>
      </c>
      <c r="T139" s="20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1" t="s">
        <v>191</v>
      </c>
      <c r="AT139" s="201" t="s">
        <v>187</v>
      </c>
      <c r="AU139" s="201" t="s">
        <v>89</v>
      </c>
      <c r="AY139" s="18" t="s">
        <v>129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41</v>
      </c>
      <c r="BK139" s="202">
        <f>ROUND(I139*H139,1)</f>
        <v>0</v>
      </c>
      <c r="BL139" s="18" t="s">
        <v>161</v>
      </c>
      <c r="BM139" s="201" t="s">
        <v>246</v>
      </c>
    </row>
    <row r="140" spans="1:65" s="2" customFormat="1" ht="21.75" customHeight="1">
      <c r="A140" s="36"/>
      <c r="B140" s="37"/>
      <c r="C140" s="191" t="s">
        <v>247</v>
      </c>
      <c r="D140" s="191" t="s">
        <v>132</v>
      </c>
      <c r="E140" s="192" t="s">
        <v>248</v>
      </c>
      <c r="F140" s="193" t="s">
        <v>249</v>
      </c>
      <c r="G140" s="194" t="s">
        <v>250</v>
      </c>
      <c r="H140" s="195">
        <v>288.8</v>
      </c>
      <c r="I140" s="196"/>
      <c r="J140" s="195">
        <f>ROUND(I140*H140,1)</f>
        <v>0</v>
      </c>
      <c r="K140" s="193" t="s">
        <v>136</v>
      </c>
      <c r="L140" s="41"/>
      <c r="M140" s="197" t="s">
        <v>35</v>
      </c>
      <c r="N140" s="198" t="s">
        <v>51</v>
      </c>
      <c r="O140" s="66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1" t="s">
        <v>161</v>
      </c>
      <c r="AT140" s="201" t="s">
        <v>132</v>
      </c>
      <c r="AU140" s="201" t="s">
        <v>89</v>
      </c>
      <c r="AY140" s="18" t="s">
        <v>129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8" t="s">
        <v>41</v>
      </c>
      <c r="BK140" s="202">
        <f>ROUND(I140*H140,1)</f>
        <v>0</v>
      </c>
      <c r="BL140" s="18" t="s">
        <v>161</v>
      </c>
      <c r="BM140" s="201" t="s">
        <v>251</v>
      </c>
    </row>
    <row r="141" spans="2:51" s="13" customFormat="1" ht="11.25">
      <c r="B141" s="203"/>
      <c r="C141" s="204"/>
      <c r="D141" s="205" t="s">
        <v>139</v>
      </c>
      <c r="E141" s="206" t="s">
        <v>35</v>
      </c>
      <c r="F141" s="207" t="s">
        <v>252</v>
      </c>
      <c r="G141" s="204"/>
      <c r="H141" s="208">
        <v>288.8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139</v>
      </c>
      <c r="AU141" s="214" t="s">
        <v>89</v>
      </c>
      <c r="AV141" s="13" t="s">
        <v>89</v>
      </c>
      <c r="AW141" s="13" t="s">
        <v>141</v>
      </c>
      <c r="AX141" s="13" t="s">
        <v>41</v>
      </c>
      <c r="AY141" s="214" t="s">
        <v>129</v>
      </c>
    </row>
    <row r="142" spans="1:65" s="2" customFormat="1" ht="21.75" customHeight="1">
      <c r="A142" s="36"/>
      <c r="B142" s="37"/>
      <c r="C142" s="237" t="s">
        <v>7</v>
      </c>
      <c r="D142" s="237" t="s">
        <v>187</v>
      </c>
      <c r="E142" s="238" t="s">
        <v>253</v>
      </c>
      <c r="F142" s="239" t="s">
        <v>254</v>
      </c>
      <c r="G142" s="240" t="s">
        <v>160</v>
      </c>
      <c r="H142" s="241">
        <v>288.8</v>
      </c>
      <c r="I142" s="242"/>
      <c r="J142" s="241">
        <f>ROUND(I142*H142,1)</f>
        <v>0</v>
      </c>
      <c r="K142" s="239" t="s">
        <v>190</v>
      </c>
      <c r="L142" s="243"/>
      <c r="M142" s="244" t="s">
        <v>35</v>
      </c>
      <c r="N142" s="245" t="s">
        <v>51</v>
      </c>
      <c r="O142" s="66"/>
      <c r="P142" s="199">
        <f>O142*H142</f>
        <v>0</v>
      </c>
      <c r="Q142" s="199">
        <v>0.0015</v>
      </c>
      <c r="R142" s="199">
        <f>Q142*H142</f>
        <v>0.43320000000000003</v>
      </c>
      <c r="S142" s="199">
        <v>0</v>
      </c>
      <c r="T142" s="20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1" t="s">
        <v>191</v>
      </c>
      <c r="AT142" s="201" t="s">
        <v>187</v>
      </c>
      <c r="AU142" s="201" t="s">
        <v>89</v>
      </c>
      <c r="AY142" s="18" t="s">
        <v>129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8" t="s">
        <v>41</v>
      </c>
      <c r="BK142" s="202">
        <f>ROUND(I142*H142,1)</f>
        <v>0</v>
      </c>
      <c r="BL142" s="18" t="s">
        <v>161</v>
      </c>
      <c r="BM142" s="201" t="s">
        <v>255</v>
      </c>
    </row>
    <row r="143" spans="2:51" s="13" customFormat="1" ht="11.25">
      <c r="B143" s="203"/>
      <c r="C143" s="204"/>
      <c r="D143" s="205" t="s">
        <v>139</v>
      </c>
      <c r="E143" s="206" t="s">
        <v>35</v>
      </c>
      <c r="F143" s="207" t="s">
        <v>256</v>
      </c>
      <c r="G143" s="204"/>
      <c r="H143" s="208">
        <v>288.8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139</v>
      </c>
      <c r="AU143" s="214" t="s">
        <v>89</v>
      </c>
      <c r="AV143" s="13" t="s">
        <v>89</v>
      </c>
      <c r="AW143" s="13" t="s">
        <v>141</v>
      </c>
      <c r="AX143" s="13" t="s">
        <v>41</v>
      </c>
      <c r="AY143" s="214" t="s">
        <v>129</v>
      </c>
    </row>
    <row r="144" spans="1:65" s="2" customFormat="1" ht="21.75" customHeight="1">
      <c r="A144" s="36"/>
      <c r="B144" s="37"/>
      <c r="C144" s="191" t="s">
        <v>257</v>
      </c>
      <c r="D144" s="191" t="s">
        <v>132</v>
      </c>
      <c r="E144" s="192" t="s">
        <v>258</v>
      </c>
      <c r="F144" s="193" t="s">
        <v>259</v>
      </c>
      <c r="G144" s="194" t="s">
        <v>135</v>
      </c>
      <c r="H144" s="195">
        <v>412</v>
      </c>
      <c r="I144" s="196"/>
      <c r="J144" s="195">
        <f>ROUND(I144*H144,1)</f>
        <v>0</v>
      </c>
      <c r="K144" s="193" t="s">
        <v>136</v>
      </c>
      <c r="L144" s="41"/>
      <c r="M144" s="197" t="s">
        <v>35</v>
      </c>
      <c r="N144" s="198" t="s">
        <v>51</v>
      </c>
      <c r="O144" s="66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1" t="s">
        <v>161</v>
      </c>
      <c r="AT144" s="201" t="s">
        <v>132</v>
      </c>
      <c r="AU144" s="201" t="s">
        <v>89</v>
      </c>
      <c r="AY144" s="18" t="s">
        <v>129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41</v>
      </c>
      <c r="BK144" s="202">
        <f>ROUND(I144*H144,1)</f>
        <v>0</v>
      </c>
      <c r="BL144" s="18" t="s">
        <v>161</v>
      </c>
      <c r="BM144" s="201" t="s">
        <v>260</v>
      </c>
    </row>
    <row r="145" spans="1:65" s="2" customFormat="1" ht="16.5" customHeight="1">
      <c r="A145" s="36"/>
      <c r="B145" s="37"/>
      <c r="C145" s="237" t="s">
        <v>261</v>
      </c>
      <c r="D145" s="237" t="s">
        <v>187</v>
      </c>
      <c r="E145" s="238" t="s">
        <v>262</v>
      </c>
      <c r="F145" s="239" t="s">
        <v>263</v>
      </c>
      <c r="G145" s="240" t="s">
        <v>264</v>
      </c>
      <c r="H145" s="241">
        <v>20.6</v>
      </c>
      <c r="I145" s="242"/>
      <c r="J145" s="241">
        <f>ROUND(I145*H145,1)</f>
        <v>0</v>
      </c>
      <c r="K145" s="239" t="s">
        <v>136</v>
      </c>
      <c r="L145" s="243"/>
      <c r="M145" s="244" t="s">
        <v>35</v>
      </c>
      <c r="N145" s="245" t="s">
        <v>51</v>
      </c>
      <c r="O145" s="66"/>
      <c r="P145" s="199">
        <f>O145*H145</f>
        <v>0</v>
      </c>
      <c r="Q145" s="199">
        <v>0.02</v>
      </c>
      <c r="R145" s="199">
        <f>Q145*H145</f>
        <v>0.41200000000000003</v>
      </c>
      <c r="S145" s="199">
        <v>0</v>
      </c>
      <c r="T145" s="20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1" t="s">
        <v>191</v>
      </c>
      <c r="AT145" s="201" t="s">
        <v>187</v>
      </c>
      <c r="AU145" s="201" t="s">
        <v>89</v>
      </c>
      <c r="AY145" s="18" t="s">
        <v>129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8" t="s">
        <v>41</v>
      </c>
      <c r="BK145" s="202">
        <f>ROUND(I145*H145,1)</f>
        <v>0</v>
      </c>
      <c r="BL145" s="18" t="s">
        <v>161</v>
      </c>
      <c r="BM145" s="201" t="s">
        <v>265</v>
      </c>
    </row>
    <row r="146" spans="2:51" s="13" customFormat="1" ht="11.25">
      <c r="B146" s="203"/>
      <c r="C146" s="204"/>
      <c r="D146" s="205" t="s">
        <v>139</v>
      </c>
      <c r="E146" s="206" t="s">
        <v>35</v>
      </c>
      <c r="F146" s="207" t="s">
        <v>266</v>
      </c>
      <c r="G146" s="204"/>
      <c r="H146" s="208">
        <v>20.6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139</v>
      </c>
      <c r="AU146" s="214" t="s">
        <v>89</v>
      </c>
      <c r="AV146" s="13" t="s">
        <v>89</v>
      </c>
      <c r="AW146" s="13" t="s">
        <v>141</v>
      </c>
      <c r="AX146" s="13" t="s">
        <v>41</v>
      </c>
      <c r="AY146" s="214" t="s">
        <v>129</v>
      </c>
    </row>
    <row r="147" spans="1:65" s="2" customFormat="1" ht="33" customHeight="1">
      <c r="A147" s="36"/>
      <c r="B147" s="37"/>
      <c r="C147" s="191" t="s">
        <v>267</v>
      </c>
      <c r="D147" s="191" t="s">
        <v>132</v>
      </c>
      <c r="E147" s="192" t="s">
        <v>268</v>
      </c>
      <c r="F147" s="193" t="s">
        <v>269</v>
      </c>
      <c r="G147" s="194" t="s">
        <v>216</v>
      </c>
      <c r="H147" s="196"/>
      <c r="I147" s="196"/>
      <c r="J147" s="195">
        <f>ROUND(I147*H147,1)</f>
        <v>0</v>
      </c>
      <c r="K147" s="193" t="s">
        <v>136</v>
      </c>
      <c r="L147" s="41"/>
      <c r="M147" s="197" t="s">
        <v>35</v>
      </c>
      <c r="N147" s="198" t="s">
        <v>51</v>
      </c>
      <c r="O147" s="66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1" t="s">
        <v>161</v>
      </c>
      <c r="AT147" s="201" t="s">
        <v>132</v>
      </c>
      <c r="AU147" s="201" t="s">
        <v>89</v>
      </c>
      <c r="AY147" s="18" t="s">
        <v>129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8" t="s">
        <v>41</v>
      </c>
      <c r="BK147" s="202">
        <f>ROUND(I147*H147,1)</f>
        <v>0</v>
      </c>
      <c r="BL147" s="18" t="s">
        <v>161</v>
      </c>
      <c r="BM147" s="201" t="s">
        <v>270</v>
      </c>
    </row>
    <row r="148" spans="2:63" s="12" customFormat="1" ht="22.9" customHeight="1">
      <c r="B148" s="175"/>
      <c r="C148" s="176"/>
      <c r="D148" s="177" t="s">
        <v>79</v>
      </c>
      <c r="E148" s="189" t="s">
        <v>271</v>
      </c>
      <c r="F148" s="189" t="s">
        <v>272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SUM(P149:P152)</f>
        <v>0</v>
      </c>
      <c r="Q148" s="183"/>
      <c r="R148" s="184">
        <f>SUM(R149:R152)</f>
        <v>0.12582000000000002</v>
      </c>
      <c r="S148" s="183"/>
      <c r="T148" s="185">
        <f>SUM(T149:T152)</f>
        <v>0</v>
      </c>
      <c r="AR148" s="186" t="s">
        <v>89</v>
      </c>
      <c r="AT148" s="187" t="s">
        <v>79</v>
      </c>
      <c r="AU148" s="187" t="s">
        <v>41</v>
      </c>
      <c r="AY148" s="186" t="s">
        <v>129</v>
      </c>
      <c r="BK148" s="188">
        <f>SUM(BK149:BK152)</f>
        <v>0</v>
      </c>
    </row>
    <row r="149" spans="1:65" s="2" customFormat="1" ht="21.75" customHeight="1">
      <c r="A149" s="36"/>
      <c r="B149" s="37"/>
      <c r="C149" s="191" t="s">
        <v>273</v>
      </c>
      <c r="D149" s="191" t="s">
        <v>132</v>
      </c>
      <c r="E149" s="192" t="s">
        <v>274</v>
      </c>
      <c r="F149" s="193" t="s">
        <v>275</v>
      </c>
      <c r="G149" s="194" t="s">
        <v>250</v>
      </c>
      <c r="H149" s="195">
        <v>34.5</v>
      </c>
      <c r="I149" s="196"/>
      <c r="J149" s="195">
        <f>ROUND(I149*H149,1)</f>
        <v>0</v>
      </c>
      <c r="K149" s="193" t="s">
        <v>136</v>
      </c>
      <c r="L149" s="41"/>
      <c r="M149" s="197" t="s">
        <v>35</v>
      </c>
      <c r="N149" s="198" t="s">
        <v>51</v>
      </c>
      <c r="O149" s="66"/>
      <c r="P149" s="199">
        <f>O149*H149</f>
        <v>0</v>
      </c>
      <c r="Q149" s="199">
        <v>0.00236</v>
      </c>
      <c r="R149" s="199">
        <f>Q149*H149</f>
        <v>0.08142</v>
      </c>
      <c r="S149" s="199">
        <v>0</v>
      </c>
      <c r="T149" s="20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1" t="s">
        <v>161</v>
      </c>
      <c r="AT149" s="201" t="s">
        <v>132</v>
      </c>
      <c r="AU149" s="201" t="s">
        <v>89</v>
      </c>
      <c r="AY149" s="18" t="s">
        <v>129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8" t="s">
        <v>41</v>
      </c>
      <c r="BK149" s="202">
        <f>ROUND(I149*H149,1)</f>
        <v>0</v>
      </c>
      <c r="BL149" s="18" t="s">
        <v>161</v>
      </c>
      <c r="BM149" s="201" t="s">
        <v>276</v>
      </c>
    </row>
    <row r="150" spans="2:51" s="13" customFormat="1" ht="11.25">
      <c r="B150" s="203"/>
      <c r="C150" s="204"/>
      <c r="D150" s="205" t="s">
        <v>139</v>
      </c>
      <c r="E150" s="206" t="s">
        <v>35</v>
      </c>
      <c r="F150" s="207" t="s">
        <v>277</v>
      </c>
      <c r="G150" s="204"/>
      <c r="H150" s="208">
        <v>34.5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139</v>
      </c>
      <c r="AU150" s="214" t="s">
        <v>89</v>
      </c>
      <c r="AV150" s="13" t="s">
        <v>89</v>
      </c>
      <c r="AW150" s="13" t="s">
        <v>141</v>
      </c>
      <c r="AX150" s="13" t="s">
        <v>41</v>
      </c>
      <c r="AY150" s="214" t="s">
        <v>129</v>
      </c>
    </row>
    <row r="151" spans="1:65" s="2" customFormat="1" ht="21.75" customHeight="1">
      <c r="A151" s="36"/>
      <c r="B151" s="37"/>
      <c r="C151" s="191" t="s">
        <v>278</v>
      </c>
      <c r="D151" s="191" t="s">
        <v>132</v>
      </c>
      <c r="E151" s="192" t="s">
        <v>279</v>
      </c>
      <c r="F151" s="193" t="s">
        <v>280</v>
      </c>
      <c r="G151" s="194" t="s">
        <v>160</v>
      </c>
      <c r="H151" s="195">
        <v>15</v>
      </c>
      <c r="I151" s="196"/>
      <c r="J151" s="195">
        <f>ROUND(I151*H151,1)</f>
        <v>0</v>
      </c>
      <c r="K151" s="193" t="s">
        <v>136</v>
      </c>
      <c r="L151" s="41"/>
      <c r="M151" s="197" t="s">
        <v>35</v>
      </c>
      <c r="N151" s="198" t="s">
        <v>51</v>
      </c>
      <c r="O151" s="66"/>
      <c r="P151" s="199">
        <f>O151*H151</f>
        <v>0</v>
      </c>
      <c r="Q151" s="199">
        <v>0.00296</v>
      </c>
      <c r="R151" s="199">
        <f>Q151*H151</f>
        <v>0.0444</v>
      </c>
      <c r="S151" s="199">
        <v>0</v>
      </c>
      <c r="T151" s="20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1" t="s">
        <v>161</v>
      </c>
      <c r="AT151" s="201" t="s">
        <v>132</v>
      </c>
      <c r="AU151" s="201" t="s">
        <v>89</v>
      </c>
      <c r="AY151" s="18" t="s">
        <v>129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8" t="s">
        <v>41</v>
      </c>
      <c r="BK151" s="202">
        <f>ROUND(I151*H151,1)</f>
        <v>0</v>
      </c>
      <c r="BL151" s="18" t="s">
        <v>161</v>
      </c>
      <c r="BM151" s="201" t="s">
        <v>281</v>
      </c>
    </row>
    <row r="152" spans="1:65" s="2" customFormat="1" ht="33" customHeight="1">
      <c r="A152" s="36"/>
      <c r="B152" s="37"/>
      <c r="C152" s="191" t="s">
        <v>282</v>
      </c>
      <c r="D152" s="191" t="s">
        <v>132</v>
      </c>
      <c r="E152" s="192" t="s">
        <v>283</v>
      </c>
      <c r="F152" s="193" t="s">
        <v>284</v>
      </c>
      <c r="G152" s="194" t="s">
        <v>216</v>
      </c>
      <c r="H152" s="196"/>
      <c r="I152" s="196"/>
      <c r="J152" s="195">
        <f>ROUND(I152*H152,1)</f>
        <v>0</v>
      </c>
      <c r="K152" s="193" t="s">
        <v>136</v>
      </c>
      <c r="L152" s="41"/>
      <c r="M152" s="197" t="s">
        <v>35</v>
      </c>
      <c r="N152" s="198" t="s">
        <v>51</v>
      </c>
      <c r="O152" s="66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1" t="s">
        <v>161</v>
      </c>
      <c r="AT152" s="201" t="s">
        <v>132</v>
      </c>
      <c r="AU152" s="201" t="s">
        <v>89</v>
      </c>
      <c r="AY152" s="18" t="s">
        <v>129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8" t="s">
        <v>41</v>
      </c>
      <c r="BK152" s="202">
        <f>ROUND(I152*H152,1)</f>
        <v>0</v>
      </c>
      <c r="BL152" s="18" t="s">
        <v>161</v>
      </c>
      <c r="BM152" s="201" t="s">
        <v>285</v>
      </c>
    </row>
    <row r="153" spans="2:63" s="12" customFormat="1" ht="22.9" customHeight="1">
      <c r="B153" s="175"/>
      <c r="C153" s="176"/>
      <c r="D153" s="177" t="s">
        <v>79</v>
      </c>
      <c r="E153" s="189" t="s">
        <v>286</v>
      </c>
      <c r="F153" s="189" t="s">
        <v>287</v>
      </c>
      <c r="G153" s="176"/>
      <c r="H153" s="176"/>
      <c r="I153" s="179"/>
      <c r="J153" s="190">
        <f>BK153</f>
        <v>0</v>
      </c>
      <c r="K153" s="176"/>
      <c r="L153" s="181"/>
      <c r="M153" s="182"/>
      <c r="N153" s="183"/>
      <c r="O153" s="183"/>
      <c r="P153" s="184">
        <f>SUM(P154:P161)</f>
        <v>0</v>
      </c>
      <c r="Q153" s="183"/>
      <c r="R153" s="184">
        <f>SUM(R154:R161)</f>
        <v>0.45765999999999996</v>
      </c>
      <c r="S153" s="183"/>
      <c r="T153" s="185">
        <f>SUM(T154:T161)</f>
        <v>4.41</v>
      </c>
      <c r="AR153" s="186" t="s">
        <v>89</v>
      </c>
      <c r="AT153" s="187" t="s">
        <v>79</v>
      </c>
      <c r="AU153" s="187" t="s">
        <v>41</v>
      </c>
      <c r="AY153" s="186" t="s">
        <v>129</v>
      </c>
      <c r="BK153" s="188">
        <f>SUM(BK154:BK161)</f>
        <v>0</v>
      </c>
    </row>
    <row r="154" spans="1:65" s="2" customFormat="1" ht="16.5" customHeight="1">
      <c r="A154" s="36"/>
      <c r="B154" s="37"/>
      <c r="C154" s="191" t="s">
        <v>288</v>
      </c>
      <c r="D154" s="191" t="s">
        <v>132</v>
      </c>
      <c r="E154" s="192" t="s">
        <v>289</v>
      </c>
      <c r="F154" s="193" t="s">
        <v>290</v>
      </c>
      <c r="G154" s="194" t="s">
        <v>135</v>
      </c>
      <c r="H154" s="195">
        <v>210</v>
      </c>
      <c r="I154" s="196"/>
      <c r="J154" s="195">
        <f>ROUND(I154*H154,1)</f>
        <v>0</v>
      </c>
      <c r="K154" s="193" t="s">
        <v>136</v>
      </c>
      <c r="L154" s="41"/>
      <c r="M154" s="197" t="s">
        <v>35</v>
      </c>
      <c r="N154" s="198" t="s">
        <v>51</v>
      </c>
      <c r="O154" s="66"/>
      <c r="P154" s="199">
        <f>O154*H154</f>
        <v>0</v>
      </c>
      <c r="Q154" s="199">
        <v>0</v>
      </c>
      <c r="R154" s="199">
        <f>Q154*H154</f>
        <v>0</v>
      </c>
      <c r="S154" s="199">
        <v>0.021</v>
      </c>
      <c r="T154" s="200">
        <f>S154*H154</f>
        <v>4.41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1" t="s">
        <v>161</v>
      </c>
      <c r="AT154" s="201" t="s">
        <v>132</v>
      </c>
      <c r="AU154" s="201" t="s">
        <v>89</v>
      </c>
      <c r="AY154" s="18" t="s">
        <v>129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8" t="s">
        <v>41</v>
      </c>
      <c r="BK154" s="202">
        <f>ROUND(I154*H154,1)</f>
        <v>0</v>
      </c>
      <c r="BL154" s="18" t="s">
        <v>161</v>
      </c>
      <c r="BM154" s="201" t="s">
        <v>291</v>
      </c>
    </row>
    <row r="155" spans="2:51" s="13" customFormat="1" ht="11.25">
      <c r="B155" s="203"/>
      <c r="C155" s="204"/>
      <c r="D155" s="205" t="s">
        <v>139</v>
      </c>
      <c r="E155" s="206" t="s">
        <v>35</v>
      </c>
      <c r="F155" s="207" t="s">
        <v>292</v>
      </c>
      <c r="G155" s="204"/>
      <c r="H155" s="208">
        <v>210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139</v>
      </c>
      <c r="AU155" s="214" t="s">
        <v>89</v>
      </c>
      <c r="AV155" s="13" t="s">
        <v>89</v>
      </c>
      <c r="AW155" s="13" t="s">
        <v>141</v>
      </c>
      <c r="AX155" s="13" t="s">
        <v>41</v>
      </c>
      <c r="AY155" s="214" t="s">
        <v>129</v>
      </c>
    </row>
    <row r="156" spans="1:65" s="2" customFormat="1" ht="33" customHeight="1">
      <c r="A156" s="36"/>
      <c r="B156" s="37"/>
      <c r="C156" s="191" t="s">
        <v>293</v>
      </c>
      <c r="D156" s="191" t="s">
        <v>132</v>
      </c>
      <c r="E156" s="192" t="s">
        <v>294</v>
      </c>
      <c r="F156" s="193" t="s">
        <v>295</v>
      </c>
      <c r="G156" s="194" t="s">
        <v>160</v>
      </c>
      <c r="H156" s="195">
        <v>3</v>
      </c>
      <c r="I156" s="196"/>
      <c r="J156" s="195">
        <f>ROUND(I156*H156,1)</f>
        <v>0</v>
      </c>
      <c r="K156" s="193" t="s">
        <v>35</v>
      </c>
      <c r="L156" s="41"/>
      <c r="M156" s="197" t="s">
        <v>35</v>
      </c>
      <c r="N156" s="198" t="s">
        <v>51</v>
      </c>
      <c r="O156" s="66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1" t="s">
        <v>161</v>
      </c>
      <c r="AT156" s="201" t="s">
        <v>132</v>
      </c>
      <c r="AU156" s="201" t="s">
        <v>89</v>
      </c>
      <c r="AY156" s="18" t="s">
        <v>129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8" t="s">
        <v>41</v>
      </c>
      <c r="BK156" s="202">
        <f>ROUND(I156*H156,1)</f>
        <v>0</v>
      </c>
      <c r="BL156" s="18" t="s">
        <v>161</v>
      </c>
      <c r="BM156" s="201" t="s">
        <v>296</v>
      </c>
    </row>
    <row r="157" spans="1:65" s="2" customFormat="1" ht="21.75" customHeight="1">
      <c r="A157" s="36"/>
      <c r="B157" s="37"/>
      <c r="C157" s="191" t="s">
        <v>297</v>
      </c>
      <c r="D157" s="191" t="s">
        <v>132</v>
      </c>
      <c r="E157" s="192" t="s">
        <v>298</v>
      </c>
      <c r="F157" s="193" t="s">
        <v>299</v>
      </c>
      <c r="G157" s="194" t="s">
        <v>135</v>
      </c>
      <c r="H157" s="195">
        <v>1634.5</v>
      </c>
      <c r="I157" s="196"/>
      <c r="J157" s="195">
        <f>ROUND(I157*H157,1)</f>
        <v>0</v>
      </c>
      <c r="K157" s="193" t="s">
        <v>136</v>
      </c>
      <c r="L157" s="41"/>
      <c r="M157" s="197" t="s">
        <v>35</v>
      </c>
      <c r="N157" s="198" t="s">
        <v>51</v>
      </c>
      <c r="O157" s="66"/>
      <c r="P157" s="199">
        <f>O157*H157</f>
        <v>0</v>
      </c>
      <c r="Q157" s="199">
        <v>0.00028</v>
      </c>
      <c r="R157" s="199">
        <f>Q157*H157</f>
        <v>0.45765999999999996</v>
      </c>
      <c r="S157" s="199">
        <v>0</v>
      </c>
      <c r="T157" s="20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1" t="s">
        <v>161</v>
      </c>
      <c r="AT157" s="201" t="s">
        <v>132</v>
      </c>
      <c r="AU157" s="201" t="s">
        <v>89</v>
      </c>
      <c r="AY157" s="18" t="s">
        <v>129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18" t="s">
        <v>41</v>
      </c>
      <c r="BK157" s="202">
        <f>ROUND(I157*H157,1)</f>
        <v>0</v>
      </c>
      <c r="BL157" s="18" t="s">
        <v>161</v>
      </c>
      <c r="BM157" s="201" t="s">
        <v>300</v>
      </c>
    </row>
    <row r="158" spans="2:51" s="13" customFormat="1" ht="11.25">
      <c r="B158" s="203"/>
      <c r="C158" s="204"/>
      <c r="D158" s="205" t="s">
        <v>139</v>
      </c>
      <c r="E158" s="206" t="s">
        <v>35</v>
      </c>
      <c r="F158" s="207" t="s">
        <v>301</v>
      </c>
      <c r="G158" s="204"/>
      <c r="H158" s="208">
        <v>1634.5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139</v>
      </c>
      <c r="AU158" s="214" t="s">
        <v>89</v>
      </c>
      <c r="AV158" s="13" t="s">
        <v>89</v>
      </c>
      <c r="AW158" s="13" t="s">
        <v>141</v>
      </c>
      <c r="AX158" s="13" t="s">
        <v>41</v>
      </c>
      <c r="AY158" s="214" t="s">
        <v>129</v>
      </c>
    </row>
    <row r="159" spans="1:65" s="2" customFormat="1" ht="16.5" customHeight="1">
      <c r="A159" s="36"/>
      <c r="B159" s="37"/>
      <c r="C159" s="237" t="s">
        <v>302</v>
      </c>
      <c r="D159" s="237" t="s">
        <v>187</v>
      </c>
      <c r="E159" s="238" t="s">
        <v>303</v>
      </c>
      <c r="F159" s="239" t="s">
        <v>304</v>
      </c>
      <c r="G159" s="240" t="s">
        <v>135</v>
      </c>
      <c r="H159" s="241">
        <v>1683.54</v>
      </c>
      <c r="I159" s="242"/>
      <c r="J159" s="241">
        <f>ROUND(I159*H159,1)</f>
        <v>0</v>
      </c>
      <c r="K159" s="239" t="s">
        <v>35</v>
      </c>
      <c r="L159" s="243"/>
      <c r="M159" s="244" t="s">
        <v>35</v>
      </c>
      <c r="N159" s="245" t="s">
        <v>51</v>
      </c>
      <c r="O159" s="66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1" t="s">
        <v>191</v>
      </c>
      <c r="AT159" s="201" t="s">
        <v>187</v>
      </c>
      <c r="AU159" s="201" t="s">
        <v>89</v>
      </c>
      <c r="AY159" s="18" t="s">
        <v>129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8" t="s">
        <v>41</v>
      </c>
      <c r="BK159" s="202">
        <f>ROUND(I159*H159,1)</f>
        <v>0</v>
      </c>
      <c r="BL159" s="18" t="s">
        <v>161</v>
      </c>
      <c r="BM159" s="201" t="s">
        <v>305</v>
      </c>
    </row>
    <row r="160" spans="2:51" s="13" customFormat="1" ht="11.25">
      <c r="B160" s="203"/>
      <c r="C160" s="204"/>
      <c r="D160" s="205" t="s">
        <v>139</v>
      </c>
      <c r="E160" s="206" t="s">
        <v>35</v>
      </c>
      <c r="F160" s="207" t="s">
        <v>306</v>
      </c>
      <c r="G160" s="204"/>
      <c r="H160" s="208">
        <v>1683.535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139</v>
      </c>
      <c r="AU160" s="214" t="s">
        <v>89</v>
      </c>
      <c r="AV160" s="13" t="s">
        <v>89</v>
      </c>
      <c r="AW160" s="13" t="s">
        <v>141</v>
      </c>
      <c r="AX160" s="13" t="s">
        <v>41</v>
      </c>
      <c r="AY160" s="214" t="s">
        <v>129</v>
      </c>
    </row>
    <row r="161" spans="1:65" s="2" customFormat="1" ht="33" customHeight="1">
      <c r="A161" s="36"/>
      <c r="B161" s="37"/>
      <c r="C161" s="191" t="s">
        <v>191</v>
      </c>
      <c r="D161" s="191" t="s">
        <v>132</v>
      </c>
      <c r="E161" s="192" t="s">
        <v>307</v>
      </c>
      <c r="F161" s="193" t="s">
        <v>308</v>
      </c>
      <c r="G161" s="194" t="s">
        <v>216</v>
      </c>
      <c r="H161" s="196"/>
      <c r="I161" s="196"/>
      <c r="J161" s="195">
        <f>ROUND(I161*H161,1)</f>
        <v>0</v>
      </c>
      <c r="K161" s="193" t="s">
        <v>136</v>
      </c>
      <c r="L161" s="41"/>
      <c r="M161" s="246" t="s">
        <v>35</v>
      </c>
      <c r="N161" s="247" t="s">
        <v>51</v>
      </c>
      <c r="O161" s="248"/>
      <c r="P161" s="249">
        <f>O161*H161</f>
        <v>0</v>
      </c>
      <c r="Q161" s="249">
        <v>0</v>
      </c>
      <c r="R161" s="249">
        <f>Q161*H161</f>
        <v>0</v>
      </c>
      <c r="S161" s="249">
        <v>0</v>
      </c>
      <c r="T161" s="25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1" t="s">
        <v>161</v>
      </c>
      <c r="AT161" s="201" t="s">
        <v>132</v>
      </c>
      <c r="AU161" s="201" t="s">
        <v>89</v>
      </c>
      <c r="AY161" s="18" t="s">
        <v>129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8" t="s">
        <v>41</v>
      </c>
      <c r="BK161" s="202">
        <f>ROUND(I161*H161,1)</f>
        <v>0</v>
      </c>
      <c r="BL161" s="18" t="s">
        <v>161</v>
      </c>
      <c r="BM161" s="201" t="s">
        <v>309</v>
      </c>
    </row>
    <row r="162" spans="1:31" s="2" customFormat="1" ht="6.95" customHeight="1">
      <c r="A162" s="36"/>
      <c r="B162" s="49"/>
      <c r="C162" s="50"/>
      <c r="D162" s="50"/>
      <c r="E162" s="50"/>
      <c r="F162" s="50"/>
      <c r="G162" s="50"/>
      <c r="H162" s="50"/>
      <c r="I162" s="140"/>
      <c r="J162" s="50"/>
      <c r="K162" s="50"/>
      <c r="L162" s="41"/>
      <c r="M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</row>
  </sheetData>
  <sheetProtection algorithmName="SHA-512" hashValue="PwYS+5cndBCXuAOiByD/YR4q1mFLU35rd9wMbNZ6oVC/GzfXOZX595qoy3JOtNllLgLuwh70p280kV8Hl+Ngew==" saltValue="eDgXuXLNQcevZVFsrhd2yq0ZL3W8H7yXp/CJeEb3JHGMgMX6pPoG5Szr27OFOn7z5yONWfdCDaijmu4XoyTtmw==" spinCount="100000" sheet="1" objects="1" scenarios="1" formatColumns="0" formatRows="0" autoFilter="0"/>
  <autoFilter ref="C86:K16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87"/>
  <sheetViews>
    <sheetView showGridLines="0" workbookViewId="0" topLeftCell="A12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92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89</v>
      </c>
    </row>
    <row r="4" spans="2:46" s="1" customFormat="1" ht="24.95" customHeight="1">
      <c r="B4" s="21"/>
      <c r="D4" s="107" t="s">
        <v>99</v>
      </c>
      <c r="I4" s="103"/>
      <c r="L4" s="21"/>
      <c r="M4" s="108" t="s">
        <v>10</v>
      </c>
      <c r="AT4" s="18" t="s">
        <v>4</v>
      </c>
    </row>
    <row r="5" spans="2:12" s="1" customFormat="1" ht="6.95" customHeight="1">
      <c r="B5" s="21"/>
      <c r="I5" s="103"/>
      <c r="L5" s="21"/>
    </row>
    <row r="6" spans="2:12" s="1" customFormat="1" ht="12" customHeight="1">
      <c r="B6" s="21"/>
      <c r="D6" s="109" t="s">
        <v>16</v>
      </c>
      <c r="I6" s="103"/>
      <c r="L6" s="21"/>
    </row>
    <row r="7" spans="2:12" s="1" customFormat="1" ht="16.5" customHeight="1">
      <c r="B7" s="21"/>
      <c r="E7" s="301" t="str">
        <f>'Rekapitulace stavby'!K6</f>
        <v>Stavební úpravy objektu č.p.995_Stavební část</v>
      </c>
      <c r="F7" s="302"/>
      <c r="G7" s="302"/>
      <c r="H7" s="302"/>
      <c r="I7" s="103"/>
      <c r="L7" s="21"/>
    </row>
    <row r="8" spans="1:31" s="2" customFormat="1" ht="12" customHeight="1">
      <c r="A8" s="36"/>
      <c r="B8" s="41"/>
      <c r="C8" s="36"/>
      <c r="D8" s="109" t="s">
        <v>100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03" t="s">
        <v>310</v>
      </c>
      <c r="F9" s="304"/>
      <c r="G9" s="304"/>
      <c r="H9" s="304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35</v>
      </c>
      <c r="G11" s="36"/>
      <c r="H11" s="36"/>
      <c r="I11" s="113" t="s">
        <v>20</v>
      </c>
      <c r="J11" s="112" t="s">
        <v>35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6. 3. 2020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21.75" customHeight="1">
      <c r="A13" s="36"/>
      <c r="B13" s="41"/>
      <c r="C13" s="36"/>
      <c r="D13" s="115" t="s">
        <v>26</v>
      </c>
      <c r="E13" s="36"/>
      <c r="F13" s="116" t="s">
        <v>27</v>
      </c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30</v>
      </c>
      <c r="E14" s="36"/>
      <c r="F14" s="36"/>
      <c r="G14" s="36"/>
      <c r="H14" s="36"/>
      <c r="I14" s="113" t="s">
        <v>31</v>
      </c>
      <c r="J14" s="112" t="s">
        <v>32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33</v>
      </c>
      <c r="F15" s="36"/>
      <c r="G15" s="36"/>
      <c r="H15" s="36"/>
      <c r="I15" s="113" t="s">
        <v>34</v>
      </c>
      <c r="J15" s="112" t="s">
        <v>35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36</v>
      </c>
      <c r="E17" s="36"/>
      <c r="F17" s="36"/>
      <c r="G17" s="36"/>
      <c r="H17" s="36"/>
      <c r="I17" s="113" t="s">
        <v>31</v>
      </c>
      <c r="J17" s="31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5" t="str">
        <f>'Rekapitulace stavby'!E14</f>
        <v>Vyplň údaj</v>
      </c>
      <c r="F18" s="306"/>
      <c r="G18" s="306"/>
      <c r="H18" s="306"/>
      <c r="I18" s="113" t="s">
        <v>34</v>
      </c>
      <c r="J18" s="31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38</v>
      </c>
      <c r="E20" s="36"/>
      <c r="F20" s="36"/>
      <c r="G20" s="36"/>
      <c r="H20" s="36"/>
      <c r="I20" s="113" t="s">
        <v>31</v>
      </c>
      <c r="J20" s="112" t="s">
        <v>39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40</v>
      </c>
      <c r="F21" s="36"/>
      <c r="G21" s="36"/>
      <c r="H21" s="36"/>
      <c r="I21" s="113" t="s">
        <v>34</v>
      </c>
      <c r="J21" s="112" t="s">
        <v>35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42</v>
      </c>
      <c r="E23" s="36"/>
      <c r="F23" s="36"/>
      <c r="G23" s="36"/>
      <c r="H23" s="36"/>
      <c r="I23" s="113" t="s">
        <v>31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34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44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7"/>
      <c r="B27" s="118"/>
      <c r="C27" s="117"/>
      <c r="D27" s="117"/>
      <c r="E27" s="307" t="s">
        <v>45</v>
      </c>
      <c r="F27" s="307"/>
      <c r="G27" s="307"/>
      <c r="H27" s="307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46</v>
      </c>
      <c r="E30" s="36"/>
      <c r="F30" s="36"/>
      <c r="G30" s="36"/>
      <c r="H30" s="36"/>
      <c r="I30" s="110"/>
      <c r="J30" s="124">
        <f>ROUND(J104,0)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48</v>
      </c>
      <c r="G32" s="36"/>
      <c r="H32" s="36"/>
      <c r="I32" s="126" t="s">
        <v>47</v>
      </c>
      <c r="J32" s="125" t="s">
        <v>49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50</v>
      </c>
      <c r="E33" s="109" t="s">
        <v>51</v>
      </c>
      <c r="F33" s="128">
        <f>ROUND((SUM(BE104:BE586)),0)</f>
        <v>0</v>
      </c>
      <c r="G33" s="36"/>
      <c r="H33" s="36"/>
      <c r="I33" s="129">
        <v>0.21</v>
      </c>
      <c r="J33" s="128">
        <f>ROUND(((SUM(BE104:BE586))*I33),0)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52</v>
      </c>
      <c r="F34" s="128">
        <f>ROUND((SUM(BF104:BF586)),0)</f>
        <v>0</v>
      </c>
      <c r="G34" s="36"/>
      <c r="H34" s="36"/>
      <c r="I34" s="129">
        <v>0.15</v>
      </c>
      <c r="J34" s="128">
        <f>ROUND(((SUM(BF104:BF586))*I34),0)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53</v>
      </c>
      <c r="F35" s="128">
        <f>ROUND((SUM(BG104:BG586)),0)</f>
        <v>0</v>
      </c>
      <c r="G35" s="36"/>
      <c r="H35" s="36"/>
      <c r="I35" s="129">
        <v>0.21</v>
      </c>
      <c r="J35" s="128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54</v>
      </c>
      <c r="F36" s="128">
        <f>ROUND((SUM(BH104:BH586)),0)</f>
        <v>0</v>
      </c>
      <c r="G36" s="36"/>
      <c r="H36" s="36"/>
      <c r="I36" s="129">
        <v>0.15</v>
      </c>
      <c r="J36" s="128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55</v>
      </c>
      <c r="F37" s="128">
        <f>ROUND((SUM(BI104:BI586)),0)</f>
        <v>0</v>
      </c>
      <c r="G37" s="36"/>
      <c r="H37" s="36"/>
      <c r="I37" s="129">
        <v>0</v>
      </c>
      <c r="J37" s="128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56</v>
      </c>
      <c r="E39" s="132"/>
      <c r="F39" s="132"/>
      <c r="G39" s="133" t="s">
        <v>57</v>
      </c>
      <c r="H39" s="134" t="s">
        <v>58</v>
      </c>
      <c r="I39" s="135"/>
      <c r="J39" s="136">
        <f>SUM(J30:J37)</f>
        <v>0</v>
      </c>
      <c r="K39" s="137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 hidden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4" t="s">
        <v>102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308" t="str">
        <f>E7</f>
        <v>Stavební úpravy objektu č.p.995_Stavební část</v>
      </c>
      <c r="F48" s="309"/>
      <c r="G48" s="309"/>
      <c r="H48" s="309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100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261" t="str">
        <f>E9</f>
        <v>D1.1 _1.2_N - Stavební část - nezpůsobilé výdaje</v>
      </c>
      <c r="F50" s="310"/>
      <c r="G50" s="310"/>
      <c r="H50" s="310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22</v>
      </c>
      <c r="D52" s="38"/>
      <c r="E52" s="38"/>
      <c r="F52" s="28" t="str">
        <f>F12</f>
        <v>Lanškroun</v>
      </c>
      <c r="G52" s="38"/>
      <c r="H52" s="38"/>
      <c r="I52" s="113" t="s">
        <v>24</v>
      </c>
      <c r="J52" s="61" t="str">
        <f>IF(J12="","",J12)</f>
        <v>6. 3. 2020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 hidden="1">
      <c r="A54" s="36"/>
      <c r="B54" s="37"/>
      <c r="C54" s="30" t="s">
        <v>30</v>
      </c>
      <c r="D54" s="38"/>
      <c r="E54" s="38"/>
      <c r="F54" s="28" t="str">
        <f>E15</f>
        <v>Stepa s.r.o.</v>
      </c>
      <c r="G54" s="38"/>
      <c r="H54" s="38"/>
      <c r="I54" s="113" t="s">
        <v>38</v>
      </c>
      <c r="J54" s="34" t="str">
        <f>E21</f>
        <v>Ing. Josef Motl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 hidden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3" t="s">
        <v>42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 hidden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44" t="s">
        <v>103</v>
      </c>
      <c r="D57" s="145"/>
      <c r="E57" s="145"/>
      <c r="F57" s="145"/>
      <c r="G57" s="145"/>
      <c r="H57" s="145"/>
      <c r="I57" s="146"/>
      <c r="J57" s="147" t="s">
        <v>104</v>
      </c>
      <c r="K57" s="145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 hidden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 hidden="1">
      <c r="A59" s="36"/>
      <c r="B59" s="37"/>
      <c r="C59" s="148" t="s">
        <v>78</v>
      </c>
      <c r="D59" s="38"/>
      <c r="E59" s="38"/>
      <c r="F59" s="38"/>
      <c r="G59" s="38"/>
      <c r="H59" s="38"/>
      <c r="I59" s="110"/>
      <c r="J59" s="79">
        <f>J104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105</v>
      </c>
    </row>
    <row r="60" spans="2:12" s="9" customFormat="1" ht="24.95" customHeight="1" hidden="1">
      <c r="B60" s="149"/>
      <c r="C60" s="150"/>
      <c r="D60" s="151" t="s">
        <v>106</v>
      </c>
      <c r="E60" s="152"/>
      <c r="F60" s="152"/>
      <c r="G60" s="152"/>
      <c r="H60" s="152"/>
      <c r="I60" s="153"/>
      <c r="J60" s="154">
        <f>J105</f>
        <v>0</v>
      </c>
      <c r="K60" s="150"/>
      <c r="L60" s="155"/>
    </row>
    <row r="61" spans="2:12" s="10" customFormat="1" ht="19.9" customHeight="1" hidden="1">
      <c r="B61" s="156"/>
      <c r="C61" s="157"/>
      <c r="D61" s="158" t="s">
        <v>311</v>
      </c>
      <c r="E61" s="159"/>
      <c r="F61" s="159"/>
      <c r="G61" s="159"/>
      <c r="H61" s="159"/>
      <c r="I61" s="160"/>
      <c r="J61" s="161">
        <f>J106</f>
        <v>0</v>
      </c>
      <c r="K61" s="157"/>
      <c r="L61" s="162"/>
    </row>
    <row r="62" spans="2:12" s="10" customFormat="1" ht="19.9" customHeight="1" hidden="1">
      <c r="B62" s="156"/>
      <c r="C62" s="157"/>
      <c r="D62" s="158" t="s">
        <v>312</v>
      </c>
      <c r="E62" s="159"/>
      <c r="F62" s="159"/>
      <c r="G62" s="159"/>
      <c r="H62" s="159"/>
      <c r="I62" s="160"/>
      <c r="J62" s="161">
        <f>J116</f>
        <v>0</v>
      </c>
      <c r="K62" s="157"/>
      <c r="L62" s="162"/>
    </row>
    <row r="63" spans="2:12" s="10" customFormat="1" ht="19.9" customHeight="1" hidden="1">
      <c r="B63" s="156"/>
      <c r="C63" s="157"/>
      <c r="D63" s="158" t="s">
        <v>313</v>
      </c>
      <c r="E63" s="159"/>
      <c r="F63" s="159"/>
      <c r="G63" s="159"/>
      <c r="H63" s="159"/>
      <c r="I63" s="160"/>
      <c r="J63" s="161">
        <f>J121</f>
        <v>0</v>
      </c>
      <c r="K63" s="157"/>
      <c r="L63" s="162"/>
    </row>
    <row r="64" spans="2:12" s="10" customFormat="1" ht="19.9" customHeight="1" hidden="1">
      <c r="B64" s="156"/>
      <c r="C64" s="157"/>
      <c r="D64" s="158" t="s">
        <v>314</v>
      </c>
      <c r="E64" s="159"/>
      <c r="F64" s="159"/>
      <c r="G64" s="159"/>
      <c r="H64" s="159"/>
      <c r="I64" s="160"/>
      <c r="J64" s="161">
        <f>J168</f>
        <v>0</v>
      </c>
      <c r="K64" s="157"/>
      <c r="L64" s="162"/>
    </row>
    <row r="65" spans="2:12" s="10" customFormat="1" ht="19.9" customHeight="1" hidden="1">
      <c r="B65" s="156"/>
      <c r="C65" s="157"/>
      <c r="D65" s="158" t="s">
        <v>315</v>
      </c>
      <c r="E65" s="159"/>
      <c r="F65" s="159"/>
      <c r="G65" s="159"/>
      <c r="H65" s="159"/>
      <c r="I65" s="160"/>
      <c r="J65" s="161">
        <f>J205</f>
        <v>0</v>
      </c>
      <c r="K65" s="157"/>
      <c r="L65" s="162"/>
    </row>
    <row r="66" spans="2:12" s="10" customFormat="1" ht="19.9" customHeight="1" hidden="1">
      <c r="B66" s="156"/>
      <c r="C66" s="157"/>
      <c r="D66" s="158" t="s">
        <v>107</v>
      </c>
      <c r="E66" s="159"/>
      <c r="F66" s="159"/>
      <c r="G66" s="159"/>
      <c r="H66" s="159"/>
      <c r="I66" s="160"/>
      <c r="J66" s="161">
        <f>J304</f>
        <v>0</v>
      </c>
      <c r="K66" s="157"/>
      <c r="L66" s="162"/>
    </row>
    <row r="67" spans="2:12" s="10" customFormat="1" ht="19.9" customHeight="1" hidden="1">
      <c r="B67" s="156"/>
      <c r="C67" s="157"/>
      <c r="D67" s="158" t="s">
        <v>108</v>
      </c>
      <c r="E67" s="159"/>
      <c r="F67" s="159"/>
      <c r="G67" s="159"/>
      <c r="H67" s="159"/>
      <c r="I67" s="160"/>
      <c r="J67" s="161">
        <f>J357</f>
        <v>0</v>
      </c>
      <c r="K67" s="157"/>
      <c r="L67" s="162"/>
    </row>
    <row r="68" spans="2:12" s="10" customFormat="1" ht="19.9" customHeight="1" hidden="1">
      <c r="B68" s="156"/>
      <c r="C68" s="157"/>
      <c r="D68" s="158" t="s">
        <v>316</v>
      </c>
      <c r="E68" s="159"/>
      <c r="F68" s="159"/>
      <c r="G68" s="159"/>
      <c r="H68" s="159"/>
      <c r="I68" s="160"/>
      <c r="J68" s="161">
        <f>J370</f>
        <v>0</v>
      </c>
      <c r="K68" s="157"/>
      <c r="L68" s="162"/>
    </row>
    <row r="69" spans="2:12" s="9" customFormat="1" ht="24.95" customHeight="1" hidden="1">
      <c r="B69" s="149"/>
      <c r="C69" s="150"/>
      <c r="D69" s="151" t="s">
        <v>109</v>
      </c>
      <c r="E69" s="152"/>
      <c r="F69" s="152"/>
      <c r="G69" s="152"/>
      <c r="H69" s="152"/>
      <c r="I69" s="153"/>
      <c r="J69" s="154">
        <f>J372</f>
        <v>0</v>
      </c>
      <c r="K69" s="150"/>
      <c r="L69" s="155"/>
    </row>
    <row r="70" spans="2:12" s="10" customFormat="1" ht="19.9" customHeight="1" hidden="1">
      <c r="B70" s="156"/>
      <c r="C70" s="157"/>
      <c r="D70" s="158" t="s">
        <v>317</v>
      </c>
      <c r="E70" s="159"/>
      <c r="F70" s="159"/>
      <c r="G70" s="159"/>
      <c r="H70" s="159"/>
      <c r="I70" s="160"/>
      <c r="J70" s="161">
        <f>J373</f>
        <v>0</v>
      </c>
      <c r="K70" s="157"/>
      <c r="L70" s="162"/>
    </row>
    <row r="71" spans="2:12" s="10" customFormat="1" ht="19.9" customHeight="1" hidden="1">
      <c r="B71" s="156"/>
      <c r="C71" s="157"/>
      <c r="D71" s="158" t="s">
        <v>110</v>
      </c>
      <c r="E71" s="159"/>
      <c r="F71" s="159"/>
      <c r="G71" s="159"/>
      <c r="H71" s="159"/>
      <c r="I71" s="160"/>
      <c r="J71" s="161">
        <f>J395</f>
        <v>0</v>
      </c>
      <c r="K71" s="157"/>
      <c r="L71" s="162"/>
    </row>
    <row r="72" spans="2:12" s="10" customFormat="1" ht="19.9" customHeight="1" hidden="1">
      <c r="B72" s="156"/>
      <c r="C72" s="157"/>
      <c r="D72" s="158" t="s">
        <v>111</v>
      </c>
      <c r="E72" s="159"/>
      <c r="F72" s="159"/>
      <c r="G72" s="159"/>
      <c r="H72" s="159"/>
      <c r="I72" s="160"/>
      <c r="J72" s="161">
        <f>J399</f>
        <v>0</v>
      </c>
      <c r="K72" s="157"/>
      <c r="L72" s="162"/>
    </row>
    <row r="73" spans="2:12" s="10" customFormat="1" ht="19.9" customHeight="1" hidden="1">
      <c r="B73" s="156"/>
      <c r="C73" s="157"/>
      <c r="D73" s="158" t="s">
        <v>318</v>
      </c>
      <c r="E73" s="159"/>
      <c r="F73" s="159"/>
      <c r="G73" s="159"/>
      <c r="H73" s="159"/>
      <c r="I73" s="160"/>
      <c r="J73" s="161">
        <f>J415</f>
        <v>0</v>
      </c>
      <c r="K73" s="157"/>
      <c r="L73" s="162"/>
    </row>
    <row r="74" spans="2:12" s="10" customFormat="1" ht="19.9" customHeight="1" hidden="1">
      <c r="B74" s="156"/>
      <c r="C74" s="157"/>
      <c r="D74" s="158" t="s">
        <v>319</v>
      </c>
      <c r="E74" s="159"/>
      <c r="F74" s="159"/>
      <c r="G74" s="159"/>
      <c r="H74" s="159"/>
      <c r="I74" s="160"/>
      <c r="J74" s="161">
        <f>J453</f>
        <v>0</v>
      </c>
      <c r="K74" s="157"/>
      <c r="L74" s="162"/>
    </row>
    <row r="75" spans="2:12" s="10" customFormat="1" ht="19.9" customHeight="1" hidden="1">
      <c r="B75" s="156"/>
      <c r="C75" s="157"/>
      <c r="D75" s="158" t="s">
        <v>320</v>
      </c>
      <c r="E75" s="159"/>
      <c r="F75" s="159"/>
      <c r="G75" s="159"/>
      <c r="H75" s="159"/>
      <c r="I75" s="160"/>
      <c r="J75" s="161">
        <f>J470</f>
        <v>0</v>
      </c>
      <c r="K75" s="157"/>
      <c r="L75" s="162"/>
    </row>
    <row r="76" spans="2:12" s="10" customFormat="1" ht="19.9" customHeight="1" hidden="1">
      <c r="B76" s="156"/>
      <c r="C76" s="157"/>
      <c r="D76" s="158" t="s">
        <v>113</v>
      </c>
      <c r="E76" s="159"/>
      <c r="F76" s="159"/>
      <c r="G76" s="159"/>
      <c r="H76" s="159"/>
      <c r="I76" s="160"/>
      <c r="J76" s="161">
        <f>J483</f>
        <v>0</v>
      </c>
      <c r="K76" s="157"/>
      <c r="L76" s="162"/>
    </row>
    <row r="77" spans="2:12" s="10" customFormat="1" ht="19.9" customHeight="1" hidden="1">
      <c r="B77" s="156"/>
      <c r="C77" s="157"/>
      <c r="D77" s="158" t="s">
        <v>321</v>
      </c>
      <c r="E77" s="159"/>
      <c r="F77" s="159"/>
      <c r="G77" s="159"/>
      <c r="H77" s="159"/>
      <c r="I77" s="160"/>
      <c r="J77" s="161">
        <f>J499</f>
        <v>0</v>
      </c>
      <c r="K77" s="157"/>
      <c r="L77" s="162"/>
    </row>
    <row r="78" spans="2:12" s="10" customFormat="1" ht="19.9" customHeight="1" hidden="1">
      <c r="B78" s="156"/>
      <c r="C78" s="157"/>
      <c r="D78" s="158" t="s">
        <v>322</v>
      </c>
      <c r="E78" s="159"/>
      <c r="F78" s="159"/>
      <c r="G78" s="159"/>
      <c r="H78" s="159"/>
      <c r="I78" s="160"/>
      <c r="J78" s="161">
        <f>J525</f>
        <v>0</v>
      </c>
      <c r="K78" s="157"/>
      <c r="L78" s="162"/>
    </row>
    <row r="79" spans="2:12" s="10" customFormat="1" ht="19.9" customHeight="1" hidden="1">
      <c r="B79" s="156"/>
      <c r="C79" s="157"/>
      <c r="D79" s="158" t="s">
        <v>323</v>
      </c>
      <c r="E79" s="159"/>
      <c r="F79" s="159"/>
      <c r="G79" s="159"/>
      <c r="H79" s="159"/>
      <c r="I79" s="160"/>
      <c r="J79" s="161">
        <f>J556</f>
        <v>0</v>
      </c>
      <c r="K79" s="157"/>
      <c r="L79" s="162"/>
    </row>
    <row r="80" spans="2:12" s="10" customFormat="1" ht="19.9" customHeight="1" hidden="1">
      <c r="B80" s="156"/>
      <c r="C80" s="157"/>
      <c r="D80" s="158" t="s">
        <v>324</v>
      </c>
      <c r="E80" s="159"/>
      <c r="F80" s="159"/>
      <c r="G80" s="159"/>
      <c r="H80" s="159"/>
      <c r="I80" s="160"/>
      <c r="J80" s="161">
        <f>J561</f>
        <v>0</v>
      </c>
      <c r="K80" s="157"/>
      <c r="L80" s="162"/>
    </row>
    <row r="81" spans="2:12" s="9" customFormat="1" ht="24.95" customHeight="1" hidden="1">
      <c r="B81" s="149"/>
      <c r="C81" s="150"/>
      <c r="D81" s="151" t="s">
        <v>325</v>
      </c>
      <c r="E81" s="152"/>
      <c r="F81" s="152"/>
      <c r="G81" s="152"/>
      <c r="H81" s="152"/>
      <c r="I81" s="153"/>
      <c r="J81" s="154">
        <f>J580</f>
        <v>0</v>
      </c>
      <c r="K81" s="150"/>
      <c r="L81" s="155"/>
    </row>
    <row r="82" spans="2:12" s="10" customFormat="1" ht="19.9" customHeight="1" hidden="1">
      <c r="B82" s="156"/>
      <c r="C82" s="157"/>
      <c r="D82" s="158" t="s">
        <v>326</v>
      </c>
      <c r="E82" s="159"/>
      <c r="F82" s="159"/>
      <c r="G82" s="159"/>
      <c r="H82" s="159"/>
      <c r="I82" s="160"/>
      <c r="J82" s="161">
        <f>J581</f>
        <v>0</v>
      </c>
      <c r="K82" s="157"/>
      <c r="L82" s="162"/>
    </row>
    <row r="83" spans="2:12" s="10" customFormat="1" ht="19.9" customHeight="1" hidden="1">
      <c r="B83" s="156"/>
      <c r="C83" s="157"/>
      <c r="D83" s="158" t="s">
        <v>327</v>
      </c>
      <c r="E83" s="159"/>
      <c r="F83" s="159"/>
      <c r="G83" s="159"/>
      <c r="H83" s="159"/>
      <c r="I83" s="160"/>
      <c r="J83" s="161">
        <f>J583</f>
        <v>0</v>
      </c>
      <c r="K83" s="157"/>
      <c r="L83" s="162"/>
    </row>
    <row r="84" spans="2:12" s="10" customFormat="1" ht="19.9" customHeight="1" hidden="1">
      <c r="B84" s="156"/>
      <c r="C84" s="157"/>
      <c r="D84" s="158" t="s">
        <v>328</v>
      </c>
      <c r="E84" s="159"/>
      <c r="F84" s="159"/>
      <c r="G84" s="159"/>
      <c r="H84" s="159"/>
      <c r="I84" s="160"/>
      <c r="J84" s="161">
        <f>J585</f>
        <v>0</v>
      </c>
      <c r="K84" s="157"/>
      <c r="L84" s="162"/>
    </row>
    <row r="85" spans="1:31" s="2" customFormat="1" ht="21.75" customHeight="1" hidden="1">
      <c r="A85" s="36"/>
      <c r="B85" s="37"/>
      <c r="C85" s="38"/>
      <c r="D85" s="38"/>
      <c r="E85" s="38"/>
      <c r="F85" s="38"/>
      <c r="G85" s="38"/>
      <c r="H85" s="38"/>
      <c r="I85" s="110"/>
      <c r="J85" s="38"/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 hidden="1">
      <c r="A86" s="36"/>
      <c r="B86" s="49"/>
      <c r="C86" s="50"/>
      <c r="D86" s="50"/>
      <c r="E86" s="50"/>
      <c r="F86" s="50"/>
      <c r="G86" s="50"/>
      <c r="H86" s="50"/>
      <c r="I86" s="140"/>
      <c r="J86" s="50"/>
      <c r="K86" s="50"/>
      <c r="L86" s="11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ht="11.25" hidden="1"/>
    <row r="88" ht="11.25" hidden="1"/>
    <row r="89" ht="11.25" hidden="1"/>
    <row r="90" spans="1:31" s="2" customFormat="1" ht="6.95" customHeight="1">
      <c r="A90" s="36"/>
      <c r="B90" s="51"/>
      <c r="C90" s="52"/>
      <c r="D90" s="52"/>
      <c r="E90" s="52"/>
      <c r="F90" s="52"/>
      <c r="G90" s="52"/>
      <c r="H90" s="52"/>
      <c r="I90" s="143"/>
      <c r="J90" s="52"/>
      <c r="K90" s="52"/>
      <c r="L90" s="11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4.95" customHeight="1">
      <c r="A91" s="36"/>
      <c r="B91" s="37"/>
      <c r="C91" s="24" t="s">
        <v>114</v>
      </c>
      <c r="D91" s="38"/>
      <c r="E91" s="38"/>
      <c r="F91" s="38"/>
      <c r="G91" s="38"/>
      <c r="H91" s="38"/>
      <c r="I91" s="110"/>
      <c r="J91" s="38"/>
      <c r="K91" s="38"/>
      <c r="L91" s="11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110"/>
      <c r="J92" s="38"/>
      <c r="K92" s="38"/>
      <c r="L92" s="11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0" t="s">
        <v>16</v>
      </c>
      <c r="D93" s="38"/>
      <c r="E93" s="38"/>
      <c r="F93" s="38"/>
      <c r="G93" s="38"/>
      <c r="H93" s="38"/>
      <c r="I93" s="110"/>
      <c r="J93" s="38"/>
      <c r="K93" s="38"/>
      <c r="L93" s="11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6.5" customHeight="1">
      <c r="A94" s="36"/>
      <c r="B94" s="37"/>
      <c r="C94" s="38"/>
      <c r="D94" s="38"/>
      <c r="E94" s="308" t="str">
        <f>E7</f>
        <v>Stavební úpravy objektu č.p.995_Stavební část</v>
      </c>
      <c r="F94" s="309"/>
      <c r="G94" s="309"/>
      <c r="H94" s="309"/>
      <c r="I94" s="110"/>
      <c r="J94" s="38"/>
      <c r="K94" s="38"/>
      <c r="L94" s="11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0" t="s">
        <v>100</v>
      </c>
      <c r="D95" s="38"/>
      <c r="E95" s="38"/>
      <c r="F95" s="38"/>
      <c r="G95" s="38"/>
      <c r="H95" s="38"/>
      <c r="I95" s="110"/>
      <c r="J95" s="38"/>
      <c r="K95" s="38"/>
      <c r="L95" s="11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6.5" customHeight="1">
      <c r="A96" s="36"/>
      <c r="B96" s="37"/>
      <c r="C96" s="38"/>
      <c r="D96" s="38"/>
      <c r="E96" s="261" t="str">
        <f>E9</f>
        <v>D1.1 _1.2_N - Stavební část - nezpůsobilé výdaje</v>
      </c>
      <c r="F96" s="310"/>
      <c r="G96" s="310"/>
      <c r="H96" s="310"/>
      <c r="I96" s="110"/>
      <c r="J96" s="38"/>
      <c r="K96" s="38"/>
      <c r="L96" s="11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110"/>
      <c r="J97" s="38"/>
      <c r="K97" s="38"/>
      <c r="L97" s="11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2" customHeight="1">
      <c r="A98" s="36"/>
      <c r="B98" s="37"/>
      <c r="C98" s="30" t="s">
        <v>22</v>
      </c>
      <c r="D98" s="38"/>
      <c r="E98" s="38"/>
      <c r="F98" s="28" t="str">
        <f>F12</f>
        <v>Lanškroun</v>
      </c>
      <c r="G98" s="38"/>
      <c r="H98" s="38"/>
      <c r="I98" s="113" t="s">
        <v>24</v>
      </c>
      <c r="J98" s="61" t="str">
        <f>IF(J12="","",J12)</f>
        <v>6. 3. 2020</v>
      </c>
      <c r="K98" s="38"/>
      <c r="L98" s="11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110"/>
      <c r="J99" s="38"/>
      <c r="K99" s="38"/>
      <c r="L99" s="11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15.2" customHeight="1">
      <c r="A100" s="36"/>
      <c r="B100" s="37"/>
      <c r="C100" s="30" t="s">
        <v>30</v>
      </c>
      <c r="D100" s="38"/>
      <c r="E100" s="38"/>
      <c r="F100" s="28" t="str">
        <f>E15</f>
        <v>Stepa s.r.o.</v>
      </c>
      <c r="G100" s="38"/>
      <c r="H100" s="38"/>
      <c r="I100" s="113" t="s">
        <v>38</v>
      </c>
      <c r="J100" s="34" t="str">
        <f>E21</f>
        <v>Ing. Josef Motl</v>
      </c>
      <c r="K100" s="38"/>
      <c r="L100" s="11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5.2" customHeight="1">
      <c r="A101" s="36"/>
      <c r="B101" s="37"/>
      <c r="C101" s="30" t="s">
        <v>36</v>
      </c>
      <c r="D101" s="38"/>
      <c r="E101" s="38"/>
      <c r="F101" s="28" t="str">
        <f>IF(E18="","",E18)</f>
        <v>Vyplň údaj</v>
      </c>
      <c r="G101" s="38"/>
      <c r="H101" s="38"/>
      <c r="I101" s="113" t="s">
        <v>42</v>
      </c>
      <c r="J101" s="34" t="str">
        <f>E24</f>
        <v xml:space="preserve"> </v>
      </c>
      <c r="K101" s="38"/>
      <c r="L101" s="11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0.35" customHeight="1">
      <c r="A102" s="36"/>
      <c r="B102" s="37"/>
      <c r="C102" s="38"/>
      <c r="D102" s="38"/>
      <c r="E102" s="38"/>
      <c r="F102" s="38"/>
      <c r="G102" s="38"/>
      <c r="H102" s="38"/>
      <c r="I102" s="110"/>
      <c r="J102" s="38"/>
      <c r="K102" s="38"/>
      <c r="L102" s="11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11" customFormat="1" ht="29.25" customHeight="1">
      <c r="A103" s="163"/>
      <c r="B103" s="164"/>
      <c r="C103" s="165" t="s">
        <v>115</v>
      </c>
      <c r="D103" s="166" t="s">
        <v>65</v>
      </c>
      <c r="E103" s="166" t="s">
        <v>61</v>
      </c>
      <c r="F103" s="166" t="s">
        <v>62</v>
      </c>
      <c r="G103" s="166" t="s">
        <v>116</v>
      </c>
      <c r="H103" s="166" t="s">
        <v>117</v>
      </c>
      <c r="I103" s="167" t="s">
        <v>118</v>
      </c>
      <c r="J103" s="166" t="s">
        <v>104</v>
      </c>
      <c r="K103" s="168" t="s">
        <v>119</v>
      </c>
      <c r="L103" s="169"/>
      <c r="M103" s="70" t="s">
        <v>35</v>
      </c>
      <c r="N103" s="71" t="s">
        <v>50</v>
      </c>
      <c r="O103" s="71" t="s">
        <v>120</v>
      </c>
      <c r="P103" s="71" t="s">
        <v>121</v>
      </c>
      <c r="Q103" s="71" t="s">
        <v>122</v>
      </c>
      <c r="R103" s="71" t="s">
        <v>123</v>
      </c>
      <c r="S103" s="71" t="s">
        <v>124</v>
      </c>
      <c r="T103" s="72" t="s">
        <v>125</v>
      </c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</row>
    <row r="104" spans="1:63" s="2" customFormat="1" ht="22.9" customHeight="1">
      <c r="A104" s="36"/>
      <c r="B104" s="37"/>
      <c r="C104" s="77" t="s">
        <v>126</v>
      </c>
      <c r="D104" s="38"/>
      <c r="E104" s="38"/>
      <c r="F104" s="38"/>
      <c r="G104" s="38"/>
      <c r="H104" s="38"/>
      <c r="I104" s="110"/>
      <c r="J104" s="170">
        <f>BK104</f>
        <v>0</v>
      </c>
      <c r="K104" s="38"/>
      <c r="L104" s="41"/>
      <c r="M104" s="73"/>
      <c r="N104" s="171"/>
      <c r="O104" s="74"/>
      <c r="P104" s="172">
        <f>P105+P372+P580</f>
        <v>0</v>
      </c>
      <c r="Q104" s="74"/>
      <c r="R104" s="172">
        <f>R105+R372+R580</f>
        <v>263.59613937</v>
      </c>
      <c r="S104" s="74"/>
      <c r="T104" s="173">
        <f>T105+T372+T580</f>
        <v>57.3202687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8" t="s">
        <v>79</v>
      </c>
      <c r="AU104" s="18" t="s">
        <v>105</v>
      </c>
      <c r="BK104" s="174">
        <f>BK105+BK372+BK580</f>
        <v>0</v>
      </c>
    </row>
    <row r="105" spans="2:63" s="12" customFormat="1" ht="25.9" customHeight="1">
      <c r="B105" s="175"/>
      <c r="C105" s="176"/>
      <c r="D105" s="177" t="s">
        <v>79</v>
      </c>
      <c r="E105" s="178" t="s">
        <v>127</v>
      </c>
      <c r="F105" s="178" t="s">
        <v>128</v>
      </c>
      <c r="G105" s="176"/>
      <c r="H105" s="176"/>
      <c r="I105" s="179"/>
      <c r="J105" s="180">
        <f>BK105</f>
        <v>0</v>
      </c>
      <c r="K105" s="176"/>
      <c r="L105" s="181"/>
      <c r="M105" s="182"/>
      <c r="N105" s="183"/>
      <c r="O105" s="183"/>
      <c r="P105" s="184">
        <f>P106+P116+P121+P168+P205+P304+P357+P370</f>
        <v>0</v>
      </c>
      <c r="Q105" s="183"/>
      <c r="R105" s="184">
        <f>R106+R116+R121+R168+R205+R304+R357+R370</f>
        <v>249.29507110000003</v>
      </c>
      <c r="S105" s="183"/>
      <c r="T105" s="185">
        <f>T106+T116+T121+T168+T205+T304+T357+T370</f>
        <v>53.7642</v>
      </c>
      <c r="AR105" s="186" t="s">
        <v>41</v>
      </c>
      <c r="AT105" s="187" t="s">
        <v>79</v>
      </c>
      <c r="AU105" s="187" t="s">
        <v>80</v>
      </c>
      <c r="AY105" s="186" t="s">
        <v>129</v>
      </c>
      <c r="BK105" s="188">
        <f>BK106+BK116+BK121+BK168+BK205+BK304+BK357+BK370</f>
        <v>0</v>
      </c>
    </row>
    <row r="106" spans="2:63" s="12" customFormat="1" ht="22.9" customHeight="1">
      <c r="B106" s="175"/>
      <c r="C106" s="176"/>
      <c r="D106" s="177" t="s">
        <v>79</v>
      </c>
      <c r="E106" s="189" t="s">
        <v>41</v>
      </c>
      <c r="F106" s="189" t="s">
        <v>329</v>
      </c>
      <c r="G106" s="176"/>
      <c r="H106" s="176"/>
      <c r="I106" s="179"/>
      <c r="J106" s="190">
        <f>BK106</f>
        <v>0</v>
      </c>
      <c r="K106" s="176"/>
      <c r="L106" s="181"/>
      <c r="M106" s="182"/>
      <c r="N106" s="183"/>
      <c r="O106" s="183"/>
      <c r="P106" s="184">
        <f>SUM(P107:P115)</f>
        <v>0</v>
      </c>
      <c r="Q106" s="183"/>
      <c r="R106" s="184">
        <f>SUM(R107:R115)</f>
        <v>0</v>
      </c>
      <c r="S106" s="183"/>
      <c r="T106" s="185">
        <f>SUM(T107:T115)</f>
        <v>0</v>
      </c>
      <c r="AR106" s="186" t="s">
        <v>41</v>
      </c>
      <c r="AT106" s="187" t="s">
        <v>79</v>
      </c>
      <c r="AU106" s="187" t="s">
        <v>41</v>
      </c>
      <c r="AY106" s="186" t="s">
        <v>129</v>
      </c>
      <c r="BK106" s="188">
        <f>SUM(BK107:BK115)</f>
        <v>0</v>
      </c>
    </row>
    <row r="107" spans="1:65" s="2" customFormat="1" ht="21.75" customHeight="1">
      <c r="A107" s="36"/>
      <c r="B107" s="37"/>
      <c r="C107" s="191" t="s">
        <v>41</v>
      </c>
      <c r="D107" s="191" t="s">
        <v>132</v>
      </c>
      <c r="E107" s="192" t="s">
        <v>330</v>
      </c>
      <c r="F107" s="193" t="s">
        <v>331</v>
      </c>
      <c r="G107" s="194" t="s">
        <v>264</v>
      </c>
      <c r="H107" s="195">
        <v>10.78</v>
      </c>
      <c r="I107" s="196"/>
      <c r="J107" s="195">
        <f>ROUND(I107*H107,1)</f>
        <v>0</v>
      </c>
      <c r="K107" s="193" t="s">
        <v>136</v>
      </c>
      <c r="L107" s="41"/>
      <c r="M107" s="197" t="s">
        <v>35</v>
      </c>
      <c r="N107" s="198" t="s">
        <v>51</v>
      </c>
      <c r="O107" s="66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1" t="s">
        <v>137</v>
      </c>
      <c r="AT107" s="201" t="s">
        <v>132</v>
      </c>
      <c r="AU107" s="201" t="s">
        <v>89</v>
      </c>
      <c r="AY107" s="18" t="s">
        <v>129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8" t="s">
        <v>41</v>
      </c>
      <c r="BK107" s="202">
        <f>ROUND(I107*H107,1)</f>
        <v>0</v>
      </c>
      <c r="BL107" s="18" t="s">
        <v>137</v>
      </c>
      <c r="BM107" s="201" t="s">
        <v>332</v>
      </c>
    </row>
    <row r="108" spans="2:51" s="16" customFormat="1" ht="11.25">
      <c r="B108" s="251"/>
      <c r="C108" s="252"/>
      <c r="D108" s="205" t="s">
        <v>139</v>
      </c>
      <c r="E108" s="253" t="s">
        <v>35</v>
      </c>
      <c r="F108" s="254" t="s">
        <v>333</v>
      </c>
      <c r="G108" s="252"/>
      <c r="H108" s="253" t="s">
        <v>35</v>
      </c>
      <c r="I108" s="255"/>
      <c r="J108" s="252"/>
      <c r="K108" s="252"/>
      <c r="L108" s="256"/>
      <c r="M108" s="257"/>
      <c r="N108" s="258"/>
      <c r="O108" s="258"/>
      <c r="P108" s="258"/>
      <c r="Q108" s="258"/>
      <c r="R108" s="258"/>
      <c r="S108" s="258"/>
      <c r="T108" s="259"/>
      <c r="AT108" s="260" t="s">
        <v>139</v>
      </c>
      <c r="AU108" s="260" t="s">
        <v>89</v>
      </c>
      <c r="AV108" s="16" t="s">
        <v>41</v>
      </c>
      <c r="AW108" s="16" t="s">
        <v>141</v>
      </c>
      <c r="AX108" s="16" t="s">
        <v>80</v>
      </c>
      <c r="AY108" s="260" t="s">
        <v>129</v>
      </c>
    </row>
    <row r="109" spans="2:51" s="13" customFormat="1" ht="11.25">
      <c r="B109" s="203"/>
      <c r="C109" s="204"/>
      <c r="D109" s="205" t="s">
        <v>139</v>
      </c>
      <c r="E109" s="206" t="s">
        <v>35</v>
      </c>
      <c r="F109" s="207" t="s">
        <v>334</v>
      </c>
      <c r="G109" s="204"/>
      <c r="H109" s="208">
        <v>8.5725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139</v>
      </c>
      <c r="AU109" s="214" t="s">
        <v>89</v>
      </c>
      <c r="AV109" s="13" t="s">
        <v>89</v>
      </c>
      <c r="AW109" s="13" t="s">
        <v>141</v>
      </c>
      <c r="AX109" s="13" t="s">
        <v>80</v>
      </c>
      <c r="AY109" s="214" t="s">
        <v>129</v>
      </c>
    </row>
    <row r="110" spans="2:51" s="13" customFormat="1" ht="11.25">
      <c r="B110" s="203"/>
      <c r="C110" s="204"/>
      <c r="D110" s="205" t="s">
        <v>139</v>
      </c>
      <c r="E110" s="206" t="s">
        <v>35</v>
      </c>
      <c r="F110" s="207" t="s">
        <v>335</v>
      </c>
      <c r="G110" s="204"/>
      <c r="H110" s="208">
        <v>2.205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139</v>
      </c>
      <c r="AU110" s="214" t="s">
        <v>89</v>
      </c>
      <c r="AV110" s="13" t="s">
        <v>89</v>
      </c>
      <c r="AW110" s="13" t="s">
        <v>141</v>
      </c>
      <c r="AX110" s="13" t="s">
        <v>80</v>
      </c>
      <c r="AY110" s="214" t="s">
        <v>129</v>
      </c>
    </row>
    <row r="111" spans="2:51" s="14" customFormat="1" ht="11.25">
      <c r="B111" s="215"/>
      <c r="C111" s="216"/>
      <c r="D111" s="205" t="s">
        <v>139</v>
      </c>
      <c r="E111" s="217" t="s">
        <v>35</v>
      </c>
      <c r="F111" s="218" t="s">
        <v>143</v>
      </c>
      <c r="G111" s="216"/>
      <c r="H111" s="219">
        <v>10.7775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139</v>
      </c>
      <c r="AU111" s="225" t="s">
        <v>89</v>
      </c>
      <c r="AV111" s="14" t="s">
        <v>137</v>
      </c>
      <c r="AW111" s="14" t="s">
        <v>141</v>
      </c>
      <c r="AX111" s="14" t="s">
        <v>41</v>
      </c>
      <c r="AY111" s="225" t="s">
        <v>129</v>
      </c>
    </row>
    <row r="112" spans="1:65" s="2" customFormat="1" ht="44.25" customHeight="1">
      <c r="A112" s="36"/>
      <c r="B112" s="37"/>
      <c r="C112" s="191" t="s">
        <v>89</v>
      </c>
      <c r="D112" s="191" t="s">
        <v>132</v>
      </c>
      <c r="E112" s="192" t="s">
        <v>336</v>
      </c>
      <c r="F112" s="193" t="s">
        <v>337</v>
      </c>
      <c r="G112" s="194" t="s">
        <v>264</v>
      </c>
      <c r="H112" s="195">
        <v>10.78</v>
      </c>
      <c r="I112" s="196"/>
      <c r="J112" s="195">
        <f>ROUND(I112*H112,1)</f>
        <v>0</v>
      </c>
      <c r="K112" s="193" t="s">
        <v>136</v>
      </c>
      <c r="L112" s="41"/>
      <c r="M112" s="197" t="s">
        <v>35</v>
      </c>
      <c r="N112" s="198" t="s">
        <v>51</v>
      </c>
      <c r="O112" s="66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1" t="s">
        <v>137</v>
      </c>
      <c r="AT112" s="201" t="s">
        <v>132</v>
      </c>
      <c r="AU112" s="201" t="s">
        <v>89</v>
      </c>
      <c r="AY112" s="18" t="s">
        <v>129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18" t="s">
        <v>41</v>
      </c>
      <c r="BK112" s="202">
        <f>ROUND(I112*H112,1)</f>
        <v>0</v>
      </c>
      <c r="BL112" s="18" t="s">
        <v>137</v>
      </c>
      <c r="BM112" s="201" t="s">
        <v>338</v>
      </c>
    </row>
    <row r="113" spans="1:65" s="2" customFormat="1" ht="16.5" customHeight="1">
      <c r="A113" s="36"/>
      <c r="B113" s="37"/>
      <c r="C113" s="191" t="s">
        <v>150</v>
      </c>
      <c r="D113" s="191" t="s">
        <v>132</v>
      </c>
      <c r="E113" s="192" t="s">
        <v>339</v>
      </c>
      <c r="F113" s="193" t="s">
        <v>340</v>
      </c>
      <c r="G113" s="194" t="s">
        <v>264</v>
      </c>
      <c r="H113" s="195">
        <v>10.78</v>
      </c>
      <c r="I113" s="196"/>
      <c r="J113" s="195">
        <f>ROUND(I113*H113,1)</f>
        <v>0</v>
      </c>
      <c r="K113" s="193" t="s">
        <v>136</v>
      </c>
      <c r="L113" s="41"/>
      <c r="M113" s="197" t="s">
        <v>35</v>
      </c>
      <c r="N113" s="198" t="s">
        <v>51</v>
      </c>
      <c r="O113" s="66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1" t="s">
        <v>137</v>
      </c>
      <c r="AT113" s="201" t="s">
        <v>132</v>
      </c>
      <c r="AU113" s="201" t="s">
        <v>89</v>
      </c>
      <c r="AY113" s="18" t="s">
        <v>129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18" t="s">
        <v>41</v>
      </c>
      <c r="BK113" s="202">
        <f>ROUND(I113*H113,1)</f>
        <v>0</v>
      </c>
      <c r="BL113" s="18" t="s">
        <v>137</v>
      </c>
      <c r="BM113" s="201" t="s">
        <v>341</v>
      </c>
    </row>
    <row r="114" spans="1:65" s="2" customFormat="1" ht="33" customHeight="1">
      <c r="A114" s="36"/>
      <c r="B114" s="37"/>
      <c r="C114" s="191" t="s">
        <v>137</v>
      </c>
      <c r="D114" s="191" t="s">
        <v>132</v>
      </c>
      <c r="E114" s="192" t="s">
        <v>342</v>
      </c>
      <c r="F114" s="193" t="s">
        <v>343</v>
      </c>
      <c r="G114" s="194" t="s">
        <v>148</v>
      </c>
      <c r="H114" s="195">
        <v>18.33</v>
      </c>
      <c r="I114" s="196"/>
      <c r="J114" s="195">
        <f>ROUND(I114*H114,1)</f>
        <v>0</v>
      </c>
      <c r="K114" s="193" t="s">
        <v>136</v>
      </c>
      <c r="L114" s="41"/>
      <c r="M114" s="197" t="s">
        <v>35</v>
      </c>
      <c r="N114" s="198" t="s">
        <v>51</v>
      </c>
      <c r="O114" s="66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1" t="s">
        <v>137</v>
      </c>
      <c r="AT114" s="201" t="s">
        <v>132</v>
      </c>
      <c r="AU114" s="201" t="s">
        <v>89</v>
      </c>
      <c r="AY114" s="18" t="s">
        <v>129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18" t="s">
        <v>41</v>
      </c>
      <c r="BK114" s="202">
        <f>ROUND(I114*H114,1)</f>
        <v>0</v>
      </c>
      <c r="BL114" s="18" t="s">
        <v>137</v>
      </c>
      <c r="BM114" s="201" t="s">
        <v>344</v>
      </c>
    </row>
    <row r="115" spans="2:51" s="13" customFormat="1" ht="11.25">
      <c r="B115" s="203"/>
      <c r="C115" s="204"/>
      <c r="D115" s="205" t="s">
        <v>139</v>
      </c>
      <c r="E115" s="206" t="s">
        <v>35</v>
      </c>
      <c r="F115" s="207" t="s">
        <v>345</v>
      </c>
      <c r="G115" s="204"/>
      <c r="H115" s="208">
        <v>18.326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139</v>
      </c>
      <c r="AU115" s="214" t="s">
        <v>89</v>
      </c>
      <c r="AV115" s="13" t="s">
        <v>89</v>
      </c>
      <c r="AW115" s="13" t="s">
        <v>141</v>
      </c>
      <c r="AX115" s="13" t="s">
        <v>41</v>
      </c>
      <c r="AY115" s="214" t="s">
        <v>129</v>
      </c>
    </row>
    <row r="116" spans="2:63" s="12" customFormat="1" ht="22.9" customHeight="1">
      <c r="B116" s="175"/>
      <c r="C116" s="176"/>
      <c r="D116" s="177" t="s">
        <v>79</v>
      </c>
      <c r="E116" s="189" t="s">
        <v>89</v>
      </c>
      <c r="F116" s="189" t="s">
        <v>346</v>
      </c>
      <c r="G116" s="176"/>
      <c r="H116" s="176"/>
      <c r="I116" s="179"/>
      <c r="J116" s="190">
        <f>BK116</f>
        <v>0</v>
      </c>
      <c r="K116" s="176"/>
      <c r="L116" s="181"/>
      <c r="M116" s="182"/>
      <c r="N116" s="183"/>
      <c r="O116" s="183"/>
      <c r="P116" s="184">
        <f>SUM(P117:P120)</f>
        <v>0</v>
      </c>
      <c r="Q116" s="183"/>
      <c r="R116" s="184">
        <f>SUM(R117:R120)</f>
        <v>34.6122556</v>
      </c>
      <c r="S116" s="183"/>
      <c r="T116" s="185">
        <f>SUM(T117:T120)</f>
        <v>0</v>
      </c>
      <c r="AR116" s="186" t="s">
        <v>41</v>
      </c>
      <c r="AT116" s="187" t="s">
        <v>79</v>
      </c>
      <c r="AU116" s="187" t="s">
        <v>41</v>
      </c>
      <c r="AY116" s="186" t="s">
        <v>129</v>
      </c>
      <c r="BK116" s="188">
        <f>SUM(BK117:BK120)</f>
        <v>0</v>
      </c>
    </row>
    <row r="117" spans="1:65" s="2" customFormat="1" ht="21.75" customHeight="1">
      <c r="A117" s="36"/>
      <c r="B117" s="37"/>
      <c r="C117" s="191" t="s">
        <v>164</v>
      </c>
      <c r="D117" s="191" t="s">
        <v>132</v>
      </c>
      <c r="E117" s="192" t="s">
        <v>347</v>
      </c>
      <c r="F117" s="193" t="s">
        <v>348</v>
      </c>
      <c r="G117" s="194" t="s">
        <v>264</v>
      </c>
      <c r="H117" s="195">
        <v>15.34</v>
      </c>
      <c r="I117" s="196"/>
      <c r="J117" s="195">
        <f>ROUND(I117*H117,1)</f>
        <v>0</v>
      </c>
      <c r="K117" s="193" t="s">
        <v>136</v>
      </c>
      <c r="L117" s="41"/>
      <c r="M117" s="197" t="s">
        <v>35</v>
      </c>
      <c r="N117" s="198" t="s">
        <v>51</v>
      </c>
      <c r="O117" s="66"/>
      <c r="P117" s="199">
        <f>O117*H117</f>
        <v>0</v>
      </c>
      <c r="Q117" s="199">
        <v>2.25634</v>
      </c>
      <c r="R117" s="199">
        <f>Q117*H117</f>
        <v>34.6122556</v>
      </c>
      <c r="S117" s="199">
        <v>0</v>
      </c>
      <c r="T117" s="20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1" t="s">
        <v>137</v>
      </c>
      <c r="AT117" s="201" t="s">
        <v>132</v>
      </c>
      <c r="AU117" s="201" t="s">
        <v>89</v>
      </c>
      <c r="AY117" s="18" t="s">
        <v>129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18" t="s">
        <v>41</v>
      </c>
      <c r="BK117" s="202">
        <f>ROUND(I117*H117,1)</f>
        <v>0</v>
      </c>
      <c r="BL117" s="18" t="s">
        <v>137</v>
      </c>
      <c r="BM117" s="201" t="s">
        <v>349</v>
      </c>
    </row>
    <row r="118" spans="2:51" s="13" customFormat="1" ht="11.25">
      <c r="B118" s="203"/>
      <c r="C118" s="204"/>
      <c r="D118" s="205" t="s">
        <v>139</v>
      </c>
      <c r="E118" s="206" t="s">
        <v>35</v>
      </c>
      <c r="F118" s="207" t="s">
        <v>350</v>
      </c>
      <c r="G118" s="204"/>
      <c r="H118" s="208">
        <v>12.2535</v>
      </c>
      <c r="I118" s="209"/>
      <c r="J118" s="204"/>
      <c r="K118" s="204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139</v>
      </c>
      <c r="AU118" s="214" t="s">
        <v>89</v>
      </c>
      <c r="AV118" s="13" t="s">
        <v>89</v>
      </c>
      <c r="AW118" s="13" t="s">
        <v>141</v>
      </c>
      <c r="AX118" s="13" t="s">
        <v>80</v>
      </c>
      <c r="AY118" s="214" t="s">
        <v>129</v>
      </c>
    </row>
    <row r="119" spans="2:51" s="13" customFormat="1" ht="11.25">
      <c r="B119" s="203"/>
      <c r="C119" s="204"/>
      <c r="D119" s="205" t="s">
        <v>139</v>
      </c>
      <c r="E119" s="206" t="s">
        <v>35</v>
      </c>
      <c r="F119" s="207" t="s">
        <v>351</v>
      </c>
      <c r="G119" s="204"/>
      <c r="H119" s="208">
        <v>3.087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139</v>
      </c>
      <c r="AU119" s="214" t="s">
        <v>89</v>
      </c>
      <c r="AV119" s="13" t="s">
        <v>89</v>
      </c>
      <c r="AW119" s="13" t="s">
        <v>141</v>
      </c>
      <c r="AX119" s="13" t="s">
        <v>80</v>
      </c>
      <c r="AY119" s="214" t="s">
        <v>129</v>
      </c>
    </row>
    <row r="120" spans="2:51" s="14" customFormat="1" ht="11.25">
      <c r="B120" s="215"/>
      <c r="C120" s="216"/>
      <c r="D120" s="205" t="s">
        <v>139</v>
      </c>
      <c r="E120" s="217" t="s">
        <v>35</v>
      </c>
      <c r="F120" s="218" t="s">
        <v>143</v>
      </c>
      <c r="G120" s="216"/>
      <c r="H120" s="219">
        <v>15.3405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139</v>
      </c>
      <c r="AU120" s="225" t="s">
        <v>89</v>
      </c>
      <c r="AV120" s="14" t="s">
        <v>137</v>
      </c>
      <c r="AW120" s="14" t="s">
        <v>141</v>
      </c>
      <c r="AX120" s="14" t="s">
        <v>41</v>
      </c>
      <c r="AY120" s="225" t="s">
        <v>129</v>
      </c>
    </row>
    <row r="121" spans="2:63" s="12" customFormat="1" ht="22.9" customHeight="1">
      <c r="B121" s="175"/>
      <c r="C121" s="176"/>
      <c r="D121" s="177" t="s">
        <v>79</v>
      </c>
      <c r="E121" s="189" t="s">
        <v>150</v>
      </c>
      <c r="F121" s="189" t="s">
        <v>352</v>
      </c>
      <c r="G121" s="176"/>
      <c r="H121" s="176"/>
      <c r="I121" s="179"/>
      <c r="J121" s="190">
        <f>BK121</f>
        <v>0</v>
      </c>
      <c r="K121" s="176"/>
      <c r="L121" s="181"/>
      <c r="M121" s="182"/>
      <c r="N121" s="183"/>
      <c r="O121" s="183"/>
      <c r="P121" s="184">
        <f>SUM(P122:P167)</f>
        <v>0</v>
      </c>
      <c r="Q121" s="183"/>
      <c r="R121" s="184">
        <f>SUM(R122:R167)</f>
        <v>126.69689110000003</v>
      </c>
      <c r="S121" s="183"/>
      <c r="T121" s="185">
        <f>SUM(T122:T167)</f>
        <v>0</v>
      </c>
      <c r="AR121" s="186" t="s">
        <v>41</v>
      </c>
      <c r="AT121" s="187" t="s">
        <v>79</v>
      </c>
      <c r="AU121" s="187" t="s">
        <v>41</v>
      </c>
      <c r="AY121" s="186" t="s">
        <v>129</v>
      </c>
      <c r="BK121" s="188">
        <f>SUM(BK122:BK167)</f>
        <v>0</v>
      </c>
    </row>
    <row r="122" spans="1:65" s="2" customFormat="1" ht="33" customHeight="1">
      <c r="A122" s="36"/>
      <c r="B122" s="37"/>
      <c r="C122" s="191" t="s">
        <v>175</v>
      </c>
      <c r="D122" s="191" t="s">
        <v>132</v>
      </c>
      <c r="E122" s="192" t="s">
        <v>353</v>
      </c>
      <c r="F122" s="193" t="s">
        <v>354</v>
      </c>
      <c r="G122" s="194" t="s">
        <v>264</v>
      </c>
      <c r="H122" s="195">
        <v>2.99</v>
      </c>
      <c r="I122" s="196"/>
      <c r="J122" s="195">
        <f>ROUND(I122*H122,1)</f>
        <v>0</v>
      </c>
      <c r="K122" s="193" t="s">
        <v>136</v>
      </c>
      <c r="L122" s="41"/>
      <c r="M122" s="197" t="s">
        <v>35</v>
      </c>
      <c r="N122" s="198" t="s">
        <v>51</v>
      </c>
      <c r="O122" s="66"/>
      <c r="P122" s="199">
        <f>O122*H122</f>
        <v>0</v>
      </c>
      <c r="Q122" s="199">
        <v>1.8775</v>
      </c>
      <c r="R122" s="199">
        <f>Q122*H122</f>
        <v>5.6137250000000005</v>
      </c>
      <c r="S122" s="199">
        <v>0</v>
      </c>
      <c r="T122" s="20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1" t="s">
        <v>137</v>
      </c>
      <c r="AT122" s="201" t="s">
        <v>132</v>
      </c>
      <c r="AU122" s="201" t="s">
        <v>89</v>
      </c>
      <c r="AY122" s="18" t="s">
        <v>129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41</v>
      </c>
      <c r="BK122" s="202">
        <f>ROUND(I122*H122,1)</f>
        <v>0</v>
      </c>
      <c r="BL122" s="18" t="s">
        <v>137</v>
      </c>
      <c r="BM122" s="201" t="s">
        <v>355</v>
      </c>
    </row>
    <row r="123" spans="2:51" s="13" customFormat="1" ht="11.25">
      <c r="B123" s="203"/>
      <c r="C123" s="204"/>
      <c r="D123" s="205" t="s">
        <v>139</v>
      </c>
      <c r="E123" s="206" t="s">
        <v>35</v>
      </c>
      <c r="F123" s="207" t="s">
        <v>356</v>
      </c>
      <c r="G123" s="204"/>
      <c r="H123" s="208">
        <v>1.938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139</v>
      </c>
      <c r="AU123" s="214" t="s">
        <v>89</v>
      </c>
      <c r="AV123" s="13" t="s">
        <v>89</v>
      </c>
      <c r="AW123" s="13" t="s">
        <v>141</v>
      </c>
      <c r="AX123" s="13" t="s">
        <v>80</v>
      </c>
      <c r="AY123" s="214" t="s">
        <v>129</v>
      </c>
    </row>
    <row r="124" spans="2:51" s="13" customFormat="1" ht="11.25">
      <c r="B124" s="203"/>
      <c r="C124" s="204"/>
      <c r="D124" s="205" t="s">
        <v>139</v>
      </c>
      <c r="E124" s="206" t="s">
        <v>35</v>
      </c>
      <c r="F124" s="207" t="s">
        <v>357</v>
      </c>
      <c r="G124" s="204"/>
      <c r="H124" s="208">
        <v>0.855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139</v>
      </c>
      <c r="AU124" s="214" t="s">
        <v>89</v>
      </c>
      <c r="AV124" s="13" t="s">
        <v>89</v>
      </c>
      <c r="AW124" s="13" t="s">
        <v>141</v>
      </c>
      <c r="AX124" s="13" t="s">
        <v>80</v>
      </c>
      <c r="AY124" s="214" t="s">
        <v>129</v>
      </c>
    </row>
    <row r="125" spans="2:51" s="13" customFormat="1" ht="11.25">
      <c r="B125" s="203"/>
      <c r="C125" s="204"/>
      <c r="D125" s="205" t="s">
        <v>139</v>
      </c>
      <c r="E125" s="206" t="s">
        <v>35</v>
      </c>
      <c r="F125" s="207" t="s">
        <v>358</v>
      </c>
      <c r="G125" s="204"/>
      <c r="H125" s="208">
        <v>0.198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139</v>
      </c>
      <c r="AU125" s="214" t="s">
        <v>89</v>
      </c>
      <c r="AV125" s="13" t="s">
        <v>89</v>
      </c>
      <c r="AW125" s="13" t="s">
        <v>141</v>
      </c>
      <c r="AX125" s="13" t="s">
        <v>80</v>
      </c>
      <c r="AY125" s="214" t="s">
        <v>129</v>
      </c>
    </row>
    <row r="126" spans="2:51" s="14" customFormat="1" ht="11.25">
      <c r="B126" s="215"/>
      <c r="C126" s="216"/>
      <c r="D126" s="205" t="s">
        <v>139</v>
      </c>
      <c r="E126" s="217" t="s">
        <v>35</v>
      </c>
      <c r="F126" s="218" t="s">
        <v>143</v>
      </c>
      <c r="G126" s="216"/>
      <c r="H126" s="219">
        <v>2.991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139</v>
      </c>
      <c r="AU126" s="225" t="s">
        <v>89</v>
      </c>
      <c r="AV126" s="14" t="s">
        <v>137</v>
      </c>
      <c r="AW126" s="14" t="s">
        <v>141</v>
      </c>
      <c r="AX126" s="14" t="s">
        <v>41</v>
      </c>
      <c r="AY126" s="225" t="s">
        <v>129</v>
      </c>
    </row>
    <row r="127" spans="1:65" s="2" customFormat="1" ht="21.75" customHeight="1">
      <c r="A127" s="36"/>
      <c r="B127" s="37"/>
      <c r="C127" s="191" t="s">
        <v>181</v>
      </c>
      <c r="D127" s="191" t="s">
        <v>132</v>
      </c>
      <c r="E127" s="192" t="s">
        <v>359</v>
      </c>
      <c r="F127" s="193" t="s">
        <v>360</v>
      </c>
      <c r="G127" s="194" t="s">
        <v>135</v>
      </c>
      <c r="H127" s="195">
        <v>40.87</v>
      </c>
      <c r="I127" s="196"/>
      <c r="J127" s="195">
        <f>ROUND(I127*H127,1)</f>
        <v>0</v>
      </c>
      <c r="K127" s="193" t="s">
        <v>136</v>
      </c>
      <c r="L127" s="41"/>
      <c r="M127" s="197" t="s">
        <v>35</v>
      </c>
      <c r="N127" s="198" t="s">
        <v>51</v>
      </c>
      <c r="O127" s="66"/>
      <c r="P127" s="199">
        <f>O127*H127</f>
        <v>0</v>
      </c>
      <c r="Q127" s="199">
        <v>0.25933</v>
      </c>
      <c r="R127" s="199">
        <f>Q127*H127</f>
        <v>10.5988171</v>
      </c>
      <c r="S127" s="199">
        <v>0</v>
      </c>
      <c r="T127" s="20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1" t="s">
        <v>137</v>
      </c>
      <c r="AT127" s="201" t="s">
        <v>132</v>
      </c>
      <c r="AU127" s="201" t="s">
        <v>89</v>
      </c>
      <c r="AY127" s="18" t="s">
        <v>129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8" t="s">
        <v>41</v>
      </c>
      <c r="BK127" s="202">
        <f>ROUND(I127*H127,1)</f>
        <v>0</v>
      </c>
      <c r="BL127" s="18" t="s">
        <v>137</v>
      </c>
      <c r="BM127" s="201" t="s">
        <v>361</v>
      </c>
    </row>
    <row r="128" spans="2:51" s="13" customFormat="1" ht="11.25">
      <c r="B128" s="203"/>
      <c r="C128" s="204"/>
      <c r="D128" s="205" t="s">
        <v>139</v>
      </c>
      <c r="E128" s="206" t="s">
        <v>35</v>
      </c>
      <c r="F128" s="207" t="s">
        <v>362</v>
      </c>
      <c r="G128" s="204"/>
      <c r="H128" s="208">
        <v>40.865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139</v>
      </c>
      <c r="AU128" s="214" t="s">
        <v>89</v>
      </c>
      <c r="AV128" s="13" t="s">
        <v>89</v>
      </c>
      <c r="AW128" s="13" t="s">
        <v>141</v>
      </c>
      <c r="AX128" s="13" t="s">
        <v>41</v>
      </c>
      <c r="AY128" s="214" t="s">
        <v>129</v>
      </c>
    </row>
    <row r="129" spans="1:65" s="2" customFormat="1" ht="21.75" customHeight="1">
      <c r="A129" s="36"/>
      <c r="B129" s="37"/>
      <c r="C129" s="191" t="s">
        <v>186</v>
      </c>
      <c r="D129" s="191" t="s">
        <v>132</v>
      </c>
      <c r="E129" s="192" t="s">
        <v>363</v>
      </c>
      <c r="F129" s="193" t="s">
        <v>364</v>
      </c>
      <c r="G129" s="194" t="s">
        <v>135</v>
      </c>
      <c r="H129" s="195">
        <v>292.35</v>
      </c>
      <c r="I129" s="196"/>
      <c r="J129" s="195">
        <f>ROUND(I129*H129,1)</f>
        <v>0</v>
      </c>
      <c r="K129" s="193" t="s">
        <v>136</v>
      </c>
      <c r="L129" s="41"/>
      <c r="M129" s="197" t="s">
        <v>35</v>
      </c>
      <c r="N129" s="198" t="s">
        <v>51</v>
      </c>
      <c r="O129" s="66"/>
      <c r="P129" s="199">
        <f>O129*H129</f>
        <v>0</v>
      </c>
      <c r="Q129" s="199">
        <v>0.23664</v>
      </c>
      <c r="R129" s="199">
        <f>Q129*H129</f>
        <v>69.181704</v>
      </c>
      <c r="S129" s="199">
        <v>0</v>
      </c>
      <c r="T129" s="20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1" t="s">
        <v>137</v>
      </c>
      <c r="AT129" s="201" t="s">
        <v>132</v>
      </c>
      <c r="AU129" s="201" t="s">
        <v>89</v>
      </c>
      <c r="AY129" s="18" t="s">
        <v>129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41</v>
      </c>
      <c r="BK129" s="202">
        <f>ROUND(I129*H129,1)</f>
        <v>0</v>
      </c>
      <c r="BL129" s="18" t="s">
        <v>137</v>
      </c>
      <c r="BM129" s="201" t="s">
        <v>365</v>
      </c>
    </row>
    <row r="130" spans="2:51" s="13" customFormat="1" ht="11.25">
      <c r="B130" s="203"/>
      <c r="C130" s="204"/>
      <c r="D130" s="205" t="s">
        <v>139</v>
      </c>
      <c r="E130" s="206" t="s">
        <v>35</v>
      </c>
      <c r="F130" s="207" t="s">
        <v>366</v>
      </c>
      <c r="G130" s="204"/>
      <c r="H130" s="208">
        <v>289.52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139</v>
      </c>
      <c r="AU130" s="214" t="s">
        <v>89</v>
      </c>
      <c r="AV130" s="13" t="s">
        <v>89</v>
      </c>
      <c r="AW130" s="13" t="s">
        <v>141</v>
      </c>
      <c r="AX130" s="13" t="s">
        <v>80</v>
      </c>
      <c r="AY130" s="214" t="s">
        <v>129</v>
      </c>
    </row>
    <row r="131" spans="2:51" s="13" customFormat="1" ht="11.25">
      <c r="B131" s="203"/>
      <c r="C131" s="204"/>
      <c r="D131" s="205" t="s">
        <v>139</v>
      </c>
      <c r="E131" s="206" t="s">
        <v>35</v>
      </c>
      <c r="F131" s="207" t="s">
        <v>367</v>
      </c>
      <c r="G131" s="204"/>
      <c r="H131" s="208">
        <v>1.125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139</v>
      </c>
      <c r="AU131" s="214" t="s">
        <v>89</v>
      </c>
      <c r="AV131" s="13" t="s">
        <v>89</v>
      </c>
      <c r="AW131" s="13" t="s">
        <v>141</v>
      </c>
      <c r="AX131" s="13" t="s">
        <v>80</v>
      </c>
      <c r="AY131" s="214" t="s">
        <v>129</v>
      </c>
    </row>
    <row r="132" spans="2:51" s="13" customFormat="1" ht="11.25">
      <c r="B132" s="203"/>
      <c r="C132" s="204"/>
      <c r="D132" s="205" t="s">
        <v>139</v>
      </c>
      <c r="E132" s="206" t="s">
        <v>35</v>
      </c>
      <c r="F132" s="207" t="s">
        <v>368</v>
      </c>
      <c r="G132" s="204"/>
      <c r="H132" s="208">
        <v>0.759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139</v>
      </c>
      <c r="AU132" s="214" t="s">
        <v>89</v>
      </c>
      <c r="AV132" s="13" t="s">
        <v>89</v>
      </c>
      <c r="AW132" s="13" t="s">
        <v>141</v>
      </c>
      <c r="AX132" s="13" t="s">
        <v>80</v>
      </c>
      <c r="AY132" s="214" t="s">
        <v>129</v>
      </c>
    </row>
    <row r="133" spans="2:51" s="13" customFormat="1" ht="11.25">
      <c r="B133" s="203"/>
      <c r="C133" s="204"/>
      <c r="D133" s="205" t="s">
        <v>139</v>
      </c>
      <c r="E133" s="206" t="s">
        <v>35</v>
      </c>
      <c r="F133" s="207" t="s">
        <v>369</v>
      </c>
      <c r="G133" s="204"/>
      <c r="H133" s="208">
        <v>0.9465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139</v>
      </c>
      <c r="AU133" s="214" t="s">
        <v>89</v>
      </c>
      <c r="AV133" s="13" t="s">
        <v>89</v>
      </c>
      <c r="AW133" s="13" t="s">
        <v>141</v>
      </c>
      <c r="AX133" s="13" t="s">
        <v>80</v>
      </c>
      <c r="AY133" s="214" t="s">
        <v>129</v>
      </c>
    </row>
    <row r="134" spans="2:51" s="14" customFormat="1" ht="11.25">
      <c r="B134" s="215"/>
      <c r="C134" s="216"/>
      <c r="D134" s="205" t="s">
        <v>139</v>
      </c>
      <c r="E134" s="217" t="s">
        <v>35</v>
      </c>
      <c r="F134" s="218" t="s">
        <v>143</v>
      </c>
      <c r="G134" s="216"/>
      <c r="H134" s="219">
        <v>292.3505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139</v>
      </c>
      <c r="AU134" s="225" t="s">
        <v>89</v>
      </c>
      <c r="AV134" s="14" t="s">
        <v>137</v>
      </c>
      <c r="AW134" s="14" t="s">
        <v>141</v>
      </c>
      <c r="AX134" s="14" t="s">
        <v>41</v>
      </c>
      <c r="AY134" s="225" t="s">
        <v>129</v>
      </c>
    </row>
    <row r="135" spans="1:65" s="2" customFormat="1" ht="33" customHeight="1">
      <c r="A135" s="36"/>
      <c r="B135" s="37"/>
      <c r="C135" s="191" t="s">
        <v>130</v>
      </c>
      <c r="D135" s="191" t="s">
        <v>132</v>
      </c>
      <c r="E135" s="192" t="s">
        <v>370</v>
      </c>
      <c r="F135" s="193" t="s">
        <v>371</v>
      </c>
      <c r="G135" s="194" t="s">
        <v>135</v>
      </c>
      <c r="H135" s="195">
        <v>131.6</v>
      </c>
      <c r="I135" s="196"/>
      <c r="J135" s="195">
        <f>ROUND(I135*H135,1)</f>
        <v>0</v>
      </c>
      <c r="K135" s="193" t="s">
        <v>136</v>
      </c>
      <c r="L135" s="41"/>
      <c r="M135" s="197" t="s">
        <v>35</v>
      </c>
      <c r="N135" s="198" t="s">
        <v>51</v>
      </c>
      <c r="O135" s="66"/>
      <c r="P135" s="199">
        <f>O135*H135</f>
        <v>0</v>
      </c>
      <c r="Q135" s="199">
        <v>0.23374</v>
      </c>
      <c r="R135" s="199">
        <f>Q135*H135</f>
        <v>30.760184</v>
      </c>
      <c r="S135" s="199">
        <v>0</v>
      </c>
      <c r="T135" s="20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1" t="s">
        <v>137</v>
      </c>
      <c r="AT135" s="201" t="s">
        <v>132</v>
      </c>
      <c r="AU135" s="201" t="s">
        <v>89</v>
      </c>
      <c r="AY135" s="18" t="s">
        <v>129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41</v>
      </c>
      <c r="BK135" s="202">
        <f>ROUND(I135*H135,1)</f>
        <v>0</v>
      </c>
      <c r="BL135" s="18" t="s">
        <v>137</v>
      </c>
      <c r="BM135" s="201" t="s">
        <v>372</v>
      </c>
    </row>
    <row r="136" spans="2:51" s="13" customFormat="1" ht="11.25">
      <c r="B136" s="203"/>
      <c r="C136" s="204"/>
      <c r="D136" s="205" t="s">
        <v>139</v>
      </c>
      <c r="E136" s="206" t="s">
        <v>35</v>
      </c>
      <c r="F136" s="207" t="s">
        <v>373</v>
      </c>
      <c r="G136" s="204"/>
      <c r="H136" s="208">
        <v>46.665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139</v>
      </c>
      <c r="AU136" s="214" t="s">
        <v>89</v>
      </c>
      <c r="AV136" s="13" t="s">
        <v>89</v>
      </c>
      <c r="AW136" s="13" t="s">
        <v>141</v>
      </c>
      <c r="AX136" s="13" t="s">
        <v>80</v>
      </c>
      <c r="AY136" s="214" t="s">
        <v>129</v>
      </c>
    </row>
    <row r="137" spans="2:51" s="13" customFormat="1" ht="11.25">
      <c r="B137" s="203"/>
      <c r="C137" s="204"/>
      <c r="D137" s="205" t="s">
        <v>139</v>
      </c>
      <c r="E137" s="206" t="s">
        <v>35</v>
      </c>
      <c r="F137" s="207" t="s">
        <v>374</v>
      </c>
      <c r="G137" s="204"/>
      <c r="H137" s="208">
        <v>68.8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139</v>
      </c>
      <c r="AU137" s="214" t="s">
        <v>89</v>
      </c>
      <c r="AV137" s="13" t="s">
        <v>89</v>
      </c>
      <c r="AW137" s="13" t="s">
        <v>141</v>
      </c>
      <c r="AX137" s="13" t="s">
        <v>80</v>
      </c>
      <c r="AY137" s="214" t="s">
        <v>129</v>
      </c>
    </row>
    <row r="138" spans="2:51" s="13" customFormat="1" ht="11.25">
      <c r="B138" s="203"/>
      <c r="C138" s="204"/>
      <c r="D138" s="205" t="s">
        <v>139</v>
      </c>
      <c r="E138" s="206" t="s">
        <v>35</v>
      </c>
      <c r="F138" s="207" t="s">
        <v>375</v>
      </c>
      <c r="G138" s="204"/>
      <c r="H138" s="208">
        <v>29.155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139</v>
      </c>
      <c r="AU138" s="214" t="s">
        <v>89</v>
      </c>
      <c r="AV138" s="13" t="s">
        <v>89</v>
      </c>
      <c r="AW138" s="13" t="s">
        <v>141</v>
      </c>
      <c r="AX138" s="13" t="s">
        <v>80</v>
      </c>
      <c r="AY138" s="214" t="s">
        <v>129</v>
      </c>
    </row>
    <row r="139" spans="2:51" s="13" customFormat="1" ht="11.25">
      <c r="B139" s="203"/>
      <c r="C139" s="204"/>
      <c r="D139" s="205" t="s">
        <v>139</v>
      </c>
      <c r="E139" s="206" t="s">
        <v>35</v>
      </c>
      <c r="F139" s="207" t="s">
        <v>376</v>
      </c>
      <c r="G139" s="204"/>
      <c r="H139" s="208">
        <v>-13.02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139</v>
      </c>
      <c r="AU139" s="214" t="s">
        <v>89</v>
      </c>
      <c r="AV139" s="13" t="s">
        <v>89</v>
      </c>
      <c r="AW139" s="13" t="s">
        <v>141</v>
      </c>
      <c r="AX139" s="13" t="s">
        <v>80</v>
      </c>
      <c r="AY139" s="214" t="s">
        <v>129</v>
      </c>
    </row>
    <row r="140" spans="2:51" s="14" customFormat="1" ht="11.25">
      <c r="B140" s="215"/>
      <c r="C140" s="216"/>
      <c r="D140" s="205" t="s">
        <v>139</v>
      </c>
      <c r="E140" s="217" t="s">
        <v>35</v>
      </c>
      <c r="F140" s="218" t="s">
        <v>143</v>
      </c>
      <c r="G140" s="216"/>
      <c r="H140" s="219">
        <v>131.6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139</v>
      </c>
      <c r="AU140" s="225" t="s">
        <v>89</v>
      </c>
      <c r="AV140" s="14" t="s">
        <v>137</v>
      </c>
      <c r="AW140" s="14" t="s">
        <v>141</v>
      </c>
      <c r="AX140" s="14" t="s">
        <v>41</v>
      </c>
      <c r="AY140" s="225" t="s">
        <v>129</v>
      </c>
    </row>
    <row r="141" spans="1:65" s="2" customFormat="1" ht="21.75" customHeight="1">
      <c r="A141" s="36"/>
      <c r="B141" s="37"/>
      <c r="C141" s="191" t="s">
        <v>197</v>
      </c>
      <c r="D141" s="191" t="s">
        <v>132</v>
      </c>
      <c r="E141" s="192" t="s">
        <v>377</v>
      </c>
      <c r="F141" s="193" t="s">
        <v>378</v>
      </c>
      <c r="G141" s="194" t="s">
        <v>160</v>
      </c>
      <c r="H141" s="195">
        <v>10</v>
      </c>
      <c r="I141" s="196"/>
      <c r="J141" s="195">
        <f>ROUND(I141*H141,1)</f>
        <v>0</v>
      </c>
      <c r="K141" s="193" t="s">
        <v>136</v>
      </c>
      <c r="L141" s="41"/>
      <c r="M141" s="197" t="s">
        <v>35</v>
      </c>
      <c r="N141" s="198" t="s">
        <v>51</v>
      </c>
      <c r="O141" s="66"/>
      <c r="P141" s="199">
        <f>O141*H141</f>
        <v>0</v>
      </c>
      <c r="Q141" s="199">
        <v>0.00918</v>
      </c>
      <c r="R141" s="199">
        <f>Q141*H141</f>
        <v>0.0918</v>
      </c>
      <c r="S141" s="199">
        <v>0</v>
      </c>
      <c r="T141" s="20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1" t="s">
        <v>137</v>
      </c>
      <c r="AT141" s="201" t="s">
        <v>132</v>
      </c>
      <c r="AU141" s="201" t="s">
        <v>89</v>
      </c>
      <c r="AY141" s="18" t="s">
        <v>129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8" t="s">
        <v>41</v>
      </c>
      <c r="BK141" s="202">
        <f>ROUND(I141*H141,1)</f>
        <v>0</v>
      </c>
      <c r="BL141" s="18" t="s">
        <v>137</v>
      </c>
      <c r="BM141" s="201" t="s">
        <v>379</v>
      </c>
    </row>
    <row r="142" spans="1:65" s="2" customFormat="1" ht="16.5" customHeight="1">
      <c r="A142" s="36"/>
      <c r="B142" s="37"/>
      <c r="C142" s="237" t="s">
        <v>209</v>
      </c>
      <c r="D142" s="237" t="s">
        <v>187</v>
      </c>
      <c r="E142" s="238" t="s">
        <v>380</v>
      </c>
      <c r="F142" s="239" t="s">
        <v>381</v>
      </c>
      <c r="G142" s="240" t="s">
        <v>160</v>
      </c>
      <c r="H142" s="241">
        <v>6</v>
      </c>
      <c r="I142" s="242"/>
      <c r="J142" s="241">
        <f>ROUND(I142*H142,1)</f>
        <v>0</v>
      </c>
      <c r="K142" s="239" t="s">
        <v>136</v>
      </c>
      <c r="L142" s="243"/>
      <c r="M142" s="244" t="s">
        <v>35</v>
      </c>
      <c r="N142" s="245" t="s">
        <v>51</v>
      </c>
      <c r="O142" s="66"/>
      <c r="P142" s="199">
        <f>O142*H142</f>
        <v>0</v>
      </c>
      <c r="Q142" s="199">
        <v>0.07</v>
      </c>
      <c r="R142" s="199">
        <f>Q142*H142</f>
        <v>0.42000000000000004</v>
      </c>
      <c r="S142" s="199">
        <v>0</v>
      </c>
      <c r="T142" s="20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1" t="s">
        <v>186</v>
      </c>
      <c r="AT142" s="201" t="s">
        <v>187</v>
      </c>
      <c r="AU142" s="201" t="s">
        <v>89</v>
      </c>
      <c r="AY142" s="18" t="s">
        <v>129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8" t="s">
        <v>41</v>
      </c>
      <c r="BK142" s="202">
        <f>ROUND(I142*H142,1)</f>
        <v>0</v>
      </c>
      <c r="BL142" s="18" t="s">
        <v>137</v>
      </c>
      <c r="BM142" s="201" t="s">
        <v>382</v>
      </c>
    </row>
    <row r="143" spans="2:51" s="13" customFormat="1" ht="11.25">
      <c r="B143" s="203"/>
      <c r="C143" s="204"/>
      <c r="D143" s="205" t="s">
        <v>139</v>
      </c>
      <c r="E143" s="206" t="s">
        <v>35</v>
      </c>
      <c r="F143" s="207" t="s">
        <v>383</v>
      </c>
      <c r="G143" s="204"/>
      <c r="H143" s="208">
        <v>6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139</v>
      </c>
      <c r="AU143" s="214" t="s">
        <v>89</v>
      </c>
      <c r="AV143" s="13" t="s">
        <v>89</v>
      </c>
      <c r="AW143" s="13" t="s">
        <v>141</v>
      </c>
      <c r="AX143" s="13" t="s">
        <v>41</v>
      </c>
      <c r="AY143" s="214" t="s">
        <v>129</v>
      </c>
    </row>
    <row r="144" spans="1:65" s="2" customFormat="1" ht="16.5" customHeight="1">
      <c r="A144" s="36"/>
      <c r="B144" s="37"/>
      <c r="C144" s="237" t="s">
        <v>213</v>
      </c>
      <c r="D144" s="237" t="s">
        <v>187</v>
      </c>
      <c r="E144" s="238" t="s">
        <v>384</v>
      </c>
      <c r="F144" s="239" t="s">
        <v>385</v>
      </c>
      <c r="G144" s="240" t="s">
        <v>160</v>
      </c>
      <c r="H144" s="241">
        <v>2</v>
      </c>
      <c r="I144" s="242"/>
      <c r="J144" s="241">
        <f>ROUND(I144*H144,1)</f>
        <v>0</v>
      </c>
      <c r="K144" s="239" t="s">
        <v>136</v>
      </c>
      <c r="L144" s="243"/>
      <c r="M144" s="244" t="s">
        <v>35</v>
      </c>
      <c r="N144" s="245" t="s">
        <v>51</v>
      </c>
      <c r="O144" s="66"/>
      <c r="P144" s="199">
        <f>O144*H144</f>
        <v>0</v>
      </c>
      <c r="Q144" s="199">
        <v>0.084</v>
      </c>
      <c r="R144" s="199">
        <f>Q144*H144</f>
        <v>0.168</v>
      </c>
      <c r="S144" s="199">
        <v>0</v>
      </c>
      <c r="T144" s="20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1" t="s">
        <v>186</v>
      </c>
      <c r="AT144" s="201" t="s">
        <v>187</v>
      </c>
      <c r="AU144" s="201" t="s">
        <v>89</v>
      </c>
      <c r="AY144" s="18" t="s">
        <v>129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41</v>
      </c>
      <c r="BK144" s="202">
        <f>ROUND(I144*H144,1)</f>
        <v>0</v>
      </c>
      <c r="BL144" s="18" t="s">
        <v>137</v>
      </c>
      <c r="BM144" s="201" t="s">
        <v>386</v>
      </c>
    </row>
    <row r="145" spans="2:51" s="13" customFormat="1" ht="11.25">
      <c r="B145" s="203"/>
      <c r="C145" s="204"/>
      <c r="D145" s="205" t="s">
        <v>139</v>
      </c>
      <c r="E145" s="206" t="s">
        <v>35</v>
      </c>
      <c r="F145" s="207" t="s">
        <v>89</v>
      </c>
      <c r="G145" s="204"/>
      <c r="H145" s="208">
        <v>2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139</v>
      </c>
      <c r="AU145" s="214" t="s">
        <v>89</v>
      </c>
      <c r="AV145" s="13" t="s">
        <v>89</v>
      </c>
      <c r="AW145" s="13" t="s">
        <v>141</v>
      </c>
      <c r="AX145" s="13" t="s">
        <v>41</v>
      </c>
      <c r="AY145" s="214" t="s">
        <v>129</v>
      </c>
    </row>
    <row r="146" spans="1:65" s="2" customFormat="1" ht="16.5" customHeight="1">
      <c r="A146" s="36"/>
      <c r="B146" s="37"/>
      <c r="C146" s="237" t="s">
        <v>220</v>
      </c>
      <c r="D146" s="237" t="s">
        <v>187</v>
      </c>
      <c r="E146" s="238" t="s">
        <v>387</v>
      </c>
      <c r="F146" s="239" t="s">
        <v>388</v>
      </c>
      <c r="G146" s="240" t="s">
        <v>160</v>
      </c>
      <c r="H146" s="241">
        <v>2</v>
      </c>
      <c r="I146" s="242"/>
      <c r="J146" s="241">
        <f>ROUND(I146*H146,1)</f>
        <v>0</v>
      </c>
      <c r="K146" s="239" t="s">
        <v>136</v>
      </c>
      <c r="L146" s="243"/>
      <c r="M146" s="244" t="s">
        <v>35</v>
      </c>
      <c r="N146" s="245" t="s">
        <v>51</v>
      </c>
      <c r="O146" s="66"/>
      <c r="P146" s="199">
        <f>O146*H146</f>
        <v>0</v>
      </c>
      <c r="Q146" s="199">
        <v>0.056</v>
      </c>
      <c r="R146" s="199">
        <f>Q146*H146</f>
        <v>0.112</v>
      </c>
      <c r="S146" s="199">
        <v>0</v>
      </c>
      <c r="T146" s="20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1" t="s">
        <v>186</v>
      </c>
      <c r="AT146" s="201" t="s">
        <v>187</v>
      </c>
      <c r="AU146" s="201" t="s">
        <v>89</v>
      </c>
      <c r="AY146" s="18" t="s">
        <v>129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8" t="s">
        <v>41</v>
      </c>
      <c r="BK146" s="202">
        <f>ROUND(I146*H146,1)</f>
        <v>0</v>
      </c>
      <c r="BL146" s="18" t="s">
        <v>137</v>
      </c>
      <c r="BM146" s="201" t="s">
        <v>389</v>
      </c>
    </row>
    <row r="147" spans="1:65" s="2" customFormat="1" ht="33" customHeight="1">
      <c r="A147" s="36"/>
      <c r="B147" s="37"/>
      <c r="C147" s="191" t="s">
        <v>224</v>
      </c>
      <c r="D147" s="191" t="s">
        <v>132</v>
      </c>
      <c r="E147" s="192" t="s">
        <v>390</v>
      </c>
      <c r="F147" s="193" t="s">
        <v>391</v>
      </c>
      <c r="G147" s="194" t="s">
        <v>160</v>
      </c>
      <c r="H147" s="195">
        <v>4</v>
      </c>
      <c r="I147" s="196"/>
      <c r="J147" s="195">
        <f>ROUND(I147*H147,1)</f>
        <v>0</v>
      </c>
      <c r="K147" s="193" t="s">
        <v>136</v>
      </c>
      <c r="L147" s="41"/>
      <c r="M147" s="197" t="s">
        <v>35</v>
      </c>
      <c r="N147" s="198" t="s">
        <v>51</v>
      </c>
      <c r="O147" s="66"/>
      <c r="P147" s="199">
        <f>O147*H147</f>
        <v>0</v>
      </c>
      <c r="Q147" s="199">
        <v>0.07826</v>
      </c>
      <c r="R147" s="199">
        <f>Q147*H147</f>
        <v>0.31304</v>
      </c>
      <c r="S147" s="199">
        <v>0</v>
      </c>
      <c r="T147" s="20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1" t="s">
        <v>137</v>
      </c>
      <c r="AT147" s="201" t="s">
        <v>132</v>
      </c>
      <c r="AU147" s="201" t="s">
        <v>89</v>
      </c>
      <c r="AY147" s="18" t="s">
        <v>129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8" t="s">
        <v>41</v>
      </c>
      <c r="BK147" s="202">
        <f>ROUND(I147*H147,1)</f>
        <v>0</v>
      </c>
      <c r="BL147" s="18" t="s">
        <v>137</v>
      </c>
      <c r="BM147" s="201" t="s">
        <v>392</v>
      </c>
    </row>
    <row r="148" spans="2:51" s="13" customFormat="1" ht="11.25">
      <c r="B148" s="203"/>
      <c r="C148" s="204"/>
      <c r="D148" s="205" t="s">
        <v>139</v>
      </c>
      <c r="E148" s="206" t="s">
        <v>35</v>
      </c>
      <c r="F148" s="207" t="s">
        <v>393</v>
      </c>
      <c r="G148" s="204"/>
      <c r="H148" s="208">
        <v>4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139</v>
      </c>
      <c r="AU148" s="214" t="s">
        <v>89</v>
      </c>
      <c r="AV148" s="13" t="s">
        <v>89</v>
      </c>
      <c r="AW148" s="13" t="s">
        <v>141</v>
      </c>
      <c r="AX148" s="13" t="s">
        <v>41</v>
      </c>
      <c r="AY148" s="214" t="s">
        <v>129</v>
      </c>
    </row>
    <row r="149" spans="1:65" s="2" customFormat="1" ht="33" customHeight="1">
      <c r="A149" s="36"/>
      <c r="B149" s="37"/>
      <c r="C149" s="191" t="s">
        <v>8</v>
      </c>
      <c r="D149" s="191" t="s">
        <v>132</v>
      </c>
      <c r="E149" s="192" t="s">
        <v>394</v>
      </c>
      <c r="F149" s="193" t="s">
        <v>395</v>
      </c>
      <c r="G149" s="194" t="s">
        <v>160</v>
      </c>
      <c r="H149" s="195">
        <v>1</v>
      </c>
      <c r="I149" s="196"/>
      <c r="J149" s="195">
        <f>ROUND(I149*H149,1)</f>
        <v>0</v>
      </c>
      <c r="K149" s="193" t="s">
        <v>136</v>
      </c>
      <c r="L149" s="41"/>
      <c r="M149" s="197" t="s">
        <v>35</v>
      </c>
      <c r="N149" s="198" t="s">
        <v>51</v>
      </c>
      <c r="O149" s="66"/>
      <c r="P149" s="199">
        <f>O149*H149</f>
        <v>0</v>
      </c>
      <c r="Q149" s="199">
        <v>0.09126</v>
      </c>
      <c r="R149" s="199">
        <f>Q149*H149</f>
        <v>0.09126</v>
      </c>
      <c r="S149" s="199">
        <v>0</v>
      </c>
      <c r="T149" s="20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1" t="s">
        <v>137</v>
      </c>
      <c r="AT149" s="201" t="s">
        <v>132</v>
      </c>
      <c r="AU149" s="201" t="s">
        <v>89</v>
      </c>
      <c r="AY149" s="18" t="s">
        <v>129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8" t="s">
        <v>41</v>
      </c>
      <c r="BK149" s="202">
        <f>ROUND(I149*H149,1)</f>
        <v>0</v>
      </c>
      <c r="BL149" s="18" t="s">
        <v>137</v>
      </c>
      <c r="BM149" s="201" t="s">
        <v>396</v>
      </c>
    </row>
    <row r="150" spans="2:51" s="13" customFormat="1" ht="11.25">
      <c r="B150" s="203"/>
      <c r="C150" s="204"/>
      <c r="D150" s="205" t="s">
        <v>139</v>
      </c>
      <c r="E150" s="206" t="s">
        <v>35</v>
      </c>
      <c r="F150" s="207" t="s">
        <v>41</v>
      </c>
      <c r="G150" s="204"/>
      <c r="H150" s="208">
        <v>1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139</v>
      </c>
      <c r="AU150" s="214" t="s">
        <v>89</v>
      </c>
      <c r="AV150" s="13" t="s">
        <v>89</v>
      </c>
      <c r="AW150" s="13" t="s">
        <v>141</v>
      </c>
      <c r="AX150" s="13" t="s">
        <v>41</v>
      </c>
      <c r="AY150" s="214" t="s">
        <v>129</v>
      </c>
    </row>
    <row r="151" spans="1:65" s="2" customFormat="1" ht="33" customHeight="1">
      <c r="A151" s="36"/>
      <c r="B151" s="37"/>
      <c r="C151" s="191" t="s">
        <v>161</v>
      </c>
      <c r="D151" s="191" t="s">
        <v>132</v>
      </c>
      <c r="E151" s="192" t="s">
        <v>397</v>
      </c>
      <c r="F151" s="193" t="s">
        <v>398</v>
      </c>
      <c r="G151" s="194" t="s">
        <v>160</v>
      </c>
      <c r="H151" s="195">
        <v>1</v>
      </c>
      <c r="I151" s="196"/>
      <c r="J151" s="195">
        <f>ROUND(I151*H151,1)</f>
        <v>0</v>
      </c>
      <c r="K151" s="193" t="s">
        <v>136</v>
      </c>
      <c r="L151" s="41"/>
      <c r="M151" s="197" t="s">
        <v>35</v>
      </c>
      <c r="N151" s="198" t="s">
        <v>51</v>
      </c>
      <c r="O151" s="66"/>
      <c r="P151" s="199">
        <f>O151*H151</f>
        <v>0</v>
      </c>
      <c r="Q151" s="199">
        <v>0.10433</v>
      </c>
      <c r="R151" s="199">
        <f>Q151*H151</f>
        <v>0.10433</v>
      </c>
      <c r="S151" s="199">
        <v>0</v>
      </c>
      <c r="T151" s="20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1" t="s">
        <v>137</v>
      </c>
      <c r="AT151" s="201" t="s">
        <v>132</v>
      </c>
      <c r="AU151" s="201" t="s">
        <v>89</v>
      </c>
      <c r="AY151" s="18" t="s">
        <v>129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8" t="s">
        <v>41</v>
      </c>
      <c r="BK151" s="202">
        <f>ROUND(I151*H151,1)</f>
        <v>0</v>
      </c>
      <c r="BL151" s="18" t="s">
        <v>137</v>
      </c>
      <c r="BM151" s="201" t="s">
        <v>399</v>
      </c>
    </row>
    <row r="152" spans="1:65" s="2" customFormat="1" ht="21.75" customHeight="1">
      <c r="A152" s="36"/>
      <c r="B152" s="37"/>
      <c r="C152" s="191" t="s">
        <v>236</v>
      </c>
      <c r="D152" s="191" t="s">
        <v>132</v>
      </c>
      <c r="E152" s="192" t="s">
        <v>400</v>
      </c>
      <c r="F152" s="193" t="s">
        <v>401</v>
      </c>
      <c r="G152" s="194" t="s">
        <v>148</v>
      </c>
      <c r="H152" s="195">
        <v>1.77</v>
      </c>
      <c r="I152" s="196"/>
      <c r="J152" s="195">
        <f>ROUND(I152*H152,1)</f>
        <v>0</v>
      </c>
      <c r="K152" s="193" t="s">
        <v>136</v>
      </c>
      <c r="L152" s="41"/>
      <c r="M152" s="197" t="s">
        <v>35</v>
      </c>
      <c r="N152" s="198" t="s">
        <v>51</v>
      </c>
      <c r="O152" s="66"/>
      <c r="P152" s="199">
        <f>O152*H152</f>
        <v>0</v>
      </c>
      <c r="Q152" s="199">
        <v>1.09</v>
      </c>
      <c r="R152" s="199">
        <f>Q152*H152</f>
        <v>1.9293000000000002</v>
      </c>
      <c r="S152" s="199">
        <v>0</v>
      </c>
      <c r="T152" s="20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1" t="s">
        <v>137</v>
      </c>
      <c r="AT152" s="201" t="s">
        <v>132</v>
      </c>
      <c r="AU152" s="201" t="s">
        <v>89</v>
      </c>
      <c r="AY152" s="18" t="s">
        <v>129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8" t="s">
        <v>41</v>
      </c>
      <c r="BK152" s="202">
        <f>ROUND(I152*H152,1)</f>
        <v>0</v>
      </c>
      <c r="BL152" s="18" t="s">
        <v>137</v>
      </c>
      <c r="BM152" s="201" t="s">
        <v>402</v>
      </c>
    </row>
    <row r="153" spans="2:51" s="13" customFormat="1" ht="11.25">
      <c r="B153" s="203"/>
      <c r="C153" s="204"/>
      <c r="D153" s="205" t="s">
        <v>139</v>
      </c>
      <c r="E153" s="206" t="s">
        <v>35</v>
      </c>
      <c r="F153" s="207" t="s">
        <v>403</v>
      </c>
      <c r="G153" s="204"/>
      <c r="H153" s="208">
        <v>1.769952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139</v>
      </c>
      <c r="AU153" s="214" t="s">
        <v>89</v>
      </c>
      <c r="AV153" s="13" t="s">
        <v>89</v>
      </c>
      <c r="AW153" s="13" t="s">
        <v>141</v>
      </c>
      <c r="AX153" s="13" t="s">
        <v>41</v>
      </c>
      <c r="AY153" s="214" t="s">
        <v>129</v>
      </c>
    </row>
    <row r="154" spans="1:65" s="2" customFormat="1" ht="33" customHeight="1">
      <c r="A154" s="36"/>
      <c r="B154" s="37"/>
      <c r="C154" s="191" t="s">
        <v>240</v>
      </c>
      <c r="D154" s="191" t="s">
        <v>132</v>
      </c>
      <c r="E154" s="192" t="s">
        <v>404</v>
      </c>
      <c r="F154" s="193" t="s">
        <v>405</v>
      </c>
      <c r="G154" s="194" t="s">
        <v>160</v>
      </c>
      <c r="H154" s="195">
        <v>16</v>
      </c>
      <c r="I154" s="196"/>
      <c r="J154" s="195">
        <f>ROUND(I154*H154,1)</f>
        <v>0</v>
      </c>
      <c r="K154" s="193" t="s">
        <v>136</v>
      </c>
      <c r="L154" s="41"/>
      <c r="M154" s="197" t="s">
        <v>35</v>
      </c>
      <c r="N154" s="198" t="s">
        <v>51</v>
      </c>
      <c r="O154" s="66"/>
      <c r="P154" s="199">
        <f>O154*H154</f>
        <v>0</v>
      </c>
      <c r="Q154" s="199">
        <v>0.059</v>
      </c>
      <c r="R154" s="199">
        <f>Q154*H154</f>
        <v>0.944</v>
      </c>
      <c r="S154" s="199">
        <v>0</v>
      </c>
      <c r="T154" s="20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1" t="s">
        <v>137</v>
      </c>
      <c r="AT154" s="201" t="s">
        <v>132</v>
      </c>
      <c r="AU154" s="201" t="s">
        <v>89</v>
      </c>
      <c r="AY154" s="18" t="s">
        <v>129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8" t="s">
        <v>41</v>
      </c>
      <c r="BK154" s="202">
        <f>ROUND(I154*H154,1)</f>
        <v>0</v>
      </c>
      <c r="BL154" s="18" t="s">
        <v>137</v>
      </c>
      <c r="BM154" s="201" t="s">
        <v>406</v>
      </c>
    </row>
    <row r="155" spans="2:51" s="13" customFormat="1" ht="11.25">
      <c r="B155" s="203"/>
      <c r="C155" s="204"/>
      <c r="D155" s="205" t="s">
        <v>139</v>
      </c>
      <c r="E155" s="206" t="s">
        <v>35</v>
      </c>
      <c r="F155" s="207" t="s">
        <v>407</v>
      </c>
      <c r="G155" s="204"/>
      <c r="H155" s="208">
        <v>16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139</v>
      </c>
      <c r="AU155" s="214" t="s">
        <v>89</v>
      </c>
      <c r="AV155" s="13" t="s">
        <v>89</v>
      </c>
      <c r="AW155" s="13" t="s">
        <v>141</v>
      </c>
      <c r="AX155" s="13" t="s">
        <v>41</v>
      </c>
      <c r="AY155" s="214" t="s">
        <v>129</v>
      </c>
    </row>
    <row r="156" spans="1:65" s="2" customFormat="1" ht="21.75" customHeight="1">
      <c r="A156" s="36"/>
      <c r="B156" s="37"/>
      <c r="C156" s="191" t="s">
        <v>245</v>
      </c>
      <c r="D156" s="191" t="s">
        <v>132</v>
      </c>
      <c r="E156" s="192" t="s">
        <v>408</v>
      </c>
      <c r="F156" s="193" t="s">
        <v>409</v>
      </c>
      <c r="G156" s="194" t="s">
        <v>250</v>
      </c>
      <c r="H156" s="195">
        <v>27</v>
      </c>
      <c r="I156" s="196"/>
      <c r="J156" s="195">
        <f>ROUND(I156*H156,1)</f>
        <v>0</v>
      </c>
      <c r="K156" s="193" t="s">
        <v>136</v>
      </c>
      <c r="L156" s="41"/>
      <c r="M156" s="197" t="s">
        <v>35</v>
      </c>
      <c r="N156" s="198" t="s">
        <v>51</v>
      </c>
      <c r="O156" s="66"/>
      <c r="P156" s="199">
        <f>O156*H156</f>
        <v>0</v>
      </c>
      <c r="Q156" s="199">
        <v>0.00012</v>
      </c>
      <c r="R156" s="199">
        <f>Q156*H156</f>
        <v>0.0032400000000000003</v>
      </c>
      <c r="S156" s="199">
        <v>0</v>
      </c>
      <c r="T156" s="20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1" t="s">
        <v>137</v>
      </c>
      <c r="AT156" s="201" t="s">
        <v>132</v>
      </c>
      <c r="AU156" s="201" t="s">
        <v>89</v>
      </c>
      <c r="AY156" s="18" t="s">
        <v>129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8" t="s">
        <v>41</v>
      </c>
      <c r="BK156" s="202">
        <f>ROUND(I156*H156,1)</f>
        <v>0</v>
      </c>
      <c r="BL156" s="18" t="s">
        <v>137</v>
      </c>
      <c r="BM156" s="201" t="s">
        <v>410</v>
      </c>
    </row>
    <row r="157" spans="2:51" s="13" customFormat="1" ht="11.25">
      <c r="B157" s="203"/>
      <c r="C157" s="204"/>
      <c r="D157" s="205" t="s">
        <v>139</v>
      </c>
      <c r="E157" s="206" t="s">
        <v>35</v>
      </c>
      <c r="F157" s="207" t="s">
        <v>411</v>
      </c>
      <c r="G157" s="204"/>
      <c r="H157" s="208">
        <v>27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139</v>
      </c>
      <c r="AU157" s="214" t="s">
        <v>89</v>
      </c>
      <c r="AV157" s="13" t="s">
        <v>89</v>
      </c>
      <c r="AW157" s="13" t="s">
        <v>141</v>
      </c>
      <c r="AX157" s="13" t="s">
        <v>41</v>
      </c>
      <c r="AY157" s="214" t="s">
        <v>129</v>
      </c>
    </row>
    <row r="158" spans="1:65" s="2" customFormat="1" ht="33" customHeight="1">
      <c r="A158" s="36"/>
      <c r="B158" s="37"/>
      <c r="C158" s="191" t="s">
        <v>247</v>
      </c>
      <c r="D158" s="191" t="s">
        <v>132</v>
      </c>
      <c r="E158" s="192" t="s">
        <v>412</v>
      </c>
      <c r="F158" s="193" t="s">
        <v>413</v>
      </c>
      <c r="G158" s="194" t="s">
        <v>135</v>
      </c>
      <c r="H158" s="195">
        <v>394.81</v>
      </c>
      <c r="I158" s="196"/>
      <c r="J158" s="195">
        <f>ROUND(I158*H158,1)</f>
        <v>0</v>
      </c>
      <c r="K158" s="193" t="s">
        <v>136</v>
      </c>
      <c r="L158" s="41"/>
      <c r="M158" s="197" t="s">
        <v>35</v>
      </c>
      <c r="N158" s="198" t="s">
        <v>51</v>
      </c>
      <c r="O158" s="66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1" t="s">
        <v>137</v>
      </c>
      <c r="AT158" s="201" t="s">
        <v>132</v>
      </c>
      <c r="AU158" s="201" t="s">
        <v>89</v>
      </c>
      <c r="AY158" s="18" t="s">
        <v>129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8" t="s">
        <v>41</v>
      </c>
      <c r="BK158" s="202">
        <f>ROUND(I158*H158,1)</f>
        <v>0</v>
      </c>
      <c r="BL158" s="18" t="s">
        <v>137</v>
      </c>
      <c r="BM158" s="201" t="s">
        <v>414</v>
      </c>
    </row>
    <row r="159" spans="2:51" s="13" customFormat="1" ht="22.5">
      <c r="B159" s="203"/>
      <c r="C159" s="204"/>
      <c r="D159" s="205" t="s">
        <v>139</v>
      </c>
      <c r="E159" s="206" t="s">
        <v>35</v>
      </c>
      <c r="F159" s="207" t="s">
        <v>415</v>
      </c>
      <c r="G159" s="204"/>
      <c r="H159" s="208">
        <v>263.2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139</v>
      </c>
      <c r="AU159" s="214" t="s">
        <v>89</v>
      </c>
      <c r="AV159" s="13" t="s">
        <v>89</v>
      </c>
      <c r="AW159" s="13" t="s">
        <v>141</v>
      </c>
      <c r="AX159" s="13" t="s">
        <v>80</v>
      </c>
      <c r="AY159" s="214" t="s">
        <v>129</v>
      </c>
    </row>
    <row r="160" spans="2:51" s="13" customFormat="1" ht="11.25">
      <c r="B160" s="203"/>
      <c r="C160" s="204"/>
      <c r="D160" s="205" t="s">
        <v>139</v>
      </c>
      <c r="E160" s="206" t="s">
        <v>35</v>
      </c>
      <c r="F160" s="207" t="s">
        <v>416</v>
      </c>
      <c r="G160" s="204"/>
      <c r="H160" s="208">
        <v>131.60999999999999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139</v>
      </c>
      <c r="AU160" s="214" t="s">
        <v>89</v>
      </c>
      <c r="AV160" s="13" t="s">
        <v>89</v>
      </c>
      <c r="AW160" s="13" t="s">
        <v>141</v>
      </c>
      <c r="AX160" s="13" t="s">
        <v>80</v>
      </c>
      <c r="AY160" s="214" t="s">
        <v>129</v>
      </c>
    </row>
    <row r="161" spans="2:51" s="14" customFormat="1" ht="11.25">
      <c r="B161" s="215"/>
      <c r="C161" s="216"/>
      <c r="D161" s="205" t="s">
        <v>139</v>
      </c>
      <c r="E161" s="217" t="s">
        <v>35</v>
      </c>
      <c r="F161" s="218" t="s">
        <v>143</v>
      </c>
      <c r="G161" s="216"/>
      <c r="H161" s="219">
        <v>394.80999999999995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139</v>
      </c>
      <c r="AU161" s="225" t="s">
        <v>89</v>
      </c>
      <c r="AV161" s="14" t="s">
        <v>137</v>
      </c>
      <c r="AW161" s="14" t="s">
        <v>141</v>
      </c>
      <c r="AX161" s="14" t="s">
        <v>41</v>
      </c>
      <c r="AY161" s="225" t="s">
        <v>129</v>
      </c>
    </row>
    <row r="162" spans="1:65" s="2" customFormat="1" ht="33" customHeight="1">
      <c r="A162" s="36"/>
      <c r="B162" s="37"/>
      <c r="C162" s="237" t="s">
        <v>7</v>
      </c>
      <c r="D162" s="237" t="s">
        <v>187</v>
      </c>
      <c r="E162" s="238" t="s">
        <v>417</v>
      </c>
      <c r="F162" s="239" t="s">
        <v>418</v>
      </c>
      <c r="G162" s="240" t="s">
        <v>135</v>
      </c>
      <c r="H162" s="241">
        <v>289.52</v>
      </c>
      <c r="I162" s="242"/>
      <c r="J162" s="241">
        <f>ROUND(I162*H162,1)</f>
        <v>0</v>
      </c>
      <c r="K162" s="239" t="s">
        <v>35</v>
      </c>
      <c r="L162" s="243"/>
      <c r="M162" s="244" t="s">
        <v>35</v>
      </c>
      <c r="N162" s="245" t="s">
        <v>51</v>
      </c>
      <c r="O162" s="66"/>
      <c r="P162" s="199">
        <f>O162*H162</f>
        <v>0</v>
      </c>
      <c r="Q162" s="199">
        <v>0.021</v>
      </c>
      <c r="R162" s="199">
        <f>Q162*H162</f>
        <v>6.07992</v>
      </c>
      <c r="S162" s="199">
        <v>0</v>
      </c>
      <c r="T162" s="20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1" t="s">
        <v>186</v>
      </c>
      <c r="AT162" s="201" t="s">
        <v>187</v>
      </c>
      <c r="AU162" s="201" t="s">
        <v>89</v>
      </c>
      <c r="AY162" s="18" t="s">
        <v>129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8" t="s">
        <v>41</v>
      </c>
      <c r="BK162" s="202">
        <f>ROUND(I162*H162,1)</f>
        <v>0</v>
      </c>
      <c r="BL162" s="18" t="s">
        <v>137</v>
      </c>
      <c r="BM162" s="201" t="s">
        <v>419</v>
      </c>
    </row>
    <row r="163" spans="2:51" s="13" customFormat="1" ht="11.25">
      <c r="B163" s="203"/>
      <c r="C163" s="204"/>
      <c r="D163" s="205" t="s">
        <v>139</v>
      </c>
      <c r="E163" s="206" t="s">
        <v>35</v>
      </c>
      <c r="F163" s="207" t="s">
        <v>420</v>
      </c>
      <c r="G163" s="204"/>
      <c r="H163" s="208">
        <v>289.52000000000004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139</v>
      </c>
      <c r="AU163" s="214" t="s">
        <v>89</v>
      </c>
      <c r="AV163" s="13" t="s">
        <v>89</v>
      </c>
      <c r="AW163" s="13" t="s">
        <v>141</v>
      </c>
      <c r="AX163" s="13" t="s">
        <v>41</v>
      </c>
      <c r="AY163" s="214" t="s">
        <v>129</v>
      </c>
    </row>
    <row r="164" spans="1:65" s="2" customFormat="1" ht="16.5" customHeight="1">
      <c r="A164" s="36"/>
      <c r="B164" s="37"/>
      <c r="C164" s="191" t="s">
        <v>257</v>
      </c>
      <c r="D164" s="191" t="s">
        <v>132</v>
      </c>
      <c r="E164" s="192" t="s">
        <v>421</v>
      </c>
      <c r="F164" s="193" t="s">
        <v>422</v>
      </c>
      <c r="G164" s="194" t="s">
        <v>264</v>
      </c>
      <c r="H164" s="195">
        <v>0.11</v>
      </c>
      <c r="I164" s="196"/>
      <c r="J164" s="195">
        <f>ROUND(I164*H164,1)</f>
        <v>0</v>
      </c>
      <c r="K164" s="193" t="s">
        <v>35</v>
      </c>
      <c r="L164" s="41"/>
      <c r="M164" s="197" t="s">
        <v>35</v>
      </c>
      <c r="N164" s="198" t="s">
        <v>51</v>
      </c>
      <c r="O164" s="66"/>
      <c r="P164" s="199">
        <f>O164*H164</f>
        <v>0</v>
      </c>
      <c r="Q164" s="199">
        <v>2.5961</v>
      </c>
      <c r="R164" s="199">
        <f>Q164*H164</f>
        <v>0.28557099999999996</v>
      </c>
      <c r="S164" s="199">
        <v>0</v>
      </c>
      <c r="T164" s="20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1" t="s">
        <v>137</v>
      </c>
      <c r="AT164" s="201" t="s">
        <v>132</v>
      </c>
      <c r="AU164" s="201" t="s">
        <v>89</v>
      </c>
      <c r="AY164" s="18" t="s">
        <v>129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8" t="s">
        <v>41</v>
      </c>
      <c r="BK164" s="202">
        <f>ROUND(I164*H164,1)</f>
        <v>0</v>
      </c>
      <c r="BL164" s="18" t="s">
        <v>137</v>
      </c>
      <c r="BM164" s="201" t="s">
        <v>423</v>
      </c>
    </row>
    <row r="165" spans="2:51" s="13" customFormat="1" ht="11.25">
      <c r="B165" s="203"/>
      <c r="C165" s="204"/>
      <c r="D165" s="205" t="s">
        <v>139</v>
      </c>
      <c r="E165" s="206" t="s">
        <v>35</v>
      </c>
      <c r="F165" s="207" t="s">
        <v>424</v>
      </c>
      <c r="G165" s="204"/>
      <c r="H165" s="208">
        <v>0.072875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139</v>
      </c>
      <c r="AU165" s="214" t="s">
        <v>89</v>
      </c>
      <c r="AV165" s="13" t="s">
        <v>89</v>
      </c>
      <c r="AW165" s="13" t="s">
        <v>141</v>
      </c>
      <c r="AX165" s="13" t="s">
        <v>80</v>
      </c>
      <c r="AY165" s="214" t="s">
        <v>129</v>
      </c>
    </row>
    <row r="166" spans="2:51" s="13" customFormat="1" ht="11.25">
      <c r="B166" s="203"/>
      <c r="C166" s="204"/>
      <c r="D166" s="205" t="s">
        <v>139</v>
      </c>
      <c r="E166" s="206" t="s">
        <v>35</v>
      </c>
      <c r="F166" s="207" t="s">
        <v>425</v>
      </c>
      <c r="G166" s="204"/>
      <c r="H166" s="208">
        <v>0.04125</v>
      </c>
      <c r="I166" s="209"/>
      <c r="J166" s="204"/>
      <c r="K166" s="204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139</v>
      </c>
      <c r="AU166" s="214" t="s">
        <v>89</v>
      </c>
      <c r="AV166" s="13" t="s">
        <v>89</v>
      </c>
      <c r="AW166" s="13" t="s">
        <v>141</v>
      </c>
      <c r="AX166" s="13" t="s">
        <v>80</v>
      </c>
      <c r="AY166" s="214" t="s">
        <v>129</v>
      </c>
    </row>
    <row r="167" spans="2:51" s="14" customFormat="1" ht="11.25">
      <c r="B167" s="215"/>
      <c r="C167" s="216"/>
      <c r="D167" s="205" t="s">
        <v>139</v>
      </c>
      <c r="E167" s="217" t="s">
        <v>35</v>
      </c>
      <c r="F167" s="218" t="s">
        <v>143</v>
      </c>
      <c r="G167" s="216"/>
      <c r="H167" s="219">
        <v>0.114125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139</v>
      </c>
      <c r="AU167" s="225" t="s">
        <v>89</v>
      </c>
      <c r="AV167" s="14" t="s">
        <v>137</v>
      </c>
      <c r="AW167" s="14" t="s">
        <v>141</v>
      </c>
      <c r="AX167" s="14" t="s">
        <v>41</v>
      </c>
      <c r="AY167" s="225" t="s">
        <v>129</v>
      </c>
    </row>
    <row r="168" spans="2:63" s="12" customFormat="1" ht="22.9" customHeight="1">
      <c r="B168" s="175"/>
      <c r="C168" s="176"/>
      <c r="D168" s="177" t="s">
        <v>79</v>
      </c>
      <c r="E168" s="189" t="s">
        <v>137</v>
      </c>
      <c r="F168" s="189" t="s">
        <v>426</v>
      </c>
      <c r="G168" s="176"/>
      <c r="H168" s="176"/>
      <c r="I168" s="179"/>
      <c r="J168" s="190">
        <f>BK168</f>
        <v>0</v>
      </c>
      <c r="K168" s="176"/>
      <c r="L168" s="181"/>
      <c r="M168" s="182"/>
      <c r="N168" s="183"/>
      <c r="O168" s="183"/>
      <c r="P168" s="184">
        <f>SUM(P169:P204)</f>
        <v>0</v>
      </c>
      <c r="Q168" s="183"/>
      <c r="R168" s="184">
        <f>SUM(R169:R204)</f>
        <v>42.600242499999986</v>
      </c>
      <c r="S168" s="183"/>
      <c r="T168" s="185">
        <f>SUM(T169:T204)</f>
        <v>0</v>
      </c>
      <c r="AR168" s="186" t="s">
        <v>41</v>
      </c>
      <c r="AT168" s="187" t="s">
        <v>79</v>
      </c>
      <c r="AU168" s="187" t="s">
        <v>41</v>
      </c>
      <c r="AY168" s="186" t="s">
        <v>129</v>
      </c>
      <c r="BK168" s="188">
        <f>SUM(BK169:BK204)</f>
        <v>0</v>
      </c>
    </row>
    <row r="169" spans="1:65" s="2" customFormat="1" ht="44.25" customHeight="1">
      <c r="A169" s="36"/>
      <c r="B169" s="37"/>
      <c r="C169" s="191" t="s">
        <v>261</v>
      </c>
      <c r="D169" s="191" t="s">
        <v>132</v>
      </c>
      <c r="E169" s="192" t="s">
        <v>427</v>
      </c>
      <c r="F169" s="193" t="s">
        <v>428</v>
      </c>
      <c r="G169" s="194" t="s">
        <v>160</v>
      </c>
      <c r="H169" s="195">
        <v>12</v>
      </c>
      <c r="I169" s="196"/>
      <c r="J169" s="195">
        <f>ROUND(I169*H169,1)</f>
        <v>0</v>
      </c>
      <c r="K169" s="193" t="s">
        <v>136</v>
      </c>
      <c r="L169" s="41"/>
      <c r="M169" s="197" t="s">
        <v>35</v>
      </c>
      <c r="N169" s="198" t="s">
        <v>51</v>
      </c>
      <c r="O169" s="66"/>
      <c r="P169" s="199">
        <f>O169*H169</f>
        <v>0</v>
      </c>
      <c r="Q169" s="199">
        <v>0.00459</v>
      </c>
      <c r="R169" s="199">
        <f>Q169*H169</f>
        <v>0.055080000000000004</v>
      </c>
      <c r="S169" s="199">
        <v>0</v>
      </c>
      <c r="T169" s="20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1" t="s">
        <v>137</v>
      </c>
      <c r="AT169" s="201" t="s">
        <v>132</v>
      </c>
      <c r="AU169" s="201" t="s">
        <v>89</v>
      </c>
      <c r="AY169" s="18" t="s">
        <v>129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8" t="s">
        <v>41</v>
      </c>
      <c r="BK169" s="202">
        <f>ROUND(I169*H169,1)</f>
        <v>0</v>
      </c>
      <c r="BL169" s="18" t="s">
        <v>137</v>
      </c>
      <c r="BM169" s="201" t="s">
        <v>429</v>
      </c>
    </row>
    <row r="170" spans="1:65" s="2" customFormat="1" ht="16.5" customHeight="1">
      <c r="A170" s="36"/>
      <c r="B170" s="37"/>
      <c r="C170" s="237" t="s">
        <v>267</v>
      </c>
      <c r="D170" s="237" t="s">
        <v>187</v>
      </c>
      <c r="E170" s="238" t="s">
        <v>430</v>
      </c>
      <c r="F170" s="239" t="s">
        <v>431</v>
      </c>
      <c r="G170" s="240" t="s">
        <v>160</v>
      </c>
      <c r="H170" s="241">
        <v>5</v>
      </c>
      <c r="I170" s="242"/>
      <c r="J170" s="241">
        <f>ROUND(I170*H170,1)</f>
        <v>0</v>
      </c>
      <c r="K170" s="239" t="s">
        <v>35</v>
      </c>
      <c r="L170" s="243"/>
      <c r="M170" s="244" t="s">
        <v>35</v>
      </c>
      <c r="N170" s="245" t="s">
        <v>51</v>
      </c>
      <c r="O170" s="66"/>
      <c r="P170" s="199">
        <f>O170*H170</f>
        <v>0</v>
      </c>
      <c r="Q170" s="199">
        <v>0.397</v>
      </c>
      <c r="R170" s="199">
        <f>Q170*H170</f>
        <v>1.985</v>
      </c>
      <c r="S170" s="199">
        <v>0</v>
      </c>
      <c r="T170" s="20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1" t="s">
        <v>186</v>
      </c>
      <c r="AT170" s="201" t="s">
        <v>187</v>
      </c>
      <c r="AU170" s="201" t="s">
        <v>89</v>
      </c>
      <c r="AY170" s="18" t="s">
        <v>129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8" t="s">
        <v>41</v>
      </c>
      <c r="BK170" s="202">
        <f>ROUND(I170*H170,1)</f>
        <v>0</v>
      </c>
      <c r="BL170" s="18" t="s">
        <v>137</v>
      </c>
      <c r="BM170" s="201" t="s">
        <v>432</v>
      </c>
    </row>
    <row r="171" spans="2:51" s="13" customFormat="1" ht="11.25">
      <c r="B171" s="203"/>
      <c r="C171" s="204"/>
      <c r="D171" s="205" t="s">
        <v>139</v>
      </c>
      <c r="E171" s="206" t="s">
        <v>35</v>
      </c>
      <c r="F171" s="207" t="s">
        <v>164</v>
      </c>
      <c r="G171" s="204"/>
      <c r="H171" s="208">
        <v>5</v>
      </c>
      <c r="I171" s="209"/>
      <c r="J171" s="204"/>
      <c r="K171" s="204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139</v>
      </c>
      <c r="AU171" s="214" t="s">
        <v>89</v>
      </c>
      <c r="AV171" s="13" t="s">
        <v>89</v>
      </c>
      <c r="AW171" s="13" t="s">
        <v>141</v>
      </c>
      <c r="AX171" s="13" t="s">
        <v>41</v>
      </c>
      <c r="AY171" s="214" t="s">
        <v>129</v>
      </c>
    </row>
    <row r="172" spans="1:65" s="2" customFormat="1" ht="16.5" customHeight="1">
      <c r="A172" s="36"/>
      <c r="B172" s="37"/>
      <c r="C172" s="237" t="s">
        <v>273</v>
      </c>
      <c r="D172" s="237" t="s">
        <v>187</v>
      </c>
      <c r="E172" s="238" t="s">
        <v>433</v>
      </c>
      <c r="F172" s="239" t="s">
        <v>434</v>
      </c>
      <c r="G172" s="240" t="s">
        <v>160</v>
      </c>
      <c r="H172" s="241">
        <v>7</v>
      </c>
      <c r="I172" s="242"/>
      <c r="J172" s="241">
        <f>ROUND(I172*H172,1)</f>
        <v>0</v>
      </c>
      <c r="K172" s="239" t="s">
        <v>35</v>
      </c>
      <c r="L172" s="243"/>
      <c r="M172" s="244" t="s">
        <v>35</v>
      </c>
      <c r="N172" s="245" t="s">
        <v>51</v>
      </c>
      <c r="O172" s="66"/>
      <c r="P172" s="199">
        <f>O172*H172</f>
        <v>0</v>
      </c>
      <c r="Q172" s="199">
        <v>0.397</v>
      </c>
      <c r="R172" s="199">
        <f>Q172*H172</f>
        <v>2.779</v>
      </c>
      <c r="S172" s="199">
        <v>0</v>
      </c>
      <c r="T172" s="20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1" t="s">
        <v>186</v>
      </c>
      <c r="AT172" s="201" t="s">
        <v>187</v>
      </c>
      <c r="AU172" s="201" t="s">
        <v>89</v>
      </c>
      <c r="AY172" s="18" t="s">
        <v>129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8" t="s">
        <v>41</v>
      </c>
      <c r="BK172" s="202">
        <f>ROUND(I172*H172,1)</f>
        <v>0</v>
      </c>
      <c r="BL172" s="18" t="s">
        <v>137</v>
      </c>
      <c r="BM172" s="201" t="s">
        <v>435</v>
      </c>
    </row>
    <row r="173" spans="2:51" s="13" customFormat="1" ht="11.25">
      <c r="B173" s="203"/>
      <c r="C173" s="204"/>
      <c r="D173" s="205" t="s">
        <v>139</v>
      </c>
      <c r="E173" s="206" t="s">
        <v>35</v>
      </c>
      <c r="F173" s="207" t="s">
        <v>181</v>
      </c>
      <c r="G173" s="204"/>
      <c r="H173" s="208">
        <v>7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139</v>
      </c>
      <c r="AU173" s="214" t="s">
        <v>89</v>
      </c>
      <c r="AV173" s="13" t="s">
        <v>89</v>
      </c>
      <c r="AW173" s="13" t="s">
        <v>141</v>
      </c>
      <c r="AX173" s="13" t="s">
        <v>41</v>
      </c>
      <c r="AY173" s="214" t="s">
        <v>129</v>
      </c>
    </row>
    <row r="174" spans="1:65" s="2" customFormat="1" ht="89.25" customHeight="1">
      <c r="A174" s="36"/>
      <c r="B174" s="37"/>
      <c r="C174" s="191" t="s">
        <v>278</v>
      </c>
      <c r="D174" s="191" t="s">
        <v>132</v>
      </c>
      <c r="E174" s="192" t="s">
        <v>436</v>
      </c>
      <c r="F174" s="193" t="s">
        <v>437</v>
      </c>
      <c r="G174" s="194" t="s">
        <v>135</v>
      </c>
      <c r="H174" s="195">
        <v>62.25</v>
      </c>
      <c r="I174" s="196"/>
      <c r="J174" s="195">
        <f>ROUND(I174*H174,1)</f>
        <v>0</v>
      </c>
      <c r="K174" s="193" t="s">
        <v>136</v>
      </c>
      <c r="L174" s="41"/>
      <c r="M174" s="197" t="s">
        <v>35</v>
      </c>
      <c r="N174" s="198" t="s">
        <v>51</v>
      </c>
      <c r="O174" s="66"/>
      <c r="P174" s="199">
        <f>O174*H174</f>
        <v>0</v>
      </c>
      <c r="Q174" s="199">
        <v>0.01128</v>
      </c>
      <c r="R174" s="199">
        <f>Q174*H174</f>
        <v>0.70218</v>
      </c>
      <c r="S174" s="199">
        <v>0</v>
      </c>
      <c r="T174" s="20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1" t="s">
        <v>137</v>
      </c>
      <c r="AT174" s="201" t="s">
        <v>132</v>
      </c>
      <c r="AU174" s="201" t="s">
        <v>89</v>
      </c>
      <c r="AY174" s="18" t="s">
        <v>129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18" t="s">
        <v>41</v>
      </c>
      <c r="BK174" s="202">
        <f>ROUND(I174*H174,1)</f>
        <v>0</v>
      </c>
      <c r="BL174" s="18" t="s">
        <v>137</v>
      </c>
      <c r="BM174" s="201" t="s">
        <v>438</v>
      </c>
    </row>
    <row r="175" spans="2:51" s="13" customFormat="1" ht="11.25">
      <c r="B175" s="203"/>
      <c r="C175" s="204"/>
      <c r="D175" s="205" t="s">
        <v>139</v>
      </c>
      <c r="E175" s="206" t="s">
        <v>35</v>
      </c>
      <c r="F175" s="207" t="s">
        <v>439</v>
      </c>
      <c r="G175" s="204"/>
      <c r="H175" s="208">
        <v>62.25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139</v>
      </c>
      <c r="AU175" s="214" t="s">
        <v>89</v>
      </c>
      <c r="AV175" s="13" t="s">
        <v>89</v>
      </c>
      <c r="AW175" s="13" t="s">
        <v>141</v>
      </c>
      <c r="AX175" s="13" t="s">
        <v>41</v>
      </c>
      <c r="AY175" s="214" t="s">
        <v>129</v>
      </c>
    </row>
    <row r="176" spans="1:65" s="2" customFormat="1" ht="21.75" customHeight="1">
      <c r="A176" s="36"/>
      <c r="B176" s="37"/>
      <c r="C176" s="191" t="s">
        <v>282</v>
      </c>
      <c r="D176" s="191" t="s">
        <v>132</v>
      </c>
      <c r="E176" s="192" t="s">
        <v>440</v>
      </c>
      <c r="F176" s="193" t="s">
        <v>441</v>
      </c>
      <c r="G176" s="194" t="s">
        <v>264</v>
      </c>
      <c r="H176" s="195">
        <v>13.95</v>
      </c>
      <c r="I176" s="196"/>
      <c r="J176" s="195">
        <f>ROUND(I176*H176,1)</f>
        <v>0</v>
      </c>
      <c r="K176" s="193" t="s">
        <v>136</v>
      </c>
      <c r="L176" s="41"/>
      <c r="M176" s="197" t="s">
        <v>35</v>
      </c>
      <c r="N176" s="198" t="s">
        <v>51</v>
      </c>
      <c r="O176" s="66"/>
      <c r="P176" s="199">
        <f>O176*H176</f>
        <v>0</v>
      </c>
      <c r="Q176" s="199">
        <v>2.4534</v>
      </c>
      <c r="R176" s="199">
        <f>Q176*H176</f>
        <v>34.22492999999999</v>
      </c>
      <c r="S176" s="199">
        <v>0</v>
      </c>
      <c r="T176" s="20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1" t="s">
        <v>137</v>
      </c>
      <c r="AT176" s="201" t="s">
        <v>132</v>
      </c>
      <c r="AU176" s="201" t="s">
        <v>89</v>
      </c>
      <c r="AY176" s="18" t="s">
        <v>129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18" t="s">
        <v>41</v>
      </c>
      <c r="BK176" s="202">
        <f>ROUND(I176*H176,1)</f>
        <v>0</v>
      </c>
      <c r="BL176" s="18" t="s">
        <v>137</v>
      </c>
      <c r="BM176" s="201" t="s">
        <v>442</v>
      </c>
    </row>
    <row r="177" spans="2:51" s="16" customFormat="1" ht="11.25">
      <c r="B177" s="251"/>
      <c r="C177" s="252"/>
      <c r="D177" s="205" t="s">
        <v>139</v>
      </c>
      <c r="E177" s="253" t="s">
        <v>35</v>
      </c>
      <c r="F177" s="254" t="s">
        <v>443</v>
      </c>
      <c r="G177" s="252"/>
      <c r="H177" s="253" t="s">
        <v>35</v>
      </c>
      <c r="I177" s="255"/>
      <c r="J177" s="252"/>
      <c r="K177" s="252"/>
      <c r="L177" s="256"/>
      <c r="M177" s="257"/>
      <c r="N177" s="258"/>
      <c r="O177" s="258"/>
      <c r="P177" s="258"/>
      <c r="Q177" s="258"/>
      <c r="R177" s="258"/>
      <c r="S177" s="258"/>
      <c r="T177" s="259"/>
      <c r="AT177" s="260" t="s">
        <v>139</v>
      </c>
      <c r="AU177" s="260" t="s">
        <v>89</v>
      </c>
      <c r="AV177" s="16" t="s">
        <v>41</v>
      </c>
      <c r="AW177" s="16" t="s">
        <v>141</v>
      </c>
      <c r="AX177" s="16" t="s">
        <v>80</v>
      </c>
      <c r="AY177" s="260" t="s">
        <v>129</v>
      </c>
    </row>
    <row r="178" spans="2:51" s="13" customFormat="1" ht="11.25">
      <c r="B178" s="203"/>
      <c r="C178" s="204"/>
      <c r="D178" s="205" t="s">
        <v>139</v>
      </c>
      <c r="E178" s="206" t="s">
        <v>35</v>
      </c>
      <c r="F178" s="207" t="s">
        <v>444</v>
      </c>
      <c r="G178" s="204"/>
      <c r="H178" s="208">
        <v>10.3635</v>
      </c>
      <c r="I178" s="209"/>
      <c r="J178" s="204"/>
      <c r="K178" s="204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139</v>
      </c>
      <c r="AU178" s="214" t="s">
        <v>89</v>
      </c>
      <c r="AV178" s="13" t="s">
        <v>89</v>
      </c>
      <c r="AW178" s="13" t="s">
        <v>141</v>
      </c>
      <c r="AX178" s="13" t="s">
        <v>80</v>
      </c>
      <c r="AY178" s="214" t="s">
        <v>129</v>
      </c>
    </row>
    <row r="179" spans="2:51" s="13" customFormat="1" ht="11.25">
      <c r="B179" s="203"/>
      <c r="C179" s="204"/>
      <c r="D179" s="205" t="s">
        <v>139</v>
      </c>
      <c r="E179" s="206" t="s">
        <v>35</v>
      </c>
      <c r="F179" s="207" t="s">
        <v>445</v>
      </c>
      <c r="G179" s="204"/>
      <c r="H179" s="208">
        <v>2.34045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139</v>
      </c>
      <c r="AU179" s="214" t="s">
        <v>89</v>
      </c>
      <c r="AV179" s="13" t="s">
        <v>89</v>
      </c>
      <c r="AW179" s="13" t="s">
        <v>141</v>
      </c>
      <c r="AX179" s="13" t="s">
        <v>80</v>
      </c>
      <c r="AY179" s="214" t="s">
        <v>129</v>
      </c>
    </row>
    <row r="180" spans="2:51" s="16" customFormat="1" ht="11.25">
      <c r="B180" s="251"/>
      <c r="C180" s="252"/>
      <c r="D180" s="205" t="s">
        <v>139</v>
      </c>
      <c r="E180" s="253" t="s">
        <v>35</v>
      </c>
      <c r="F180" s="254" t="s">
        <v>446</v>
      </c>
      <c r="G180" s="252"/>
      <c r="H180" s="253" t="s">
        <v>35</v>
      </c>
      <c r="I180" s="255"/>
      <c r="J180" s="252"/>
      <c r="K180" s="252"/>
      <c r="L180" s="256"/>
      <c r="M180" s="257"/>
      <c r="N180" s="258"/>
      <c r="O180" s="258"/>
      <c r="P180" s="258"/>
      <c r="Q180" s="258"/>
      <c r="R180" s="258"/>
      <c r="S180" s="258"/>
      <c r="T180" s="259"/>
      <c r="AT180" s="260" t="s">
        <v>139</v>
      </c>
      <c r="AU180" s="260" t="s">
        <v>89</v>
      </c>
      <c r="AV180" s="16" t="s">
        <v>41</v>
      </c>
      <c r="AW180" s="16" t="s">
        <v>141</v>
      </c>
      <c r="AX180" s="16" t="s">
        <v>80</v>
      </c>
      <c r="AY180" s="260" t="s">
        <v>129</v>
      </c>
    </row>
    <row r="181" spans="2:51" s="13" customFormat="1" ht="11.25">
      <c r="B181" s="203"/>
      <c r="C181" s="204"/>
      <c r="D181" s="205" t="s">
        <v>139</v>
      </c>
      <c r="E181" s="206" t="s">
        <v>35</v>
      </c>
      <c r="F181" s="207" t="s">
        <v>447</v>
      </c>
      <c r="G181" s="204"/>
      <c r="H181" s="208">
        <v>0.5015115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139</v>
      </c>
      <c r="AU181" s="214" t="s">
        <v>89</v>
      </c>
      <c r="AV181" s="13" t="s">
        <v>89</v>
      </c>
      <c r="AW181" s="13" t="s">
        <v>141</v>
      </c>
      <c r="AX181" s="13" t="s">
        <v>80</v>
      </c>
      <c r="AY181" s="214" t="s">
        <v>129</v>
      </c>
    </row>
    <row r="182" spans="2:51" s="13" customFormat="1" ht="11.25">
      <c r="B182" s="203"/>
      <c r="C182" s="204"/>
      <c r="D182" s="205" t="s">
        <v>139</v>
      </c>
      <c r="E182" s="206" t="s">
        <v>35</v>
      </c>
      <c r="F182" s="207" t="s">
        <v>448</v>
      </c>
      <c r="G182" s="204"/>
      <c r="H182" s="208">
        <v>0.47821725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139</v>
      </c>
      <c r="AU182" s="214" t="s">
        <v>89</v>
      </c>
      <c r="AV182" s="13" t="s">
        <v>89</v>
      </c>
      <c r="AW182" s="13" t="s">
        <v>141</v>
      </c>
      <c r="AX182" s="13" t="s">
        <v>80</v>
      </c>
      <c r="AY182" s="214" t="s">
        <v>129</v>
      </c>
    </row>
    <row r="183" spans="2:51" s="13" customFormat="1" ht="11.25">
      <c r="B183" s="203"/>
      <c r="C183" s="204"/>
      <c r="D183" s="205" t="s">
        <v>139</v>
      </c>
      <c r="E183" s="206" t="s">
        <v>35</v>
      </c>
      <c r="F183" s="207" t="s">
        <v>449</v>
      </c>
      <c r="G183" s="204"/>
      <c r="H183" s="208">
        <v>0.268569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139</v>
      </c>
      <c r="AU183" s="214" t="s">
        <v>89</v>
      </c>
      <c r="AV183" s="13" t="s">
        <v>89</v>
      </c>
      <c r="AW183" s="13" t="s">
        <v>141</v>
      </c>
      <c r="AX183" s="13" t="s">
        <v>80</v>
      </c>
      <c r="AY183" s="214" t="s">
        <v>129</v>
      </c>
    </row>
    <row r="184" spans="2:51" s="14" customFormat="1" ht="11.25">
      <c r="B184" s="215"/>
      <c r="C184" s="216"/>
      <c r="D184" s="205" t="s">
        <v>139</v>
      </c>
      <c r="E184" s="217" t="s">
        <v>35</v>
      </c>
      <c r="F184" s="218" t="s">
        <v>143</v>
      </c>
      <c r="G184" s="216"/>
      <c r="H184" s="219">
        <v>13.95224775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139</v>
      </c>
      <c r="AU184" s="225" t="s">
        <v>89</v>
      </c>
      <c r="AV184" s="14" t="s">
        <v>137</v>
      </c>
      <c r="AW184" s="14" t="s">
        <v>141</v>
      </c>
      <c r="AX184" s="14" t="s">
        <v>41</v>
      </c>
      <c r="AY184" s="225" t="s">
        <v>129</v>
      </c>
    </row>
    <row r="185" spans="1:65" s="2" customFormat="1" ht="21.75" customHeight="1">
      <c r="A185" s="36"/>
      <c r="B185" s="37"/>
      <c r="C185" s="191" t="s">
        <v>288</v>
      </c>
      <c r="D185" s="191" t="s">
        <v>132</v>
      </c>
      <c r="E185" s="192" t="s">
        <v>450</v>
      </c>
      <c r="F185" s="193" t="s">
        <v>451</v>
      </c>
      <c r="G185" s="194" t="s">
        <v>135</v>
      </c>
      <c r="H185" s="195">
        <v>101.25</v>
      </c>
      <c r="I185" s="196"/>
      <c r="J185" s="195">
        <f>ROUND(I185*H185,1)</f>
        <v>0</v>
      </c>
      <c r="K185" s="193" t="s">
        <v>136</v>
      </c>
      <c r="L185" s="41"/>
      <c r="M185" s="197" t="s">
        <v>35</v>
      </c>
      <c r="N185" s="198" t="s">
        <v>51</v>
      </c>
      <c r="O185" s="66"/>
      <c r="P185" s="199">
        <f>O185*H185</f>
        <v>0</v>
      </c>
      <c r="Q185" s="199">
        <v>0.00519</v>
      </c>
      <c r="R185" s="199">
        <f>Q185*H185</f>
        <v>0.5254875</v>
      </c>
      <c r="S185" s="199">
        <v>0</v>
      </c>
      <c r="T185" s="20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1" t="s">
        <v>137</v>
      </c>
      <c r="AT185" s="201" t="s">
        <v>132</v>
      </c>
      <c r="AU185" s="201" t="s">
        <v>89</v>
      </c>
      <c r="AY185" s="18" t="s">
        <v>129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18" t="s">
        <v>41</v>
      </c>
      <c r="BK185" s="202">
        <f>ROUND(I185*H185,1)</f>
        <v>0</v>
      </c>
      <c r="BL185" s="18" t="s">
        <v>137</v>
      </c>
      <c r="BM185" s="201" t="s">
        <v>452</v>
      </c>
    </row>
    <row r="186" spans="2:51" s="16" customFormat="1" ht="11.25">
      <c r="B186" s="251"/>
      <c r="C186" s="252"/>
      <c r="D186" s="205" t="s">
        <v>139</v>
      </c>
      <c r="E186" s="253" t="s">
        <v>35</v>
      </c>
      <c r="F186" s="254" t="s">
        <v>443</v>
      </c>
      <c r="G186" s="252"/>
      <c r="H186" s="253" t="s">
        <v>35</v>
      </c>
      <c r="I186" s="255"/>
      <c r="J186" s="252"/>
      <c r="K186" s="252"/>
      <c r="L186" s="256"/>
      <c r="M186" s="257"/>
      <c r="N186" s="258"/>
      <c r="O186" s="258"/>
      <c r="P186" s="258"/>
      <c r="Q186" s="258"/>
      <c r="R186" s="258"/>
      <c r="S186" s="258"/>
      <c r="T186" s="259"/>
      <c r="AT186" s="260" t="s">
        <v>139</v>
      </c>
      <c r="AU186" s="260" t="s">
        <v>89</v>
      </c>
      <c r="AV186" s="16" t="s">
        <v>41</v>
      </c>
      <c r="AW186" s="16" t="s">
        <v>141</v>
      </c>
      <c r="AX186" s="16" t="s">
        <v>80</v>
      </c>
      <c r="AY186" s="260" t="s">
        <v>129</v>
      </c>
    </row>
    <row r="187" spans="2:51" s="13" customFormat="1" ht="11.25">
      <c r="B187" s="203"/>
      <c r="C187" s="204"/>
      <c r="D187" s="205" t="s">
        <v>139</v>
      </c>
      <c r="E187" s="206" t="s">
        <v>35</v>
      </c>
      <c r="F187" s="207" t="s">
        <v>453</v>
      </c>
      <c r="G187" s="204"/>
      <c r="H187" s="208">
        <v>78.96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139</v>
      </c>
      <c r="AU187" s="214" t="s">
        <v>89</v>
      </c>
      <c r="AV187" s="13" t="s">
        <v>89</v>
      </c>
      <c r="AW187" s="13" t="s">
        <v>141</v>
      </c>
      <c r="AX187" s="13" t="s">
        <v>80</v>
      </c>
      <c r="AY187" s="214" t="s">
        <v>129</v>
      </c>
    </row>
    <row r="188" spans="2:51" s="13" customFormat="1" ht="11.25">
      <c r="B188" s="203"/>
      <c r="C188" s="204"/>
      <c r="D188" s="205" t="s">
        <v>139</v>
      </c>
      <c r="E188" s="206" t="s">
        <v>35</v>
      </c>
      <c r="F188" s="207" t="s">
        <v>454</v>
      </c>
      <c r="G188" s="204"/>
      <c r="H188" s="208">
        <v>22.29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139</v>
      </c>
      <c r="AU188" s="214" t="s">
        <v>89</v>
      </c>
      <c r="AV188" s="13" t="s">
        <v>89</v>
      </c>
      <c r="AW188" s="13" t="s">
        <v>141</v>
      </c>
      <c r="AX188" s="13" t="s">
        <v>80</v>
      </c>
      <c r="AY188" s="214" t="s">
        <v>129</v>
      </c>
    </row>
    <row r="189" spans="2:51" s="14" customFormat="1" ht="11.25">
      <c r="B189" s="215"/>
      <c r="C189" s="216"/>
      <c r="D189" s="205" t="s">
        <v>139</v>
      </c>
      <c r="E189" s="217" t="s">
        <v>35</v>
      </c>
      <c r="F189" s="218" t="s">
        <v>143</v>
      </c>
      <c r="G189" s="216"/>
      <c r="H189" s="219">
        <v>101.25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139</v>
      </c>
      <c r="AU189" s="225" t="s">
        <v>89</v>
      </c>
      <c r="AV189" s="14" t="s">
        <v>137</v>
      </c>
      <c r="AW189" s="14" t="s">
        <v>141</v>
      </c>
      <c r="AX189" s="14" t="s">
        <v>41</v>
      </c>
      <c r="AY189" s="225" t="s">
        <v>129</v>
      </c>
    </row>
    <row r="190" spans="1:65" s="2" customFormat="1" ht="21.75" customHeight="1">
      <c r="A190" s="36"/>
      <c r="B190" s="37"/>
      <c r="C190" s="191" t="s">
        <v>293</v>
      </c>
      <c r="D190" s="191" t="s">
        <v>132</v>
      </c>
      <c r="E190" s="192" t="s">
        <v>455</v>
      </c>
      <c r="F190" s="193" t="s">
        <v>456</v>
      </c>
      <c r="G190" s="194" t="s">
        <v>135</v>
      </c>
      <c r="H190" s="195">
        <v>101.25</v>
      </c>
      <c r="I190" s="196"/>
      <c r="J190" s="195">
        <f>ROUND(I190*H190,1)</f>
        <v>0</v>
      </c>
      <c r="K190" s="193" t="s">
        <v>136</v>
      </c>
      <c r="L190" s="41"/>
      <c r="M190" s="197" t="s">
        <v>35</v>
      </c>
      <c r="N190" s="198" t="s">
        <v>51</v>
      </c>
      <c r="O190" s="66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1" t="s">
        <v>137</v>
      </c>
      <c r="AT190" s="201" t="s">
        <v>132</v>
      </c>
      <c r="AU190" s="201" t="s">
        <v>89</v>
      </c>
      <c r="AY190" s="18" t="s">
        <v>129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8" t="s">
        <v>41</v>
      </c>
      <c r="BK190" s="202">
        <f>ROUND(I190*H190,1)</f>
        <v>0</v>
      </c>
      <c r="BL190" s="18" t="s">
        <v>137</v>
      </c>
      <c r="BM190" s="201" t="s">
        <v>457</v>
      </c>
    </row>
    <row r="191" spans="1:65" s="2" customFormat="1" ht="44.25" customHeight="1">
      <c r="A191" s="36"/>
      <c r="B191" s="37"/>
      <c r="C191" s="191" t="s">
        <v>297</v>
      </c>
      <c r="D191" s="191" t="s">
        <v>132</v>
      </c>
      <c r="E191" s="192" t="s">
        <v>458</v>
      </c>
      <c r="F191" s="193" t="s">
        <v>459</v>
      </c>
      <c r="G191" s="194" t="s">
        <v>250</v>
      </c>
      <c r="H191" s="195">
        <v>47.83</v>
      </c>
      <c r="I191" s="196"/>
      <c r="J191" s="195">
        <f>ROUND(I191*H191,1)</f>
        <v>0</v>
      </c>
      <c r="K191" s="193" t="s">
        <v>136</v>
      </c>
      <c r="L191" s="41"/>
      <c r="M191" s="197" t="s">
        <v>35</v>
      </c>
      <c r="N191" s="198" t="s">
        <v>51</v>
      </c>
      <c r="O191" s="66"/>
      <c r="P191" s="199">
        <f>O191*H191</f>
        <v>0</v>
      </c>
      <c r="Q191" s="199">
        <v>0.02494</v>
      </c>
      <c r="R191" s="199">
        <f>Q191*H191</f>
        <v>1.1928802</v>
      </c>
      <c r="S191" s="199">
        <v>0</v>
      </c>
      <c r="T191" s="20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1" t="s">
        <v>137</v>
      </c>
      <c r="AT191" s="201" t="s">
        <v>132</v>
      </c>
      <c r="AU191" s="201" t="s">
        <v>89</v>
      </c>
      <c r="AY191" s="18" t="s">
        <v>129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8" t="s">
        <v>41</v>
      </c>
      <c r="BK191" s="202">
        <f>ROUND(I191*H191,1)</f>
        <v>0</v>
      </c>
      <c r="BL191" s="18" t="s">
        <v>137</v>
      </c>
      <c r="BM191" s="201" t="s">
        <v>460</v>
      </c>
    </row>
    <row r="192" spans="2:51" s="16" customFormat="1" ht="11.25">
      <c r="B192" s="251"/>
      <c r="C192" s="252"/>
      <c r="D192" s="205" t="s">
        <v>139</v>
      </c>
      <c r="E192" s="253" t="s">
        <v>35</v>
      </c>
      <c r="F192" s="254" t="s">
        <v>446</v>
      </c>
      <c r="G192" s="252"/>
      <c r="H192" s="253" t="s">
        <v>35</v>
      </c>
      <c r="I192" s="255"/>
      <c r="J192" s="252"/>
      <c r="K192" s="252"/>
      <c r="L192" s="256"/>
      <c r="M192" s="257"/>
      <c r="N192" s="258"/>
      <c r="O192" s="258"/>
      <c r="P192" s="258"/>
      <c r="Q192" s="258"/>
      <c r="R192" s="258"/>
      <c r="S192" s="258"/>
      <c r="T192" s="259"/>
      <c r="AT192" s="260" t="s">
        <v>139</v>
      </c>
      <c r="AU192" s="260" t="s">
        <v>89</v>
      </c>
      <c r="AV192" s="16" t="s">
        <v>41</v>
      </c>
      <c r="AW192" s="16" t="s">
        <v>141</v>
      </c>
      <c r="AX192" s="16" t="s">
        <v>80</v>
      </c>
      <c r="AY192" s="260" t="s">
        <v>129</v>
      </c>
    </row>
    <row r="193" spans="2:51" s="13" customFormat="1" ht="11.25">
      <c r="B193" s="203"/>
      <c r="C193" s="204"/>
      <c r="D193" s="205" t="s">
        <v>139</v>
      </c>
      <c r="E193" s="206" t="s">
        <v>35</v>
      </c>
      <c r="F193" s="207" t="s">
        <v>461</v>
      </c>
      <c r="G193" s="204"/>
      <c r="H193" s="208">
        <v>19.215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139</v>
      </c>
      <c r="AU193" s="214" t="s">
        <v>89</v>
      </c>
      <c r="AV193" s="13" t="s">
        <v>89</v>
      </c>
      <c r="AW193" s="13" t="s">
        <v>141</v>
      </c>
      <c r="AX193" s="13" t="s">
        <v>80</v>
      </c>
      <c r="AY193" s="214" t="s">
        <v>129</v>
      </c>
    </row>
    <row r="194" spans="2:51" s="13" customFormat="1" ht="11.25">
      <c r="B194" s="203"/>
      <c r="C194" s="204"/>
      <c r="D194" s="205" t="s">
        <v>139</v>
      </c>
      <c r="E194" s="206" t="s">
        <v>35</v>
      </c>
      <c r="F194" s="207" t="s">
        <v>462</v>
      </c>
      <c r="G194" s="204"/>
      <c r="H194" s="208">
        <v>18.3225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139</v>
      </c>
      <c r="AU194" s="214" t="s">
        <v>89</v>
      </c>
      <c r="AV194" s="13" t="s">
        <v>89</v>
      </c>
      <c r="AW194" s="13" t="s">
        <v>141</v>
      </c>
      <c r="AX194" s="13" t="s">
        <v>80</v>
      </c>
      <c r="AY194" s="214" t="s">
        <v>129</v>
      </c>
    </row>
    <row r="195" spans="2:51" s="13" customFormat="1" ht="11.25">
      <c r="B195" s="203"/>
      <c r="C195" s="204"/>
      <c r="D195" s="205" t="s">
        <v>139</v>
      </c>
      <c r="E195" s="206" t="s">
        <v>35</v>
      </c>
      <c r="F195" s="207" t="s">
        <v>463</v>
      </c>
      <c r="G195" s="204"/>
      <c r="H195" s="208">
        <v>10.29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139</v>
      </c>
      <c r="AU195" s="214" t="s">
        <v>89</v>
      </c>
      <c r="AV195" s="13" t="s">
        <v>89</v>
      </c>
      <c r="AW195" s="13" t="s">
        <v>141</v>
      </c>
      <c r="AX195" s="13" t="s">
        <v>80</v>
      </c>
      <c r="AY195" s="214" t="s">
        <v>129</v>
      </c>
    </row>
    <row r="196" spans="2:51" s="14" customFormat="1" ht="11.25">
      <c r="B196" s="215"/>
      <c r="C196" s="216"/>
      <c r="D196" s="205" t="s">
        <v>139</v>
      </c>
      <c r="E196" s="217" t="s">
        <v>35</v>
      </c>
      <c r="F196" s="218" t="s">
        <v>143</v>
      </c>
      <c r="G196" s="216"/>
      <c r="H196" s="219">
        <v>47.8275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139</v>
      </c>
      <c r="AU196" s="225" t="s">
        <v>89</v>
      </c>
      <c r="AV196" s="14" t="s">
        <v>137</v>
      </c>
      <c r="AW196" s="14" t="s">
        <v>141</v>
      </c>
      <c r="AX196" s="14" t="s">
        <v>41</v>
      </c>
      <c r="AY196" s="225" t="s">
        <v>129</v>
      </c>
    </row>
    <row r="197" spans="1:65" s="2" customFormat="1" ht="21.75" customHeight="1">
      <c r="A197" s="36"/>
      <c r="B197" s="37"/>
      <c r="C197" s="191" t="s">
        <v>302</v>
      </c>
      <c r="D197" s="191" t="s">
        <v>132</v>
      </c>
      <c r="E197" s="192" t="s">
        <v>464</v>
      </c>
      <c r="F197" s="193" t="s">
        <v>465</v>
      </c>
      <c r="G197" s="194" t="s">
        <v>148</v>
      </c>
      <c r="H197" s="195">
        <v>1.08</v>
      </c>
      <c r="I197" s="196"/>
      <c r="J197" s="195">
        <f>ROUND(I197*H197,1)</f>
        <v>0</v>
      </c>
      <c r="K197" s="193" t="s">
        <v>136</v>
      </c>
      <c r="L197" s="41"/>
      <c r="M197" s="197" t="s">
        <v>35</v>
      </c>
      <c r="N197" s="198" t="s">
        <v>51</v>
      </c>
      <c r="O197" s="66"/>
      <c r="P197" s="199">
        <f>O197*H197</f>
        <v>0</v>
      </c>
      <c r="Q197" s="199">
        <v>1.05156</v>
      </c>
      <c r="R197" s="199">
        <f>Q197*H197</f>
        <v>1.1356848000000002</v>
      </c>
      <c r="S197" s="199">
        <v>0</v>
      </c>
      <c r="T197" s="20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1" t="s">
        <v>137</v>
      </c>
      <c r="AT197" s="201" t="s">
        <v>132</v>
      </c>
      <c r="AU197" s="201" t="s">
        <v>89</v>
      </c>
      <c r="AY197" s="18" t="s">
        <v>129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18" t="s">
        <v>41</v>
      </c>
      <c r="BK197" s="202">
        <f>ROUND(I197*H197,1)</f>
        <v>0</v>
      </c>
      <c r="BL197" s="18" t="s">
        <v>137</v>
      </c>
      <c r="BM197" s="201" t="s">
        <v>466</v>
      </c>
    </row>
    <row r="198" spans="2:51" s="16" customFormat="1" ht="11.25">
      <c r="B198" s="251"/>
      <c r="C198" s="252"/>
      <c r="D198" s="205" t="s">
        <v>139</v>
      </c>
      <c r="E198" s="253" t="s">
        <v>35</v>
      </c>
      <c r="F198" s="254" t="s">
        <v>443</v>
      </c>
      <c r="G198" s="252"/>
      <c r="H198" s="253" t="s">
        <v>35</v>
      </c>
      <c r="I198" s="255"/>
      <c r="J198" s="252"/>
      <c r="K198" s="252"/>
      <c r="L198" s="256"/>
      <c r="M198" s="257"/>
      <c r="N198" s="258"/>
      <c r="O198" s="258"/>
      <c r="P198" s="258"/>
      <c r="Q198" s="258"/>
      <c r="R198" s="258"/>
      <c r="S198" s="258"/>
      <c r="T198" s="259"/>
      <c r="AT198" s="260" t="s">
        <v>139</v>
      </c>
      <c r="AU198" s="260" t="s">
        <v>89</v>
      </c>
      <c r="AV198" s="16" t="s">
        <v>41</v>
      </c>
      <c r="AW198" s="16" t="s">
        <v>141</v>
      </c>
      <c r="AX198" s="16" t="s">
        <v>80</v>
      </c>
      <c r="AY198" s="260" t="s">
        <v>129</v>
      </c>
    </row>
    <row r="199" spans="2:51" s="13" customFormat="1" ht="11.25">
      <c r="B199" s="203"/>
      <c r="C199" s="204"/>
      <c r="D199" s="205" t="s">
        <v>139</v>
      </c>
      <c r="E199" s="206" t="s">
        <v>35</v>
      </c>
      <c r="F199" s="207" t="s">
        <v>467</v>
      </c>
      <c r="G199" s="204"/>
      <c r="H199" s="208">
        <v>0.71928</v>
      </c>
      <c r="I199" s="209"/>
      <c r="J199" s="204"/>
      <c r="K199" s="204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139</v>
      </c>
      <c r="AU199" s="214" t="s">
        <v>89</v>
      </c>
      <c r="AV199" s="13" t="s">
        <v>89</v>
      </c>
      <c r="AW199" s="13" t="s">
        <v>141</v>
      </c>
      <c r="AX199" s="13" t="s">
        <v>80</v>
      </c>
      <c r="AY199" s="214" t="s">
        <v>129</v>
      </c>
    </row>
    <row r="200" spans="2:51" s="13" customFormat="1" ht="11.25">
      <c r="B200" s="203"/>
      <c r="C200" s="204"/>
      <c r="D200" s="205" t="s">
        <v>139</v>
      </c>
      <c r="E200" s="206" t="s">
        <v>35</v>
      </c>
      <c r="F200" s="207" t="s">
        <v>468</v>
      </c>
      <c r="G200" s="204"/>
      <c r="H200" s="208">
        <v>0.17982</v>
      </c>
      <c r="I200" s="209"/>
      <c r="J200" s="204"/>
      <c r="K200" s="204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139</v>
      </c>
      <c r="AU200" s="214" t="s">
        <v>89</v>
      </c>
      <c r="AV200" s="13" t="s">
        <v>89</v>
      </c>
      <c r="AW200" s="13" t="s">
        <v>141</v>
      </c>
      <c r="AX200" s="13" t="s">
        <v>80</v>
      </c>
      <c r="AY200" s="214" t="s">
        <v>129</v>
      </c>
    </row>
    <row r="201" spans="2:51" s="16" customFormat="1" ht="11.25">
      <c r="B201" s="251"/>
      <c r="C201" s="252"/>
      <c r="D201" s="205" t="s">
        <v>139</v>
      </c>
      <c r="E201" s="253" t="s">
        <v>35</v>
      </c>
      <c r="F201" s="254" t="s">
        <v>446</v>
      </c>
      <c r="G201" s="252"/>
      <c r="H201" s="253" t="s">
        <v>35</v>
      </c>
      <c r="I201" s="255"/>
      <c r="J201" s="252"/>
      <c r="K201" s="252"/>
      <c r="L201" s="256"/>
      <c r="M201" s="257"/>
      <c r="N201" s="258"/>
      <c r="O201" s="258"/>
      <c r="P201" s="258"/>
      <c r="Q201" s="258"/>
      <c r="R201" s="258"/>
      <c r="S201" s="258"/>
      <c r="T201" s="259"/>
      <c r="AT201" s="260" t="s">
        <v>139</v>
      </c>
      <c r="AU201" s="260" t="s">
        <v>89</v>
      </c>
      <c r="AV201" s="16" t="s">
        <v>41</v>
      </c>
      <c r="AW201" s="16" t="s">
        <v>141</v>
      </c>
      <c r="AX201" s="16" t="s">
        <v>80</v>
      </c>
      <c r="AY201" s="260" t="s">
        <v>129</v>
      </c>
    </row>
    <row r="202" spans="2:51" s="13" customFormat="1" ht="33.75">
      <c r="B202" s="203"/>
      <c r="C202" s="204"/>
      <c r="D202" s="205" t="s">
        <v>139</v>
      </c>
      <c r="E202" s="206" t="s">
        <v>35</v>
      </c>
      <c r="F202" s="207" t="s">
        <v>469</v>
      </c>
      <c r="G202" s="204"/>
      <c r="H202" s="208">
        <v>0.13490088</v>
      </c>
      <c r="I202" s="209"/>
      <c r="J202" s="204"/>
      <c r="K202" s="204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139</v>
      </c>
      <c r="AU202" s="214" t="s">
        <v>89</v>
      </c>
      <c r="AV202" s="13" t="s">
        <v>89</v>
      </c>
      <c r="AW202" s="13" t="s">
        <v>141</v>
      </c>
      <c r="AX202" s="13" t="s">
        <v>80</v>
      </c>
      <c r="AY202" s="214" t="s">
        <v>129</v>
      </c>
    </row>
    <row r="203" spans="2:51" s="13" customFormat="1" ht="33.75">
      <c r="B203" s="203"/>
      <c r="C203" s="204"/>
      <c r="D203" s="205" t="s">
        <v>139</v>
      </c>
      <c r="E203" s="206" t="s">
        <v>35</v>
      </c>
      <c r="F203" s="207" t="s">
        <v>470</v>
      </c>
      <c r="G203" s="204"/>
      <c r="H203" s="208">
        <v>0.04853808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139</v>
      </c>
      <c r="AU203" s="214" t="s">
        <v>89</v>
      </c>
      <c r="AV203" s="13" t="s">
        <v>89</v>
      </c>
      <c r="AW203" s="13" t="s">
        <v>141</v>
      </c>
      <c r="AX203" s="13" t="s">
        <v>80</v>
      </c>
      <c r="AY203" s="214" t="s">
        <v>129</v>
      </c>
    </row>
    <row r="204" spans="2:51" s="14" customFormat="1" ht="11.25">
      <c r="B204" s="215"/>
      <c r="C204" s="216"/>
      <c r="D204" s="205" t="s">
        <v>139</v>
      </c>
      <c r="E204" s="217" t="s">
        <v>35</v>
      </c>
      <c r="F204" s="218" t="s">
        <v>143</v>
      </c>
      <c r="G204" s="216"/>
      <c r="H204" s="219">
        <v>1.08253896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139</v>
      </c>
      <c r="AU204" s="225" t="s">
        <v>89</v>
      </c>
      <c r="AV204" s="14" t="s">
        <v>137</v>
      </c>
      <c r="AW204" s="14" t="s">
        <v>141</v>
      </c>
      <c r="AX204" s="14" t="s">
        <v>41</v>
      </c>
      <c r="AY204" s="225" t="s">
        <v>129</v>
      </c>
    </row>
    <row r="205" spans="2:63" s="12" customFormat="1" ht="22.9" customHeight="1">
      <c r="B205" s="175"/>
      <c r="C205" s="176"/>
      <c r="D205" s="177" t="s">
        <v>79</v>
      </c>
      <c r="E205" s="189" t="s">
        <v>175</v>
      </c>
      <c r="F205" s="189" t="s">
        <v>471</v>
      </c>
      <c r="G205" s="176"/>
      <c r="H205" s="176"/>
      <c r="I205" s="179"/>
      <c r="J205" s="190">
        <f>BK205</f>
        <v>0</v>
      </c>
      <c r="K205" s="176"/>
      <c r="L205" s="181"/>
      <c r="M205" s="182"/>
      <c r="N205" s="183"/>
      <c r="O205" s="183"/>
      <c r="P205" s="184">
        <f>SUM(P206:P303)</f>
        <v>0</v>
      </c>
      <c r="Q205" s="183"/>
      <c r="R205" s="184">
        <f>SUM(R206:R303)</f>
        <v>45.3109564</v>
      </c>
      <c r="S205" s="183"/>
      <c r="T205" s="185">
        <f>SUM(T206:T303)</f>
        <v>0</v>
      </c>
      <c r="AR205" s="186" t="s">
        <v>41</v>
      </c>
      <c r="AT205" s="187" t="s">
        <v>79</v>
      </c>
      <c r="AU205" s="187" t="s">
        <v>41</v>
      </c>
      <c r="AY205" s="186" t="s">
        <v>129</v>
      </c>
      <c r="BK205" s="188">
        <f>SUM(BK206:BK303)</f>
        <v>0</v>
      </c>
    </row>
    <row r="206" spans="1:65" s="2" customFormat="1" ht="21.75" customHeight="1">
      <c r="A206" s="36"/>
      <c r="B206" s="37"/>
      <c r="C206" s="191" t="s">
        <v>191</v>
      </c>
      <c r="D206" s="191" t="s">
        <v>132</v>
      </c>
      <c r="E206" s="192" t="s">
        <v>472</v>
      </c>
      <c r="F206" s="193" t="s">
        <v>473</v>
      </c>
      <c r="G206" s="194" t="s">
        <v>135</v>
      </c>
      <c r="H206" s="195">
        <v>73.76</v>
      </c>
      <c r="I206" s="196"/>
      <c r="J206" s="195">
        <f>ROUND(I206*H206,1)</f>
        <v>0</v>
      </c>
      <c r="K206" s="193" t="s">
        <v>136</v>
      </c>
      <c r="L206" s="41"/>
      <c r="M206" s="197" t="s">
        <v>35</v>
      </c>
      <c r="N206" s="198" t="s">
        <v>51</v>
      </c>
      <c r="O206" s="66"/>
      <c r="P206" s="199">
        <f>O206*H206</f>
        <v>0</v>
      </c>
      <c r="Q206" s="199">
        <v>0.00026</v>
      </c>
      <c r="R206" s="199">
        <f>Q206*H206</f>
        <v>0.0191776</v>
      </c>
      <c r="S206" s="199">
        <v>0</v>
      </c>
      <c r="T206" s="20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1" t="s">
        <v>137</v>
      </c>
      <c r="AT206" s="201" t="s">
        <v>132</v>
      </c>
      <c r="AU206" s="201" t="s">
        <v>89</v>
      </c>
      <c r="AY206" s="18" t="s">
        <v>129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18" t="s">
        <v>41</v>
      </c>
      <c r="BK206" s="202">
        <f>ROUND(I206*H206,1)</f>
        <v>0</v>
      </c>
      <c r="BL206" s="18" t="s">
        <v>137</v>
      </c>
      <c r="BM206" s="201" t="s">
        <v>474</v>
      </c>
    </row>
    <row r="207" spans="2:51" s="16" customFormat="1" ht="11.25">
      <c r="B207" s="251"/>
      <c r="C207" s="252"/>
      <c r="D207" s="205" t="s">
        <v>139</v>
      </c>
      <c r="E207" s="253" t="s">
        <v>35</v>
      </c>
      <c r="F207" s="254" t="s">
        <v>475</v>
      </c>
      <c r="G207" s="252"/>
      <c r="H207" s="253" t="s">
        <v>35</v>
      </c>
      <c r="I207" s="255"/>
      <c r="J207" s="252"/>
      <c r="K207" s="252"/>
      <c r="L207" s="256"/>
      <c r="M207" s="257"/>
      <c r="N207" s="258"/>
      <c r="O207" s="258"/>
      <c r="P207" s="258"/>
      <c r="Q207" s="258"/>
      <c r="R207" s="258"/>
      <c r="S207" s="258"/>
      <c r="T207" s="259"/>
      <c r="AT207" s="260" t="s">
        <v>139</v>
      </c>
      <c r="AU207" s="260" t="s">
        <v>89</v>
      </c>
      <c r="AV207" s="16" t="s">
        <v>41</v>
      </c>
      <c r="AW207" s="16" t="s">
        <v>141</v>
      </c>
      <c r="AX207" s="16" t="s">
        <v>80</v>
      </c>
      <c r="AY207" s="260" t="s">
        <v>129</v>
      </c>
    </row>
    <row r="208" spans="2:51" s="16" customFormat="1" ht="11.25">
      <c r="B208" s="251"/>
      <c r="C208" s="252"/>
      <c r="D208" s="205" t="s">
        <v>139</v>
      </c>
      <c r="E208" s="253" t="s">
        <v>35</v>
      </c>
      <c r="F208" s="254" t="s">
        <v>476</v>
      </c>
      <c r="G208" s="252"/>
      <c r="H208" s="253" t="s">
        <v>35</v>
      </c>
      <c r="I208" s="255"/>
      <c r="J208" s="252"/>
      <c r="K208" s="252"/>
      <c r="L208" s="256"/>
      <c r="M208" s="257"/>
      <c r="N208" s="258"/>
      <c r="O208" s="258"/>
      <c r="P208" s="258"/>
      <c r="Q208" s="258"/>
      <c r="R208" s="258"/>
      <c r="S208" s="258"/>
      <c r="T208" s="259"/>
      <c r="AT208" s="260" t="s">
        <v>139</v>
      </c>
      <c r="AU208" s="260" t="s">
        <v>89</v>
      </c>
      <c r="AV208" s="16" t="s">
        <v>41</v>
      </c>
      <c r="AW208" s="16" t="s">
        <v>141</v>
      </c>
      <c r="AX208" s="16" t="s">
        <v>80</v>
      </c>
      <c r="AY208" s="260" t="s">
        <v>129</v>
      </c>
    </row>
    <row r="209" spans="2:51" s="13" customFormat="1" ht="11.25">
      <c r="B209" s="203"/>
      <c r="C209" s="204"/>
      <c r="D209" s="205" t="s">
        <v>139</v>
      </c>
      <c r="E209" s="206" t="s">
        <v>35</v>
      </c>
      <c r="F209" s="207" t="s">
        <v>477</v>
      </c>
      <c r="G209" s="204"/>
      <c r="H209" s="208">
        <v>58.175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139</v>
      </c>
      <c r="AU209" s="214" t="s">
        <v>89</v>
      </c>
      <c r="AV209" s="13" t="s">
        <v>89</v>
      </c>
      <c r="AW209" s="13" t="s">
        <v>141</v>
      </c>
      <c r="AX209" s="13" t="s">
        <v>80</v>
      </c>
      <c r="AY209" s="214" t="s">
        <v>129</v>
      </c>
    </row>
    <row r="210" spans="2:51" s="16" customFormat="1" ht="11.25">
      <c r="B210" s="251"/>
      <c r="C210" s="252"/>
      <c r="D210" s="205" t="s">
        <v>139</v>
      </c>
      <c r="E210" s="253" t="s">
        <v>35</v>
      </c>
      <c r="F210" s="254" t="s">
        <v>478</v>
      </c>
      <c r="G210" s="252"/>
      <c r="H210" s="253" t="s">
        <v>35</v>
      </c>
      <c r="I210" s="255"/>
      <c r="J210" s="252"/>
      <c r="K210" s="252"/>
      <c r="L210" s="256"/>
      <c r="M210" s="257"/>
      <c r="N210" s="258"/>
      <c r="O210" s="258"/>
      <c r="P210" s="258"/>
      <c r="Q210" s="258"/>
      <c r="R210" s="258"/>
      <c r="S210" s="258"/>
      <c r="T210" s="259"/>
      <c r="AT210" s="260" t="s">
        <v>139</v>
      </c>
      <c r="AU210" s="260" t="s">
        <v>89</v>
      </c>
      <c r="AV210" s="16" t="s">
        <v>41</v>
      </c>
      <c r="AW210" s="16" t="s">
        <v>141</v>
      </c>
      <c r="AX210" s="16" t="s">
        <v>80</v>
      </c>
      <c r="AY210" s="260" t="s">
        <v>129</v>
      </c>
    </row>
    <row r="211" spans="2:51" s="13" customFormat="1" ht="11.25">
      <c r="B211" s="203"/>
      <c r="C211" s="204"/>
      <c r="D211" s="205" t="s">
        <v>139</v>
      </c>
      <c r="E211" s="206" t="s">
        <v>35</v>
      </c>
      <c r="F211" s="207" t="s">
        <v>479</v>
      </c>
      <c r="G211" s="204"/>
      <c r="H211" s="208">
        <v>10.185</v>
      </c>
      <c r="I211" s="209"/>
      <c r="J211" s="204"/>
      <c r="K211" s="204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139</v>
      </c>
      <c r="AU211" s="214" t="s">
        <v>89</v>
      </c>
      <c r="AV211" s="13" t="s">
        <v>89</v>
      </c>
      <c r="AW211" s="13" t="s">
        <v>141</v>
      </c>
      <c r="AX211" s="13" t="s">
        <v>80</v>
      </c>
      <c r="AY211" s="214" t="s">
        <v>129</v>
      </c>
    </row>
    <row r="212" spans="2:51" s="13" customFormat="1" ht="11.25">
      <c r="B212" s="203"/>
      <c r="C212" s="204"/>
      <c r="D212" s="205" t="s">
        <v>139</v>
      </c>
      <c r="E212" s="206" t="s">
        <v>35</v>
      </c>
      <c r="F212" s="207" t="s">
        <v>480</v>
      </c>
      <c r="G212" s="204"/>
      <c r="H212" s="208">
        <v>5.4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139</v>
      </c>
      <c r="AU212" s="214" t="s">
        <v>89</v>
      </c>
      <c r="AV212" s="13" t="s">
        <v>89</v>
      </c>
      <c r="AW212" s="13" t="s">
        <v>141</v>
      </c>
      <c r="AX212" s="13" t="s">
        <v>80</v>
      </c>
      <c r="AY212" s="214" t="s">
        <v>129</v>
      </c>
    </row>
    <row r="213" spans="2:51" s="14" customFormat="1" ht="11.25">
      <c r="B213" s="215"/>
      <c r="C213" s="216"/>
      <c r="D213" s="205" t="s">
        <v>139</v>
      </c>
      <c r="E213" s="217" t="s">
        <v>35</v>
      </c>
      <c r="F213" s="218" t="s">
        <v>143</v>
      </c>
      <c r="G213" s="216"/>
      <c r="H213" s="219">
        <v>73.76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139</v>
      </c>
      <c r="AU213" s="225" t="s">
        <v>89</v>
      </c>
      <c r="AV213" s="14" t="s">
        <v>137</v>
      </c>
      <c r="AW213" s="14" t="s">
        <v>141</v>
      </c>
      <c r="AX213" s="14" t="s">
        <v>41</v>
      </c>
      <c r="AY213" s="225" t="s">
        <v>129</v>
      </c>
    </row>
    <row r="214" spans="1:65" s="2" customFormat="1" ht="21.75" customHeight="1">
      <c r="A214" s="36"/>
      <c r="B214" s="37"/>
      <c r="C214" s="191" t="s">
        <v>202</v>
      </c>
      <c r="D214" s="191" t="s">
        <v>132</v>
      </c>
      <c r="E214" s="192" t="s">
        <v>481</v>
      </c>
      <c r="F214" s="193" t="s">
        <v>482</v>
      </c>
      <c r="G214" s="194" t="s">
        <v>135</v>
      </c>
      <c r="H214" s="195">
        <v>68.36</v>
      </c>
      <c r="I214" s="196"/>
      <c r="J214" s="195">
        <f>ROUND(I214*H214,1)</f>
        <v>0</v>
      </c>
      <c r="K214" s="193" t="s">
        <v>136</v>
      </c>
      <c r="L214" s="41"/>
      <c r="M214" s="197" t="s">
        <v>35</v>
      </c>
      <c r="N214" s="198" t="s">
        <v>51</v>
      </c>
      <c r="O214" s="66"/>
      <c r="P214" s="199">
        <f>O214*H214</f>
        <v>0</v>
      </c>
      <c r="Q214" s="199">
        <v>0.003</v>
      </c>
      <c r="R214" s="199">
        <f>Q214*H214</f>
        <v>0.20508</v>
      </c>
      <c r="S214" s="199">
        <v>0</v>
      </c>
      <c r="T214" s="20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1" t="s">
        <v>137</v>
      </c>
      <c r="AT214" s="201" t="s">
        <v>132</v>
      </c>
      <c r="AU214" s="201" t="s">
        <v>89</v>
      </c>
      <c r="AY214" s="18" t="s">
        <v>129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8" t="s">
        <v>41</v>
      </c>
      <c r="BK214" s="202">
        <f>ROUND(I214*H214,1)</f>
        <v>0</v>
      </c>
      <c r="BL214" s="18" t="s">
        <v>137</v>
      </c>
      <c r="BM214" s="201" t="s">
        <v>483</v>
      </c>
    </row>
    <row r="215" spans="2:51" s="16" customFormat="1" ht="11.25">
      <c r="B215" s="251"/>
      <c r="C215" s="252"/>
      <c r="D215" s="205" t="s">
        <v>139</v>
      </c>
      <c r="E215" s="253" t="s">
        <v>35</v>
      </c>
      <c r="F215" s="254" t="s">
        <v>475</v>
      </c>
      <c r="G215" s="252"/>
      <c r="H215" s="253" t="s">
        <v>35</v>
      </c>
      <c r="I215" s="255"/>
      <c r="J215" s="252"/>
      <c r="K215" s="252"/>
      <c r="L215" s="256"/>
      <c r="M215" s="257"/>
      <c r="N215" s="258"/>
      <c r="O215" s="258"/>
      <c r="P215" s="258"/>
      <c r="Q215" s="258"/>
      <c r="R215" s="258"/>
      <c r="S215" s="258"/>
      <c r="T215" s="259"/>
      <c r="AT215" s="260" t="s">
        <v>139</v>
      </c>
      <c r="AU215" s="260" t="s">
        <v>89</v>
      </c>
      <c r="AV215" s="16" t="s">
        <v>41</v>
      </c>
      <c r="AW215" s="16" t="s">
        <v>141</v>
      </c>
      <c r="AX215" s="16" t="s">
        <v>80</v>
      </c>
      <c r="AY215" s="260" t="s">
        <v>129</v>
      </c>
    </row>
    <row r="216" spans="2:51" s="16" customFormat="1" ht="11.25">
      <c r="B216" s="251"/>
      <c r="C216" s="252"/>
      <c r="D216" s="205" t="s">
        <v>139</v>
      </c>
      <c r="E216" s="253" t="s">
        <v>35</v>
      </c>
      <c r="F216" s="254" t="s">
        <v>476</v>
      </c>
      <c r="G216" s="252"/>
      <c r="H216" s="253" t="s">
        <v>35</v>
      </c>
      <c r="I216" s="255"/>
      <c r="J216" s="252"/>
      <c r="K216" s="252"/>
      <c r="L216" s="256"/>
      <c r="M216" s="257"/>
      <c r="N216" s="258"/>
      <c r="O216" s="258"/>
      <c r="P216" s="258"/>
      <c r="Q216" s="258"/>
      <c r="R216" s="258"/>
      <c r="S216" s="258"/>
      <c r="T216" s="259"/>
      <c r="AT216" s="260" t="s">
        <v>139</v>
      </c>
      <c r="AU216" s="260" t="s">
        <v>89</v>
      </c>
      <c r="AV216" s="16" t="s">
        <v>41</v>
      </c>
      <c r="AW216" s="16" t="s">
        <v>141</v>
      </c>
      <c r="AX216" s="16" t="s">
        <v>80</v>
      </c>
      <c r="AY216" s="260" t="s">
        <v>129</v>
      </c>
    </row>
    <row r="217" spans="2:51" s="13" customFormat="1" ht="11.25">
      <c r="B217" s="203"/>
      <c r="C217" s="204"/>
      <c r="D217" s="205" t="s">
        <v>139</v>
      </c>
      <c r="E217" s="206" t="s">
        <v>35</v>
      </c>
      <c r="F217" s="207" t="s">
        <v>477</v>
      </c>
      <c r="G217" s="204"/>
      <c r="H217" s="208">
        <v>58.175</v>
      </c>
      <c r="I217" s="209"/>
      <c r="J217" s="204"/>
      <c r="K217" s="204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139</v>
      </c>
      <c r="AU217" s="214" t="s">
        <v>89</v>
      </c>
      <c r="AV217" s="13" t="s">
        <v>89</v>
      </c>
      <c r="AW217" s="13" t="s">
        <v>141</v>
      </c>
      <c r="AX217" s="13" t="s">
        <v>80</v>
      </c>
      <c r="AY217" s="214" t="s">
        <v>129</v>
      </c>
    </row>
    <row r="218" spans="2:51" s="16" customFormat="1" ht="11.25">
      <c r="B218" s="251"/>
      <c r="C218" s="252"/>
      <c r="D218" s="205" t="s">
        <v>139</v>
      </c>
      <c r="E218" s="253" t="s">
        <v>35</v>
      </c>
      <c r="F218" s="254" t="s">
        <v>478</v>
      </c>
      <c r="G218" s="252"/>
      <c r="H218" s="253" t="s">
        <v>35</v>
      </c>
      <c r="I218" s="255"/>
      <c r="J218" s="252"/>
      <c r="K218" s="252"/>
      <c r="L218" s="256"/>
      <c r="M218" s="257"/>
      <c r="N218" s="258"/>
      <c r="O218" s="258"/>
      <c r="P218" s="258"/>
      <c r="Q218" s="258"/>
      <c r="R218" s="258"/>
      <c r="S218" s="258"/>
      <c r="T218" s="259"/>
      <c r="AT218" s="260" t="s">
        <v>139</v>
      </c>
      <c r="AU218" s="260" t="s">
        <v>89</v>
      </c>
      <c r="AV218" s="16" t="s">
        <v>41</v>
      </c>
      <c r="AW218" s="16" t="s">
        <v>141</v>
      </c>
      <c r="AX218" s="16" t="s">
        <v>80</v>
      </c>
      <c r="AY218" s="260" t="s">
        <v>129</v>
      </c>
    </row>
    <row r="219" spans="2:51" s="13" customFormat="1" ht="11.25">
      <c r="B219" s="203"/>
      <c r="C219" s="204"/>
      <c r="D219" s="205" t="s">
        <v>139</v>
      </c>
      <c r="E219" s="206" t="s">
        <v>35</v>
      </c>
      <c r="F219" s="207" t="s">
        <v>479</v>
      </c>
      <c r="G219" s="204"/>
      <c r="H219" s="208">
        <v>10.185</v>
      </c>
      <c r="I219" s="209"/>
      <c r="J219" s="204"/>
      <c r="K219" s="204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139</v>
      </c>
      <c r="AU219" s="214" t="s">
        <v>89</v>
      </c>
      <c r="AV219" s="13" t="s">
        <v>89</v>
      </c>
      <c r="AW219" s="13" t="s">
        <v>141</v>
      </c>
      <c r="AX219" s="13" t="s">
        <v>80</v>
      </c>
      <c r="AY219" s="214" t="s">
        <v>129</v>
      </c>
    </row>
    <row r="220" spans="2:51" s="14" customFormat="1" ht="11.25">
      <c r="B220" s="215"/>
      <c r="C220" s="216"/>
      <c r="D220" s="205" t="s">
        <v>139</v>
      </c>
      <c r="E220" s="217" t="s">
        <v>35</v>
      </c>
      <c r="F220" s="218" t="s">
        <v>143</v>
      </c>
      <c r="G220" s="216"/>
      <c r="H220" s="219">
        <v>68.36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139</v>
      </c>
      <c r="AU220" s="225" t="s">
        <v>89</v>
      </c>
      <c r="AV220" s="14" t="s">
        <v>137</v>
      </c>
      <c r="AW220" s="14" t="s">
        <v>141</v>
      </c>
      <c r="AX220" s="14" t="s">
        <v>41</v>
      </c>
      <c r="AY220" s="225" t="s">
        <v>129</v>
      </c>
    </row>
    <row r="221" spans="1:65" s="2" customFormat="1" ht="33" customHeight="1">
      <c r="A221" s="36"/>
      <c r="B221" s="37"/>
      <c r="C221" s="191" t="s">
        <v>484</v>
      </c>
      <c r="D221" s="191" t="s">
        <v>132</v>
      </c>
      <c r="E221" s="192" t="s">
        <v>485</v>
      </c>
      <c r="F221" s="193" t="s">
        <v>486</v>
      </c>
      <c r="G221" s="194" t="s">
        <v>135</v>
      </c>
      <c r="H221" s="195">
        <v>5.4</v>
      </c>
      <c r="I221" s="196"/>
      <c r="J221" s="195">
        <f>ROUND(I221*H221,1)</f>
        <v>0</v>
      </c>
      <c r="K221" s="193" t="s">
        <v>136</v>
      </c>
      <c r="L221" s="41"/>
      <c r="M221" s="197" t="s">
        <v>35</v>
      </c>
      <c r="N221" s="198" t="s">
        <v>51</v>
      </c>
      <c r="O221" s="66"/>
      <c r="P221" s="199">
        <f>O221*H221</f>
        <v>0</v>
      </c>
      <c r="Q221" s="199">
        <v>0.0154</v>
      </c>
      <c r="R221" s="199">
        <f>Q221*H221</f>
        <v>0.08316000000000001</v>
      </c>
      <c r="S221" s="199">
        <v>0</v>
      </c>
      <c r="T221" s="200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1" t="s">
        <v>137</v>
      </c>
      <c r="AT221" s="201" t="s">
        <v>132</v>
      </c>
      <c r="AU221" s="201" t="s">
        <v>89</v>
      </c>
      <c r="AY221" s="18" t="s">
        <v>129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18" t="s">
        <v>41</v>
      </c>
      <c r="BK221" s="202">
        <f>ROUND(I221*H221,1)</f>
        <v>0</v>
      </c>
      <c r="BL221" s="18" t="s">
        <v>137</v>
      </c>
      <c r="BM221" s="201" t="s">
        <v>487</v>
      </c>
    </row>
    <row r="222" spans="2:51" s="13" customFormat="1" ht="11.25">
      <c r="B222" s="203"/>
      <c r="C222" s="204"/>
      <c r="D222" s="205" t="s">
        <v>139</v>
      </c>
      <c r="E222" s="206" t="s">
        <v>35</v>
      </c>
      <c r="F222" s="207" t="s">
        <v>480</v>
      </c>
      <c r="G222" s="204"/>
      <c r="H222" s="208">
        <v>5.4</v>
      </c>
      <c r="I222" s="209"/>
      <c r="J222" s="204"/>
      <c r="K222" s="204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139</v>
      </c>
      <c r="AU222" s="214" t="s">
        <v>89</v>
      </c>
      <c r="AV222" s="13" t="s">
        <v>89</v>
      </c>
      <c r="AW222" s="13" t="s">
        <v>141</v>
      </c>
      <c r="AX222" s="13" t="s">
        <v>41</v>
      </c>
      <c r="AY222" s="214" t="s">
        <v>129</v>
      </c>
    </row>
    <row r="223" spans="1:65" s="2" customFormat="1" ht="21.75" customHeight="1">
      <c r="A223" s="36"/>
      <c r="B223" s="37"/>
      <c r="C223" s="191" t="s">
        <v>488</v>
      </c>
      <c r="D223" s="191" t="s">
        <v>132</v>
      </c>
      <c r="E223" s="192" t="s">
        <v>489</v>
      </c>
      <c r="F223" s="193" t="s">
        <v>490</v>
      </c>
      <c r="G223" s="194" t="s">
        <v>135</v>
      </c>
      <c r="H223" s="195">
        <v>894.78</v>
      </c>
      <c r="I223" s="196"/>
      <c r="J223" s="195">
        <f>ROUND(I223*H223,1)</f>
        <v>0</v>
      </c>
      <c r="K223" s="193" t="s">
        <v>136</v>
      </c>
      <c r="L223" s="41"/>
      <c r="M223" s="197" t="s">
        <v>35</v>
      </c>
      <c r="N223" s="198" t="s">
        <v>51</v>
      </c>
      <c r="O223" s="66"/>
      <c r="P223" s="199">
        <f>O223*H223</f>
        <v>0</v>
      </c>
      <c r="Q223" s="199">
        <v>0.00026</v>
      </c>
      <c r="R223" s="199">
        <f>Q223*H223</f>
        <v>0.23264279999999998</v>
      </c>
      <c r="S223" s="199">
        <v>0</v>
      </c>
      <c r="T223" s="200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1" t="s">
        <v>137</v>
      </c>
      <c r="AT223" s="201" t="s">
        <v>132</v>
      </c>
      <c r="AU223" s="201" t="s">
        <v>89</v>
      </c>
      <c r="AY223" s="18" t="s">
        <v>129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18" t="s">
        <v>41</v>
      </c>
      <c r="BK223" s="202">
        <f>ROUND(I223*H223,1)</f>
        <v>0</v>
      </c>
      <c r="BL223" s="18" t="s">
        <v>137</v>
      </c>
      <c r="BM223" s="201" t="s">
        <v>491</v>
      </c>
    </row>
    <row r="224" spans="2:51" s="13" customFormat="1" ht="11.25">
      <c r="B224" s="203"/>
      <c r="C224" s="204"/>
      <c r="D224" s="205" t="s">
        <v>139</v>
      </c>
      <c r="E224" s="206" t="s">
        <v>35</v>
      </c>
      <c r="F224" s="207" t="s">
        <v>492</v>
      </c>
      <c r="G224" s="204"/>
      <c r="H224" s="208">
        <v>96.59</v>
      </c>
      <c r="I224" s="209"/>
      <c r="J224" s="204"/>
      <c r="K224" s="204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139</v>
      </c>
      <c r="AU224" s="214" t="s">
        <v>89</v>
      </c>
      <c r="AV224" s="13" t="s">
        <v>89</v>
      </c>
      <c r="AW224" s="13" t="s">
        <v>141</v>
      </c>
      <c r="AX224" s="13" t="s">
        <v>80</v>
      </c>
      <c r="AY224" s="214" t="s">
        <v>129</v>
      </c>
    </row>
    <row r="225" spans="2:51" s="13" customFormat="1" ht="11.25">
      <c r="B225" s="203"/>
      <c r="C225" s="204"/>
      <c r="D225" s="205" t="s">
        <v>139</v>
      </c>
      <c r="E225" s="206" t="s">
        <v>35</v>
      </c>
      <c r="F225" s="207" t="s">
        <v>493</v>
      </c>
      <c r="G225" s="204"/>
      <c r="H225" s="208">
        <v>315.84</v>
      </c>
      <c r="I225" s="209"/>
      <c r="J225" s="204"/>
      <c r="K225" s="204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139</v>
      </c>
      <c r="AU225" s="214" t="s">
        <v>89</v>
      </c>
      <c r="AV225" s="13" t="s">
        <v>89</v>
      </c>
      <c r="AW225" s="13" t="s">
        <v>141</v>
      </c>
      <c r="AX225" s="13" t="s">
        <v>80</v>
      </c>
      <c r="AY225" s="214" t="s">
        <v>129</v>
      </c>
    </row>
    <row r="226" spans="2:51" s="16" customFormat="1" ht="11.25">
      <c r="B226" s="251"/>
      <c r="C226" s="252"/>
      <c r="D226" s="205" t="s">
        <v>139</v>
      </c>
      <c r="E226" s="253" t="s">
        <v>35</v>
      </c>
      <c r="F226" s="254" t="s">
        <v>494</v>
      </c>
      <c r="G226" s="252"/>
      <c r="H226" s="253" t="s">
        <v>35</v>
      </c>
      <c r="I226" s="255"/>
      <c r="J226" s="252"/>
      <c r="K226" s="252"/>
      <c r="L226" s="256"/>
      <c r="M226" s="257"/>
      <c r="N226" s="258"/>
      <c r="O226" s="258"/>
      <c r="P226" s="258"/>
      <c r="Q226" s="258"/>
      <c r="R226" s="258"/>
      <c r="S226" s="258"/>
      <c r="T226" s="259"/>
      <c r="AT226" s="260" t="s">
        <v>139</v>
      </c>
      <c r="AU226" s="260" t="s">
        <v>89</v>
      </c>
      <c r="AV226" s="16" t="s">
        <v>41</v>
      </c>
      <c r="AW226" s="16" t="s">
        <v>141</v>
      </c>
      <c r="AX226" s="16" t="s">
        <v>80</v>
      </c>
      <c r="AY226" s="260" t="s">
        <v>129</v>
      </c>
    </row>
    <row r="227" spans="2:51" s="13" customFormat="1" ht="11.25">
      <c r="B227" s="203"/>
      <c r="C227" s="204"/>
      <c r="D227" s="205" t="s">
        <v>139</v>
      </c>
      <c r="E227" s="206" t="s">
        <v>35</v>
      </c>
      <c r="F227" s="207" t="s">
        <v>495</v>
      </c>
      <c r="G227" s="204"/>
      <c r="H227" s="208">
        <v>62.63</v>
      </c>
      <c r="I227" s="209"/>
      <c r="J227" s="204"/>
      <c r="K227" s="204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139</v>
      </c>
      <c r="AU227" s="214" t="s">
        <v>89</v>
      </c>
      <c r="AV227" s="13" t="s">
        <v>89</v>
      </c>
      <c r="AW227" s="13" t="s">
        <v>141</v>
      </c>
      <c r="AX227" s="13" t="s">
        <v>80</v>
      </c>
      <c r="AY227" s="214" t="s">
        <v>129</v>
      </c>
    </row>
    <row r="228" spans="2:51" s="13" customFormat="1" ht="11.25">
      <c r="B228" s="203"/>
      <c r="C228" s="204"/>
      <c r="D228" s="205" t="s">
        <v>139</v>
      </c>
      <c r="E228" s="206" t="s">
        <v>35</v>
      </c>
      <c r="F228" s="207" t="s">
        <v>496</v>
      </c>
      <c r="G228" s="204"/>
      <c r="H228" s="208">
        <v>64.2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139</v>
      </c>
      <c r="AU228" s="214" t="s">
        <v>89</v>
      </c>
      <c r="AV228" s="13" t="s">
        <v>89</v>
      </c>
      <c r="AW228" s="13" t="s">
        <v>141</v>
      </c>
      <c r="AX228" s="13" t="s">
        <v>80</v>
      </c>
      <c r="AY228" s="214" t="s">
        <v>129</v>
      </c>
    </row>
    <row r="229" spans="2:51" s="13" customFormat="1" ht="11.25">
      <c r="B229" s="203"/>
      <c r="C229" s="204"/>
      <c r="D229" s="205" t="s">
        <v>139</v>
      </c>
      <c r="E229" s="206" t="s">
        <v>35</v>
      </c>
      <c r="F229" s="207" t="s">
        <v>497</v>
      </c>
      <c r="G229" s="204"/>
      <c r="H229" s="208">
        <v>149.8125</v>
      </c>
      <c r="I229" s="209"/>
      <c r="J229" s="204"/>
      <c r="K229" s="204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139</v>
      </c>
      <c r="AU229" s="214" t="s">
        <v>89</v>
      </c>
      <c r="AV229" s="13" t="s">
        <v>89</v>
      </c>
      <c r="AW229" s="13" t="s">
        <v>141</v>
      </c>
      <c r="AX229" s="13" t="s">
        <v>80</v>
      </c>
      <c r="AY229" s="214" t="s">
        <v>129</v>
      </c>
    </row>
    <row r="230" spans="2:51" s="16" customFormat="1" ht="11.25">
      <c r="B230" s="251"/>
      <c r="C230" s="252"/>
      <c r="D230" s="205" t="s">
        <v>139</v>
      </c>
      <c r="E230" s="253" t="s">
        <v>35</v>
      </c>
      <c r="F230" s="254" t="s">
        <v>498</v>
      </c>
      <c r="G230" s="252"/>
      <c r="H230" s="253" t="s">
        <v>35</v>
      </c>
      <c r="I230" s="255"/>
      <c r="J230" s="252"/>
      <c r="K230" s="252"/>
      <c r="L230" s="256"/>
      <c r="M230" s="257"/>
      <c r="N230" s="258"/>
      <c r="O230" s="258"/>
      <c r="P230" s="258"/>
      <c r="Q230" s="258"/>
      <c r="R230" s="258"/>
      <c r="S230" s="258"/>
      <c r="T230" s="259"/>
      <c r="AT230" s="260" t="s">
        <v>139</v>
      </c>
      <c r="AU230" s="260" t="s">
        <v>89</v>
      </c>
      <c r="AV230" s="16" t="s">
        <v>41</v>
      </c>
      <c r="AW230" s="16" t="s">
        <v>141</v>
      </c>
      <c r="AX230" s="16" t="s">
        <v>80</v>
      </c>
      <c r="AY230" s="260" t="s">
        <v>129</v>
      </c>
    </row>
    <row r="231" spans="2:51" s="13" customFormat="1" ht="22.5">
      <c r="B231" s="203"/>
      <c r="C231" s="204"/>
      <c r="D231" s="205" t="s">
        <v>139</v>
      </c>
      <c r="E231" s="206" t="s">
        <v>35</v>
      </c>
      <c r="F231" s="207" t="s">
        <v>499</v>
      </c>
      <c r="G231" s="204"/>
      <c r="H231" s="208">
        <v>205.71</v>
      </c>
      <c r="I231" s="209"/>
      <c r="J231" s="204"/>
      <c r="K231" s="204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139</v>
      </c>
      <c r="AU231" s="214" t="s">
        <v>89</v>
      </c>
      <c r="AV231" s="13" t="s">
        <v>89</v>
      </c>
      <c r="AW231" s="13" t="s">
        <v>141</v>
      </c>
      <c r="AX231" s="13" t="s">
        <v>80</v>
      </c>
      <c r="AY231" s="214" t="s">
        <v>129</v>
      </c>
    </row>
    <row r="232" spans="2:51" s="14" customFormat="1" ht="11.25">
      <c r="B232" s="215"/>
      <c r="C232" s="216"/>
      <c r="D232" s="205" t="s">
        <v>139</v>
      </c>
      <c r="E232" s="217" t="s">
        <v>35</v>
      </c>
      <c r="F232" s="218" t="s">
        <v>143</v>
      </c>
      <c r="G232" s="216"/>
      <c r="H232" s="219">
        <v>894.7825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139</v>
      </c>
      <c r="AU232" s="225" t="s">
        <v>89</v>
      </c>
      <c r="AV232" s="14" t="s">
        <v>137</v>
      </c>
      <c r="AW232" s="14" t="s">
        <v>141</v>
      </c>
      <c r="AX232" s="14" t="s">
        <v>41</v>
      </c>
      <c r="AY232" s="225" t="s">
        <v>129</v>
      </c>
    </row>
    <row r="233" spans="1:65" s="2" customFormat="1" ht="33" customHeight="1">
      <c r="A233" s="36"/>
      <c r="B233" s="37"/>
      <c r="C233" s="191" t="s">
        <v>500</v>
      </c>
      <c r="D233" s="191" t="s">
        <v>132</v>
      </c>
      <c r="E233" s="192" t="s">
        <v>501</v>
      </c>
      <c r="F233" s="193" t="s">
        <v>502</v>
      </c>
      <c r="G233" s="194" t="s">
        <v>135</v>
      </c>
      <c r="H233" s="195">
        <v>745.87</v>
      </c>
      <c r="I233" s="196"/>
      <c r="J233" s="195">
        <f>ROUND(I233*H233,1)</f>
        <v>0</v>
      </c>
      <c r="K233" s="193" t="s">
        <v>136</v>
      </c>
      <c r="L233" s="41"/>
      <c r="M233" s="197" t="s">
        <v>35</v>
      </c>
      <c r="N233" s="198" t="s">
        <v>51</v>
      </c>
      <c r="O233" s="66"/>
      <c r="P233" s="199">
        <f>O233*H233</f>
        <v>0</v>
      </c>
      <c r="Q233" s="199">
        <v>0.00438</v>
      </c>
      <c r="R233" s="199">
        <f>Q233*H233</f>
        <v>3.2669106</v>
      </c>
      <c r="S233" s="199">
        <v>0</v>
      </c>
      <c r="T233" s="200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1" t="s">
        <v>137</v>
      </c>
      <c r="AT233" s="201" t="s">
        <v>132</v>
      </c>
      <c r="AU233" s="201" t="s">
        <v>89</v>
      </c>
      <c r="AY233" s="18" t="s">
        <v>129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18" t="s">
        <v>41</v>
      </c>
      <c r="BK233" s="202">
        <f>ROUND(I233*H233,1)</f>
        <v>0</v>
      </c>
      <c r="BL233" s="18" t="s">
        <v>137</v>
      </c>
      <c r="BM233" s="201" t="s">
        <v>503</v>
      </c>
    </row>
    <row r="234" spans="2:51" s="16" customFormat="1" ht="11.25">
      <c r="B234" s="251"/>
      <c r="C234" s="252"/>
      <c r="D234" s="205" t="s">
        <v>139</v>
      </c>
      <c r="E234" s="253" t="s">
        <v>35</v>
      </c>
      <c r="F234" s="254" t="s">
        <v>494</v>
      </c>
      <c r="G234" s="252"/>
      <c r="H234" s="253" t="s">
        <v>35</v>
      </c>
      <c r="I234" s="255"/>
      <c r="J234" s="252"/>
      <c r="K234" s="252"/>
      <c r="L234" s="256"/>
      <c r="M234" s="257"/>
      <c r="N234" s="258"/>
      <c r="O234" s="258"/>
      <c r="P234" s="258"/>
      <c r="Q234" s="258"/>
      <c r="R234" s="258"/>
      <c r="S234" s="258"/>
      <c r="T234" s="259"/>
      <c r="AT234" s="260" t="s">
        <v>139</v>
      </c>
      <c r="AU234" s="260" t="s">
        <v>89</v>
      </c>
      <c r="AV234" s="16" t="s">
        <v>41</v>
      </c>
      <c r="AW234" s="16" t="s">
        <v>141</v>
      </c>
      <c r="AX234" s="16" t="s">
        <v>80</v>
      </c>
      <c r="AY234" s="260" t="s">
        <v>129</v>
      </c>
    </row>
    <row r="235" spans="2:51" s="13" customFormat="1" ht="11.25">
      <c r="B235" s="203"/>
      <c r="C235" s="204"/>
      <c r="D235" s="205" t="s">
        <v>139</v>
      </c>
      <c r="E235" s="206" t="s">
        <v>35</v>
      </c>
      <c r="F235" s="207" t="s">
        <v>495</v>
      </c>
      <c r="G235" s="204"/>
      <c r="H235" s="208">
        <v>62.63</v>
      </c>
      <c r="I235" s="209"/>
      <c r="J235" s="204"/>
      <c r="K235" s="204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139</v>
      </c>
      <c r="AU235" s="214" t="s">
        <v>89</v>
      </c>
      <c r="AV235" s="13" t="s">
        <v>89</v>
      </c>
      <c r="AW235" s="13" t="s">
        <v>141</v>
      </c>
      <c r="AX235" s="13" t="s">
        <v>80</v>
      </c>
      <c r="AY235" s="214" t="s">
        <v>129</v>
      </c>
    </row>
    <row r="236" spans="2:51" s="13" customFormat="1" ht="11.25">
      <c r="B236" s="203"/>
      <c r="C236" s="204"/>
      <c r="D236" s="205" t="s">
        <v>139</v>
      </c>
      <c r="E236" s="206" t="s">
        <v>35</v>
      </c>
      <c r="F236" s="207" t="s">
        <v>496</v>
      </c>
      <c r="G236" s="204"/>
      <c r="H236" s="208">
        <v>64.19999999999999</v>
      </c>
      <c r="I236" s="209"/>
      <c r="J236" s="204"/>
      <c r="K236" s="204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139</v>
      </c>
      <c r="AU236" s="214" t="s">
        <v>89</v>
      </c>
      <c r="AV236" s="13" t="s">
        <v>89</v>
      </c>
      <c r="AW236" s="13" t="s">
        <v>141</v>
      </c>
      <c r="AX236" s="13" t="s">
        <v>80</v>
      </c>
      <c r="AY236" s="214" t="s">
        <v>129</v>
      </c>
    </row>
    <row r="237" spans="2:51" s="13" customFormat="1" ht="11.25">
      <c r="B237" s="203"/>
      <c r="C237" s="204"/>
      <c r="D237" s="205" t="s">
        <v>139</v>
      </c>
      <c r="E237" s="206" t="s">
        <v>35</v>
      </c>
      <c r="F237" s="207" t="s">
        <v>497</v>
      </c>
      <c r="G237" s="204"/>
      <c r="H237" s="208">
        <v>149.8125</v>
      </c>
      <c r="I237" s="209"/>
      <c r="J237" s="204"/>
      <c r="K237" s="204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139</v>
      </c>
      <c r="AU237" s="214" t="s">
        <v>89</v>
      </c>
      <c r="AV237" s="13" t="s">
        <v>89</v>
      </c>
      <c r="AW237" s="13" t="s">
        <v>141</v>
      </c>
      <c r="AX237" s="13" t="s">
        <v>80</v>
      </c>
      <c r="AY237" s="214" t="s">
        <v>129</v>
      </c>
    </row>
    <row r="238" spans="2:51" s="13" customFormat="1" ht="11.25">
      <c r="B238" s="203"/>
      <c r="C238" s="204"/>
      <c r="D238" s="205" t="s">
        <v>139</v>
      </c>
      <c r="E238" s="206" t="s">
        <v>35</v>
      </c>
      <c r="F238" s="207" t="s">
        <v>504</v>
      </c>
      <c r="G238" s="204"/>
      <c r="H238" s="208">
        <v>56.8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139</v>
      </c>
      <c r="AU238" s="214" t="s">
        <v>89</v>
      </c>
      <c r="AV238" s="13" t="s">
        <v>89</v>
      </c>
      <c r="AW238" s="13" t="s">
        <v>141</v>
      </c>
      <c r="AX238" s="13" t="s">
        <v>80</v>
      </c>
      <c r="AY238" s="214" t="s">
        <v>129</v>
      </c>
    </row>
    <row r="239" spans="2:51" s="13" customFormat="1" ht="11.25">
      <c r="B239" s="203"/>
      <c r="C239" s="204"/>
      <c r="D239" s="205" t="s">
        <v>139</v>
      </c>
      <c r="E239" s="206" t="s">
        <v>35</v>
      </c>
      <c r="F239" s="207" t="s">
        <v>492</v>
      </c>
      <c r="G239" s="204"/>
      <c r="H239" s="208">
        <v>96.59</v>
      </c>
      <c r="I239" s="209"/>
      <c r="J239" s="204"/>
      <c r="K239" s="204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139</v>
      </c>
      <c r="AU239" s="214" t="s">
        <v>89</v>
      </c>
      <c r="AV239" s="13" t="s">
        <v>89</v>
      </c>
      <c r="AW239" s="13" t="s">
        <v>141</v>
      </c>
      <c r="AX239" s="13" t="s">
        <v>80</v>
      </c>
      <c r="AY239" s="214" t="s">
        <v>129</v>
      </c>
    </row>
    <row r="240" spans="2:51" s="13" customFormat="1" ht="11.25">
      <c r="B240" s="203"/>
      <c r="C240" s="204"/>
      <c r="D240" s="205" t="s">
        <v>139</v>
      </c>
      <c r="E240" s="206" t="s">
        <v>35</v>
      </c>
      <c r="F240" s="207" t="s">
        <v>493</v>
      </c>
      <c r="G240" s="204"/>
      <c r="H240" s="208">
        <v>315.84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139</v>
      </c>
      <c r="AU240" s="214" t="s">
        <v>89</v>
      </c>
      <c r="AV240" s="13" t="s">
        <v>89</v>
      </c>
      <c r="AW240" s="13" t="s">
        <v>141</v>
      </c>
      <c r="AX240" s="13" t="s">
        <v>80</v>
      </c>
      <c r="AY240" s="214" t="s">
        <v>129</v>
      </c>
    </row>
    <row r="241" spans="2:51" s="14" customFormat="1" ht="11.25">
      <c r="B241" s="215"/>
      <c r="C241" s="216"/>
      <c r="D241" s="205" t="s">
        <v>139</v>
      </c>
      <c r="E241" s="217" t="s">
        <v>35</v>
      </c>
      <c r="F241" s="218" t="s">
        <v>143</v>
      </c>
      <c r="G241" s="216"/>
      <c r="H241" s="219">
        <v>745.8725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139</v>
      </c>
      <c r="AU241" s="225" t="s">
        <v>89</v>
      </c>
      <c r="AV241" s="14" t="s">
        <v>137</v>
      </c>
      <c r="AW241" s="14" t="s">
        <v>141</v>
      </c>
      <c r="AX241" s="14" t="s">
        <v>41</v>
      </c>
      <c r="AY241" s="225" t="s">
        <v>129</v>
      </c>
    </row>
    <row r="242" spans="1:65" s="2" customFormat="1" ht="21.75" customHeight="1">
      <c r="A242" s="36"/>
      <c r="B242" s="37"/>
      <c r="C242" s="191" t="s">
        <v>505</v>
      </c>
      <c r="D242" s="191" t="s">
        <v>132</v>
      </c>
      <c r="E242" s="192" t="s">
        <v>506</v>
      </c>
      <c r="F242" s="193" t="s">
        <v>507</v>
      </c>
      <c r="G242" s="194" t="s">
        <v>160</v>
      </c>
      <c r="H242" s="195">
        <v>8</v>
      </c>
      <c r="I242" s="196"/>
      <c r="J242" s="195">
        <f>ROUND(I242*H242,1)</f>
        <v>0</v>
      </c>
      <c r="K242" s="193" t="s">
        <v>136</v>
      </c>
      <c r="L242" s="41"/>
      <c r="M242" s="197" t="s">
        <v>35</v>
      </c>
      <c r="N242" s="198" t="s">
        <v>51</v>
      </c>
      <c r="O242" s="66"/>
      <c r="P242" s="199">
        <f>O242*H242</f>
        <v>0</v>
      </c>
      <c r="Q242" s="199">
        <v>0.0406</v>
      </c>
      <c r="R242" s="199">
        <f>Q242*H242</f>
        <v>0.3248</v>
      </c>
      <c r="S242" s="199">
        <v>0</v>
      </c>
      <c r="T242" s="20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1" t="s">
        <v>137</v>
      </c>
      <c r="AT242" s="201" t="s">
        <v>132</v>
      </c>
      <c r="AU242" s="201" t="s">
        <v>89</v>
      </c>
      <c r="AY242" s="18" t="s">
        <v>129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18" t="s">
        <v>41</v>
      </c>
      <c r="BK242" s="202">
        <f>ROUND(I242*H242,1)</f>
        <v>0</v>
      </c>
      <c r="BL242" s="18" t="s">
        <v>137</v>
      </c>
      <c r="BM242" s="201" t="s">
        <v>508</v>
      </c>
    </row>
    <row r="243" spans="2:51" s="13" customFormat="1" ht="11.25">
      <c r="B243" s="203"/>
      <c r="C243" s="204"/>
      <c r="D243" s="205" t="s">
        <v>139</v>
      </c>
      <c r="E243" s="206" t="s">
        <v>35</v>
      </c>
      <c r="F243" s="207" t="s">
        <v>509</v>
      </c>
      <c r="G243" s="204"/>
      <c r="H243" s="208">
        <v>4</v>
      </c>
      <c r="I243" s="209"/>
      <c r="J243" s="204"/>
      <c r="K243" s="204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139</v>
      </c>
      <c r="AU243" s="214" t="s">
        <v>89</v>
      </c>
      <c r="AV243" s="13" t="s">
        <v>89</v>
      </c>
      <c r="AW243" s="13" t="s">
        <v>141</v>
      </c>
      <c r="AX243" s="13" t="s">
        <v>80</v>
      </c>
      <c r="AY243" s="214" t="s">
        <v>129</v>
      </c>
    </row>
    <row r="244" spans="2:51" s="13" customFormat="1" ht="11.25">
      <c r="B244" s="203"/>
      <c r="C244" s="204"/>
      <c r="D244" s="205" t="s">
        <v>139</v>
      </c>
      <c r="E244" s="206" t="s">
        <v>35</v>
      </c>
      <c r="F244" s="207" t="s">
        <v>510</v>
      </c>
      <c r="G244" s="204"/>
      <c r="H244" s="208">
        <v>2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139</v>
      </c>
      <c r="AU244" s="214" t="s">
        <v>89</v>
      </c>
      <c r="AV244" s="13" t="s">
        <v>89</v>
      </c>
      <c r="AW244" s="13" t="s">
        <v>141</v>
      </c>
      <c r="AX244" s="13" t="s">
        <v>80</v>
      </c>
      <c r="AY244" s="214" t="s">
        <v>129</v>
      </c>
    </row>
    <row r="245" spans="2:51" s="13" customFormat="1" ht="11.25">
      <c r="B245" s="203"/>
      <c r="C245" s="204"/>
      <c r="D245" s="205" t="s">
        <v>139</v>
      </c>
      <c r="E245" s="206" t="s">
        <v>35</v>
      </c>
      <c r="F245" s="207" t="s">
        <v>511</v>
      </c>
      <c r="G245" s="204"/>
      <c r="H245" s="208">
        <v>2</v>
      </c>
      <c r="I245" s="209"/>
      <c r="J245" s="204"/>
      <c r="K245" s="204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139</v>
      </c>
      <c r="AU245" s="214" t="s">
        <v>89</v>
      </c>
      <c r="AV245" s="13" t="s">
        <v>89</v>
      </c>
      <c r="AW245" s="13" t="s">
        <v>141</v>
      </c>
      <c r="AX245" s="13" t="s">
        <v>80</v>
      </c>
      <c r="AY245" s="214" t="s">
        <v>129</v>
      </c>
    </row>
    <row r="246" spans="2:51" s="14" customFormat="1" ht="11.25">
      <c r="B246" s="215"/>
      <c r="C246" s="216"/>
      <c r="D246" s="205" t="s">
        <v>139</v>
      </c>
      <c r="E246" s="217" t="s">
        <v>35</v>
      </c>
      <c r="F246" s="218" t="s">
        <v>143</v>
      </c>
      <c r="G246" s="216"/>
      <c r="H246" s="219">
        <v>8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139</v>
      </c>
      <c r="AU246" s="225" t="s">
        <v>89</v>
      </c>
      <c r="AV246" s="14" t="s">
        <v>137</v>
      </c>
      <c r="AW246" s="14" t="s">
        <v>141</v>
      </c>
      <c r="AX246" s="14" t="s">
        <v>41</v>
      </c>
      <c r="AY246" s="225" t="s">
        <v>129</v>
      </c>
    </row>
    <row r="247" spans="1:65" s="2" customFormat="1" ht="33" customHeight="1">
      <c r="A247" s="36"/>
      <c r="B247" s="37"/>
      <c r="C247" s="191" t="s">
        <v>512</v>
      </c>
      <c r="D247" s="191" t="s">
        <v>132</v>
      </c>
      <c r="E247" s="192" t="s">
        <v>513</v>
      </c>
      <c r="F247" s="193" t="s">
        <v>514</v>
      </c>
      <c r="G247" s="194" t="s">
        <v>135</v>
      </c>
      <c r="H247" s="195">
        <v>412.43</v>
      </c>
      <c r="I247" s="196"/>
      <c r="J247" s="195">
        <f>ROUND(I247*H247,1)</f>
        <v>0</v>
      </c>
      <c r="K247" s="193" t="s">
        <v>136</v>
      </c>
      <c r="L247" s="41"/>
      <c r="M247" s="197" t="s">
        <v>35</v>
      </c>
      <c r="N247" s="198" t="s">
        <v>51</v>
      </c>
      <c r="O247" s="66"/>
      <c r="P247" s="199">
        <f>O247*H247</f>
        <v>0</v>
      </c>
      <c r="Q247" s="199">
        <v>0.0154</v>
      </c>
      <c r="R247" s="199">
        <f>Q247*H247</f>
        <v>6.351422</v>
      </c>
      <c r="S247" s="199">
        <v>0</v>
      </c>
      <c r="T247" s="200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1" t="s">
        <v>137</v>
      </c>
      <c r="AT247" s="201" t="s">
        <v>132</v>
      </c>
      <c r="AU247" s="201" t="s">
        <v>89</v>
      </c>
      <c r="AY247" s="18" t="s">
        <v>129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18" t="s">
        <v>41</v>
      </c>
      <c r="BK247" s="202">
        <f>ROUND(I247*H247,1)</f>
        <v>0</v>
      </c>
      <c r="BL247" s="18" t="s">
        <v>137</v>
      </c>
      <c r="BM247" s="201" t="s">
        <v>515</v>
      </c>
    </row>
    <row r="248" spans="2:51" s="13" customFormat="1" ht="11.25">
      <c r="B248" s="203"/>
      <c r="C248" s="204"/>
      <c r="D248" s="205" t="s">
        <v>139</v>
      </c>
      <c r="E248" s="206" t="s">
        <v>35</v>
      </c>
      <c r="F248" s="207" t="s">
        <v>516</v>
      </c>
      <c r="G248" s="204"/>
      <c r="H248" s="208">
        <v>96.59</v>
      </c>
      <c r="I248" s="209"/>
      <c r="J248" s="204"/>
      <c r="K248" s="204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139</v>
      </c>
      <c r="AU248" s="214" t="s">
        <v>89</v>
      </c>
      <c r="AV248" s="13" t="s">
        <v>89</v>
      </c>
      <c r="AW248" s="13" t="s">
        <v>141</v>
      </c>
      <c r="AX248" s="13" t="s">
        <v>80</v>
      </c>
      <c r="AY248" s="214" t="s">
        <v>129</v>
      </c>
    </row>
    <row r="249" spans="2:51" s="13" customFormat="1" ht="11.25">
      <c r="B249" s="203"/>
      <c r="C249" s="204"/>
      <c r="D249" s="205" t="s">
        <v>139</v>
      </c>
      <c r="E249" s="206" t="s">
        <v>35</v>
      </c>
      <c r="F249" s="207" t="s">
        <v>493</v>
      </c>
      <c r="G249" s="204"/>
      <c r="H249" s="208">
        <v>315.84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139</v>
      </c>
      <c r="AU249" s="214" t="s">
        <v>89</v>
      </c>
      <c r="AV249" s="13" t="s">
        <v>89</v>
      </c>
      <c r="AW249" s="13" t="s">
        <v>141</v>
      </c>
      <c r="AX249" s="13" t="s">
        <v>80</v>
      </c>
      <c r="AY249" s="214" t="s">
        <v>129</v>
      </c>
    </row>
    <row r="250" spans="2:51" s="14" customFormat="1" ht="11.25">
      <c r="B250" s="215"/>
      <c r="C250" s="216"/>
      <c r="D250" s="205" t="s">
        <v>139</v>
      </c>
      <c r="E250" s="217" t="s">
        <v>35</v>
      </c>
      <c r="F250" s="218" t="s">
        <v>143</v>
      </c>
      <c r="G250" s="216"/>
      <c r="H250" s="219">
        <v>412.43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139</v>
      </c>
      <c r="AU250" s="225" t="s">
        <v>89</v>
      </c>
      <c r="AV250" s="14" t="s">
        <v>137</v>
      </c>
      <c r="AW250" s="14" t="s">
        <v>141</v>
      </c>
      <c r="AX250" s="14" t="s">
        <v>41</v>
      </c>
      <c r="AY250" s="225" t="s">
        <v>129</v>
      </c>
    </row>
    <row r="251" spans="1:65" s="2" customFormat="1" ht="21.75" customHeight="1">
      <c r="A251" s="36"/>
      <c r="B251" s="37"/>
      <c r="C251" s="191" t="s">
        <v>517</v>
      </c>
      <c r="D251" s="191" t="s">
        <v>132</v>
      </c>
      <c r="E251" s="192" t="s">
        <v>518</v>
      </c>
      <c r="F251" s="193" t="s">
        <v>519</v>
      </c>
      <c r="G251" s="194" t="s">
        <v>135</v>
      </c>
      <c r="H251" s="195">
        <v>837.98</v>
      </c>
      <c r="I251" s="196"/>
      <c r="J251" s="195">
        <f>ROUND(I251*H251,1)</f>
        <v>0</v>
      </c>
      <c r="K251" s="193" t="s">
        <v>136</v>
      </c>
      <c r="L251" s="41"/>
      <c r="M251" s="197" t="s">
        <v>35</v>
      </c>
      <c r="N251" s="198" t="s">
        <v>51</v>
      </c>
      <c r="O251" s="66"/>
      <c r="P251" s="199">
        <f>O251*H251</f>
        <v>0</v>
      </c>
      <c r="Q251" s="199">
        <v>0.003</v>
      </c>
      <c r="R251" s="199">
        <f>Q251*H251</f>
        <v>2.5139400000000003</v>
      </c>
      <c r="S251" s="199">
        <v>0</v>
      </c>
      <c r="T251" s="200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1" t="s">
        <v>137</v>
      </c>
      <c r="AT251" s="201" t="s">
        <v>132</v>
      </c>
      <c r="AU251" s="201" t="s">
        <v>89</v>
      </c>
      <c r="AY251" s="18" t="s">
        <v>129</v>
      </c>
      <c r="BE251" s="202">
        <f>IF(N251="základní",J251,0)</f>
        <v>0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18" t="s">
        <v>41</v>
      </c>
      <c r="BK251" s="202">
        <f>ROUND(I251*H251,1)</f>
        <v>0</v>
      </c>
      <c r="BL251" s="18" t="s">
        <v>137</v>
      </c>
      <c r="BM251" s="201" t="s">
        <v>520</v>
      </c>
    </row>
    <row r="252" spans="2:51" s="16" customFormat="1" ht="11.25">
      <c r="B252" s="251"/>
      <c r="C252" s="252"/>
      <c r="D252" s="205" t="s">
        <v>139</v>
      </c>
      <c r="E252" s="253" t="s">
        <v>35</v>
      </c>
      <c r="F252" s="254" t="s">
        <v>494</v>
      </c>
      <c r="G252" s="252"/>
      <c r="H252" s="253" t="s">
        <v>35</v>
      </c>
      <c r="I252" s="255"/>
      <c r="J252" s="252"/>
      <c r="K252" s="252"/>
      <c r="L252" s="256"/>
      <c r="M252" s="257"/>
      <c r="N252" s="258"/>
      <c r="O252" s="258"/>
      <c r="P252" s="258"/>
      <c r="Q252" s="258"/>
      <c r="R252" s="258"/>
      <c r="S252" s="258"/>
      <c r="T252" s="259"/>
      <c r="AT252" s="260" t="s">
        <v>139</v>
      </c>
      <c r="AU252" s="260" t="s">
        <v>89</v>
      </c>
      <c r="AV252" s="16" t="s">
        <v>41</v>
      </c>
      <c r="AW252" s="16" t="s">
        <v>141</v>
      </c>
      <c r="AX252" s="16" t="s">
        <v>80</v>
      </c>
      <c r="AY252" s="260" t="s">
        <v>129</v>
      </c>
    </row>
    <row r="253" spans="2:51" s="13" customFormat="1" ht="11.25">
      <c r="B253" s="203"/>
      <c r="C253" s="204"/>
      <c r="D253" s="205" t="s">
        <v>139</v>
      </c>
      <c r="E253" s="206" t="s">
        <v>35</v>
      </c>
      <c r="F253" s="207" t="s">
        <v>495</v>
      </c>
      <c r="G253" s="204"/>
      <c r="H253" s="208">
        <v>62.63</v>
      </c>
      <c r="I253" s="209"/>
      <c r="J253" s="204"/>
      <c r="K253" s="204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139</v>
      </c>
      <c r="AU253" s="214" t="s">
        <v>89</v>
      </c>
      <c r="AV253" s="13" t="s">
        <v>89</v>
      </c>
      <c r="AW253" s="13" t="s">
        <v>141</v>
      </c>
      <c r="AX253" s="13" t="s">
        <v>80</v>
      </c>
      <c r="AY253" s="214" t="s">
        <v>129</v>
      </c>
    </row>
    <row r="254" spans="2:51" s="13" customFormat="1" ht="11.25">
      <c r="B254" s="203"/>
      <c r="C254" s="204"/>
      <c r="D254" s="205" t="s">
        <v>139</v>
      </c>
      <c r="E254" s="206" t="s">
        <v>35</v>
      </c>
      <c r="F254" s="207" t="s">
        <v>496</v>
      </c>
      <c r="G254" s="204"/>
      <c r="H254" s="208">
        <v>64.2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139</v>
      </c>
      <c r="AU254" s="214" t="s">
        <v>89</v>
      </c>
      <c r="AV254" s="13" t="s">
        <v>89</v>
      </c>
      <c r="AW254" s="13" t="s">
        <v>141</v>
      </c>
      <c r="AX254" s="13" t="s">
        <v>80</v>
      </c>
      <c r="AY254" s="214" t="s">
        <v>129</v>
      </c>
    </row>
    <row r="255" spans="2:51" s="13" customFormat="1" ht="11.25">
      <c r="B255" s="203"/>
      <c r="C255" s="204"/>
      <c r="D255" s="205" t="s">
        <v>139</v>
      </c>
      <c r="E255" s="206" t="s">
        <v>35</v>
      </c>
      <c r="F255" s="207" t="s">
        <v>497</v>
      </c>
      <c r="G255" s="204"/>
      <c r="H255" s="208">
        <v>149.8125</v>
      </c>
      <c r="I255" s="209"/>
      <c r="J255" s="204"/>
      <c r="K255" s="204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139</v>
      </c>
      <c r="AU255" s="214" t="s">
        <v>89</v>
      </c>
      <c r="AV255" s="13" t="s">
        <v>89</v>
      </c>
      <c r="AW255" s="13" t="s">
        <v>141</v>
      </c>
      <c r="AX255" s="13" t="s">
        <v>80</v>
      </c>
      <c r="AY255" s="214" t="s">
        <v>129</v>
      </c>
    </row>
    <row r="256" spans="2:51" s="13" customFormat="1" ht="11.25">
      <c r="B256" s="203"/>
      <c r="C256" s="204"/>
      <c r="D256" s="205" t="s">
        <v>139</v>
      </c>
      <c r="E256" s="206" t="s">
        <v>35</v>
      </c>
      <c r="F256" s="207" t="s">
        <v>516</v>
      </c>
      <c r="G256" s="204"/>
      <c r="H256" s="208">
        <v>96.59</v>
      </c>
      <c r="I256" s="209"/>
      <c r="J256" s="204"/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139</v>
      </c>
      <c r="AU256" s="214" t="s">
        <v>89</v>
      </c>
      <c r="AV256" s="13" t="s">
        <v>89</v>
      </c>
      <c r="AW256" s="13" t="s">
        <v>141</v>
      </c>
      <c r="AX256" s="13" t="s">
        <v>80</v>
      </c>
      <c r="AY256" s="214" t="s">
        <v>129</v>
      </c>
    </row>
    <row r="257" spans="2:51" s="13" customFormat="1" ht="11.25">
      <c r="B257" s="203"/>
      <c r="C257" s="204"/>
      <c r="D257" s="205" t="s">
        <v>139</v>
      </c>
      <c r="E257" s="206" t="s">
        <v>35</v>
      </c>
      <c r="F257" s="207" t="s">
        <v>493</v>
      </c>
      <c r="G257" s="204"/>
      <c r="H257" s="208">
        <v>315.84</v>
      </c>
      <c r="I257" s="209"/>
      <c r="J257" s="204"/>
      <c r="K257" s="204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139</v>
      </c>
      <c r="AU257" s="214" t="s">
        <v>89</v>
      </c>
      <c r="AV257" s="13" t="s">
        <v>89</v>
      </c>
      <c r="AW257" s="13" t="s">
        <v>141</v>
      </c>
      <c r="AX257" s="13" t="s">
        <v>80</v>
      </c>
      <c r="AY257" s="214" t="s">
        <v>129</v>
      </c>
    </row>
    <row r="258" spans="2:51" s="16" customFormat="1" ht="11.25">
      <c r="B258" s="251"/>
      <c r="C258" s="252"/>
      <c r="D258" s="205" t="s">
        <v>139</v>
      </c>
      <c r="E258" s="253" t="s">
        <v>35</v>
      </c>
      <c r="F258" s="254" t="s">
        <v>498</v>
      </c>
      <c r="G258" s="252"/>
      <c r="H258" s="253" t="s">
        <v>35</v>
      </c>
      <c r="I258" s="255"/>
      <c r="J258" s="252"/>
      <c r="K258" s="252"/>
      <c r="L258" s="256"/>
      <c r="M258" s="257"/>
      <c r="N258" s="258"/>
      <c r="O258" s="258"/>
      <c r="P258" s="258"/>
      <c r="Q258" s="258"/>
      <c r="R258" s="258"/>
      <c r="S258" s="258"/>
      <c r="T258" s="259"/>
      <c r="AT258" s="260" t="s">
        <v>139</v>
      </c>
      <c r="AU258" s="260" t="s">
        <v>89</v>
      </c>
      <c r="AV258" s="16" t="s">
        <v>41</v>
      </c>
      <c r="AW258" s="16" t="s">
        <v>141</v>
      </c>
      <c r="AX258" s="16" t="s">
        <v>80</v>
      </c>
      <c r="AY258" s="260" t="s">
        <v>129</v>
      </c>
    </row>
    <row r="259" spans="2:51" s="13" customFormat="1" ht="22.5">
      <c r="B259" s="203"/>
      <c r="C259" s="204"/>
      <c r="D259" s="205" t="s">
        <v>139</v>
      </c>
      <c r="E259" s="206" t="s">
        <v>35</v>
      </c>
      <c r="F259" s="207" t="s">
        <v>499</v>
      </c>
      <c r="G259" s="204"/>
      <c r="H259" s="208">
        <v>205.71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139</v>
      </c>
      <c r="AU259" s="214" t="s">
        <v>89</v>
      </c>
      <c r="AV259" s="13" t="s">
        <v>89</v>
      </c>
      <c r="AW259" s="13" t="s">
        <v>141</v>
      </c>
      <c r="AX259" s="13" t="s">
        <v>80</v>
      </c>
      <c r="AY259" s="214" t="s">
        <v>129</v>
      </c>
    </row>
    <row r="260" spans="2:51" s="13" customFormat="1" ht="11.25">
      <c r="B260" s="203"/>
      <c r="C260" s="204"/>
      <c r="D260" s="205" t="s">
        <v>139</v>
      </c>
      <c r="E260" s="206" t="s">
        <v>35</v>
      </c>
      <c r="F260" s="207" t="s">
        <v>521</v>
      </c>
      <c r="G260" s="204"/>
      <c r="H260" s="208">
        <v>-56.8</v>
      </c>
      <c r="I260" s="209"/>
      <c r="J260" s="204"/>
      <c r="K260" s="204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139</v>
      </c>
      <c r="AU260" s="214" t="s">
        <v>89</v>
      </c>
      <c r="AV260" s="13" t="s">
        <v>89</v>
      </c>
      <c r="AW260" s="13" t="s">
        <v>141</v>
      </c>
      <c r="AX260" s="13" t="s">
        <v>80</v>
      </c>
      <c r="AY260" s="214" t="s">
        <v>129</v>
      </c>
    </row>
    <row r="261" spans="2:51" s="14" customFormat="1" ht="11.25">
      <c r="B261" s="215"/>
      <c r="C261" s="216"/>
      <c r="D261" s="205" t="s">
        <v>139</v>
      </c>
      <c r="E261" s="217" t="s">
        <v>35</v>
      </c>
      <c r="F261" s="218" t="s">
        <v>143</v>
      </c>
      <c r="G261" s="216"/>
      <c r="H261" s="219">
        <v>837.9825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139</v>
      </c>
      <c r="AU261" s="225" t="s">
        <v>89</v>
      </c>
      <c r="AV261" s="14" t="s">
        <v>137</v>
      </c>
      <c r="AW261" s="14" t="s">
        <v>141</v>
      </c>
      <c r="AX261" s="14" t="s">
        <v>41</v>
      </c>
      <c r="AY261" s="225" t="s">
        <v>129</v>
      </c>
    </row>
    <row r="262" spans="1:65" s="2" customFormat="1" ht="21.75" customHeight="1">
      <c r="A262" s="36"/>
      <c r="B262" s="37"/>
      <c r="C262" s="191" t="s">
        <v>522</v>
      </c>
      <c r="D262" s="191" t="s">
        <v>132</v>
      </c>
      <c r="E262" s="192" t="s">
        <v>523</v>
      </c>
      <c r="F262" s="193" t="s">
        <v>524</v>
      </c>
      <c r="G262" s="194" t="s">
        <v>250</v>
      </c>
      <c r="H262" s="195">
        <v>32.8</v>
      </c>
      <c r="I262" s="196"/>
      <c r="J262" s="195">
        <f>ROUND(I262*H262,1)</f>
        <v>0</v>
      </c>
      <c r="K262" s="193" t="s">
        <v>136</v>
      </c>
      <c r="L262" s="41"/>
      <c r="M262" s="197" t="s">
        <v>35</v>
      </c>
      <c r="N262" s="198" t="s">
        <v>51</v>
      </c>
      <c r="O262" s="66"/>
      <c r="P262" s="199">
        <f>O262*H262</f>
        <v>0</v>
      </c>
      <c r="Q262" s="199">
        <v>0.0015</v>
      </c>
      <c r="R262" s="199">
        <f>Q262*H262</f>
        <v>0.049199999999999994</v>
      </c>
      <c r="S262" s="199">
        <v>0</v>
      </c>
      <c r="T262" s="20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1" t="s">
        <v>137</v>
      </c>
      <c r="AT262" s="201" t="s">
        <v>132</v>
      </c>
      <c r="AU262" s="201" t="s">
        <v>89</v>
      </c>
      <c r="AY262" s="18" t="s">
        <v>129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18" t="s">
        <v>41</v>
      </c>
      <c r="BK262" s="202">
        <f>ROUND(I262*H262,1)</f>
        <v>0</v>
      </c>
      <c r="BL262" s="18" t="s">
        <v>137</v>
      </c>
      <c r="BM262" s="201" t="s">
        <v>525</v>
      </c>
    </row>
    <row r="263" spans="2:51" s="13" customFormat="1" ht="11.25">
      <c r="B263" s="203"/>
      <c r="C263" s="204"/>
      <c r="D263" s="205" t="s">
        <v>139</v>
      </c>
      <c r="E263" s="206" t="s">
        <v>35</v>
      </c>
      <c r="F263" s="207" t="s">
        <v>526</v>
      </c>
      <c r="G263" s="204"/>
      <c r="H263" s="208">
        <v>9.2</v>
      </c>
      <c r="I263" s="209"/>
      <c r="J263" s="204"/>
      <c r="K263" s="204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139</v>
      </c>
      <c r="AU263" s="214" t="s">
        <v>89</v>
      </c>
      <c r="AV263" s="13" t="s">
        <v>89</v>
      </c>
      <c r="AW263" s="13" t="s">
        <v>141</v>
      </c>
      <c r="AX263" s="13" t="s">
        <v>80</v>
      </c>
      <c r="AY263" s="214" t="s">
        <v>129</v>
      </c>
    </row>
    <row r="264" spans="2:51" s="13" customFormat="1" ht="11.25">
      <c r="B264" s="203"/>
      <c r="C264" s="204"/>
      <c r="D264" s="205" t="s">
        <v>139</v>
      </c>
      <c r="E264" s="206" t="s">
        <v>35</v>
      </c>
      <c r="F264" s="207" t="s">
        <v>527</v>
      </c>
      <c r="G264" s="204"/>
      <c r="H264" s="208">
        <v>12.2</v>
      </c>
      <c r="I264" s="209"/>
      <c r="J264" s="204"/>
      <c r="K264" s="204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139</v>
      </c>
      <c r="AU264" s="214" t="s">
        <v>89</v>
      </c>
      <c r="AV264" s="13" t="s">
        <v>89</v>
      </c>
      <c r="AW264" s="13" t="s">
        <v>141</v>
      </c>
      <c r="AX264" s="13" t="s">
        <v>80</v>
      </c>
      <c r="AY264" s="214" t="s">
        <v>129</v>
      </c>
    </row>
    <row r="265" spans="2:51" s="13" customFormat="1" ht="11.25">
      <c r="B265" s="203"/>
      <c r="C265" s="204"/>
      <c r="D265" s="205" t="s">
        <v>139</v>
      </c>
      <c r="E265" s="206" t="s">
        <v>35</v>
      </c>
      <c r="F265" s="207" t="s">
        <v>528</v>
      </c>
      <c r="G265" s="204"/>
      <c r="H265" s="208">
        <v>11.4</v>
      </c>
      <c r="I265" s="209"/>
      <c r="J265" s="204"/>
      <c r="K265" s="204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139</v>
      </c>
      <c r="AU265" s="214" t="s">
        <v>89</v>
      </c>
      <c r="AV265" s="13" t="s">
        <v>89</v>
      </c>
      <c r="AW265" s="13" t="s">
        <v>141</v>
      </c>
      <c r="AX265" s="13" t="s">
        <v>80</v>
      </c>
      <c r="AY265" s="214" t="s">
        <v>129</v>
      </c>
    </row>
    <row r="266" spans="2:51" s="14" customFormat="1" ht="11.25">
      <c r="B266" s="215"/>
      <c r="C266" s="216"/>
      <c r="D266" s="205" t="s">
        <v>139</v>
      </c>
      <c r="E266" s="217" t="s">
        <v>35</v>
      </c>
      <c r="F266" s="218" t="s">
        <v>143</v>
      </c>
      <c r="G266" s="216"/>
      <c r="H266" s="219">
        <v>32.8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139</v>
      </c>
      <c r="AU266" s="225" t="s">
        <v>89</v>
      </c>
      <c r="AV266" s="14" t="s">
        <v>137</v>
      </c>
      <c r="AW266" s="14" t="s">
        <v>141</v>
      </c>
      <c r="AX266" s="14" t="s">
        <v>41</v>
      </c>
      <c r="AY266" s="225" t="s">
        <v>129</v>
      </c>
    </row>
    <row r="267" spans="1:65" s="2" customFormat="1" ht="21.75" customHeight="1">
      <c r="A267" s="36"/>
      <c r="B267" s="37"/>
      <c r="C267" s="191" t="s">
        <v>529</v>
      </c>
      <c r="D267" s="191" t="s">
        <v>132</v>
      </c>
      <c r="E267" s="192" t="s">
        <v>530</v>
      </c>
      <c r="F267" s="193" t="s">
        <v>531</v>
      </c>
      <c r="G267" s="194" t="s">
        <v>264</v>
      </c>
      <c r="H267" s="195">
        <v>5.95</v>
      </c>
      <c r="I267" s="196"/>
      <c r="J267" s="195">
        <f>ROUND(I267*H267,1)</f>
        <v>0</v>
      </c>
      <c r="K267" s="193" t="s">
        <v>136</v>
      </c>
      <c r="L267" s="41"/>
      <c r="M267" s="197" t="s">
        <v>35</v>
      </c>
      <c r="N267" s="198" t="s">
        <v>51</v>
      </c>
      <c r="O267" s="66"/>
      <c r="P267" s="199">
        <f>O267*H267</f>
        <v>0</v>
      </c>
      <c r="Q267" s="199">
        <v>2.45329</v>
      </c>
      <c r="R267" s="199">
        <f>Q267*H267</f>
        <v>14.5970755</v>
      </c>
      <c r="S267" s="199">
        <v>0</v>
      </c>
      <c r="T267" s="20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1" t="s">
        <v>137</v>
      </c>
      <c r="AT267" s="201" t="s">
        <v>132</v>
      </c>
      <c r="AU267" s="201" t="s">
        <v>89</v>
      </c>
      <c r="AY267" s="18" t="s">
        <v>129</v>
      </c>
      <c r="BE267" s="202">
        <f>IF(N267="základní",J267,0)</f>
        <v>0</v>
      </c>
      <c r="BF267" s="202">
        <f>IF(N267="snížená",J267,0)</f>
        <v>0</v>
      </c>
      <c r="BG267" s="202">
        <f>IF(N267="zákl. přenesená",J267,0)</f>
        <v>0</v>
      </c>
      <c r="BH267" s="202">
        <f>IF(N267="sníž. přenesená",J267,0)</f>
        <v>0</v>
      </c>
      <c r="BI267" s="202">
        <f>IF(N267="nulová",J267,0)</f>
        <v>0</v>
      </c>
      <c r="BJ267" s="18" t="s">
        <v>41</v>
      </c>
      <c r="BK267" s="202">
        <f>ROUND(I267*H267,1)</f>
        <v>0</v>
      </c>
      <c r="BL267" s="18" t="s">
        <v>137</v>
      </c>
      <c r="BM267" s="201" t="s">
        <v>532</v>
      </c>
    </row>
    <row r="268" spans="2:51" s="13" customFormat="1" ht="11.25">
      <c r="B268" s="203"/>
      <c r="C268" s="204"/>
      <c r="D268" s="205" t="s">
        <v>139</v>
      </c>
      <c r="E268" s="206" t="s">
        <v>35</v>
      </c>
      <c r="F268" s="207" t="s">
        <v>533</v>
      </c>
      <c r="G268" s="204"/>
      <c r="H268" s="208">
        <v>5.478</v>
      </c>
      <c r="I268" s="209"/>
      <c r="J268" s="204"/>
      <c r="K268" s="204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139</v>
      </c>
      <c r="AU268" s="214" t="s">
        <v>89</v>
      </c>
      <c r="AV268" s="13" t="s">
        <v>89</v>
      </c>
      <c r="AW268" s="13" t="s">
        <v>141</v>
      </c>
      <c r="AX268" s="13" t="s">
        <v>80</v>
      </c>
      <c r="AY268" s="214" t="s">
        <v>129</v>
      </c>
    </row>
    <row r="269" spans="2:51" s="13" customFormat="1" ht="11.25">
      <c r="B269" s="203"/>
      <c r="C269" s="204"/>
      <c r="D269" s="205" t="s">
        <v>139</v>
      </c>
      <c r="E269" s="206" t="s">
        <v>35</v>
      </c>
      <c r="F269" s="207" t="s">
        <v>534</v>
      </c>
      <c r="G269" s="204"/>
      <c r="H269" s="208">
        <v>0.111375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139</v>
      </c>
      <c r="AU269" s="214" t="s">
        <v>89</v>
      </c>
      <c r="AV269" s="13" t="s">
        <v>89</v>
      </c>
      <c r="AW269" s="13" t="s">
        <v>141</v>
      </c>
      <c r="AX269" s="13" t="s">
        <v>80</v>
      </c>
      <c r="AY269" s="214" t="s">
        <v>129</v>
      </c>
    </row>
    <row r="270" spans="2:51" s="13" customFormat="1" ht="11.25">
      <c r="B270" s="203"/>
      <c r="C270" s="204"/>
      <c r="D270" s="205" t="s">
        <v>139</v>
      </c>
      <c r="E270" s="206" t="s">
        <v>35</v>
      </c>
      <c r="F270" s="207" t="s">
        <v>535</v>
      </c>
      <c r="G270" s="204"/>
      <c r="H270" s="208">
        <v>0.364375</v>
      </c>
      <c r="I270" s="209"/>
      <c r="J270" s="204"/>
      <c r="K270" s="204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139</v>
      </c>
      <c r="AU270" s="214" t="s">
        <v>89</v>
      </c>
      <c r="AV270" s="13" t="s">
        <v>89</v>
      </c>
      <c r="AW270" s="13" t="s">
        <v>141</v>
      </c>
      <c r="AX270" s="13" t="s">
        <v>80</v>
      </c>
      <c r="AY270" s="214" t="s">
        <v>129</v>
      </c>
    </row>
    <row r="271" spans="2:51" s="14" customFormat="1" ht="11.25">
      <c r="B271" s="215"/>
      <c r="C271" s="216"/>
      <c r="D271" s="205" t="s">
        <v>139</v>
      </c>
      <c r="E271" s="217" t="s">
        <v>35</v>
      </c>
      <c r="F271" s="218" t="s">
        <v>143</v>
      </c>
      <c r="G271" s="216"/>
      <c r="H271" s="219">
        <v>5.95375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139</v>
      </c>
      <c r="AU271" s="225" t="s">
        <v>89</v>
      </c>
      <c r="AV271" s="14" t="s">
        <v>137</v>
      </c>
      <c r="AW271" s="14" t="s">
        <v>141</v>
      </c>
      <c r="AX271" s="14" t="s">
        <v>41</v>
      </c>
      <c r="AY271" s="225" t="s">
        <v>129</v>
      </c>
    </row>
    <row r="272" spans="1:65" s="2" customFormat="1" ht="33" customHeight="1">
      <c r="A272" s="36"/>
      <c r="B272" s="37"/>
      <c r="C272" s="191" t="s">
        <v>536</v>
      </c>
      <c r="D272" s="191" t="s">
        <v>132</v>
      </c>
      <c r="E272" s="192" t="s">
        <v>537</v>
      </c>
      <c r="F272" s="193" t="s">
        <v>538</v>
      </c>
      <c r="G272" s="194" t="s">
        <v>264</v>
      </c>
      <c r="H272" s="195">
        <v>0.74</v>
      </c>
      <c r="I272" s="196"/>
      <c r="J272" s="195">
        <f>ROUND(I272*H272,1)</f>
        <v>0</v>
      </c>
      <c r="K272" s="193" t="s">
        <v>136</v>
      </c>
      <c r="L272" s="41"/>
      <c r="M272" s="197" t="s">
        <v>35</v>
      </c>
      <c r="N272" s="198" t="s">
        <v>51</v>
      </c>
      <c r="O272" s="66"/>
      <c r="P272" s="199">
        <f>O272*H272</f>
        <v>0</v>
      </c>
      <c r="Q272" s="199">
        <v>2.25634</v>
      </c>
      <c r="R272" s="199">
        <f>Q272*H272</f>
        <v>1.6696915999999997</v>
      </c>
      <c r="S272" s="199">
        <v>0</v>
      </c>
      <c r="T272" s="200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1" t="s">
        <v>137</v>
      </c>
      <c r="AT272" s="201" t="s">
        <v>132</v>
      </c>
      <c r="AU272" s="201" t="s">
        <v>89</v>
      </c>
      <c r="AY272" s="18" t="s">
        <v>129</v>
      </c>
      <c r="BE272" s="202">
        <f>IF(N272="základní",J272,0)</f>
        <v>0</v>
      </c>
      <c r="BF272" s="202">
        <f>IF(N272="snížená",J272,0)</f>
        <v>0</v>
      </c>
      <c r="BG272" s="202">
        <f>IF(N272="zákl. přenesená",J272,0)</f>
        <v>0</v>
      </c>
      <c r="BH272" s="202">
        <f>IF(N272="sníž. přenesená",J272,0)</f>
        <v>0</v>
      </c>
      <c r="BI272" s="202">
        <f>IF(N272="nulová",J272,0)</f>
        <v>0</v>
      </c>
      <c r="BJ272" s="18" t="s">
        <v>41</v>
      </c>
      <c r="BK272" s="202">
        <f>ROUND(I272*H272,1)</f>
        <v>0</v>
      </c>
      <c r="BL272" s="18" t="s">
        <v>137</v>
      </c>
      <c r="BM272" s="201" t="s">
        <v>539</v>
      </c>
    </row>
    <row r="273" spans="2:51" s="16" customFormat="1" ht="11.25">
      <c r="B273" s="251"/>
      <c r="C273" s="252"/>
      <c r="D273" s="205" t="s">
        <v>139</v>
      </c>
      <c r="E273" s="253" t="s">
        <v>35</v>
      </c>
      <c r="F273" s="254" t="s">
        <v>540</v>
      </c>
      <c r="G273" s="252"/>
      <c r="H273" s="253" t="s">
        <v>35</v>
      </c>
      <c r="I273" s="255"/>
      <c r="J273" s="252"/>
      <c r="K273" s="252"/>
      <c r="L273" s="256"/>
      <c r="M273" s="257"/>
      <c r="N273" s="258"/>
      <c r="O273" s="258"/>
      <c r="P273" s="258"/>
      <c r="Q273" s="258"/>
      <c r="R273" s="258"/>
      <c r="S273" s="258"/>
      <c r="T273" s="259"/>
      <c r="AT273" s="260" t="s">
        <v>139</v>
      </c>
      <c r="AU273" s="260" t="s">
        <v>89</v>
      </c>
      <c r="AV273" s="16" t="s">
        <v>41</v>
      </c>
      <c r="AW273" s="16" t="s">
        <v>141</v>
      </c>
      <c r="AX273" s="16" t="s">
        <v>80</v>
      </c>
      <c r="AY273" s="260" t="s">
        <v>129</v>
      </c>
    </row>
    <row r="274" spans="2:51" s="13" customFormat="1" ht="11.25">
      <c r="B274" s="203"/>
      <c r="C274" s="204"/>
      <c r="D274" s="205" t="s">
        <v>139</v>
      </c>
      <c r="E274" s="206" t="s">
        <v>35</v>
      </c>
      <c r="F274" s="207" t="s">
        <v>541</v>
      </c>
      <c r="G274" s="204"/>
      <c r="H274" s="208">
        <v>0.25725</v>
      </c>
      <c r="I274" s="209"/>
      <c r="J274" s="204"/>
      <c r="K274" s="204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139</v>
      </c>
      <c r="AU274" s="214" t="s">
        <v>89</v>
      </c>
      <c r="AV274" s="13" t="s">
        <v>89</v>
      </c>
      <c r="AW274" s="13" t="s">
        <v>141</v>
      </c>
      <c r="AX274" s="13" t="s">
        <v>80</v>
      </c>
      <c r="AY274" s="214" t="s">
        <v>129</v>
      </c>
    </row>
    <row r="275" spans="2:51" s="13" customFormat="1" ht="11.25">
      <c r="B275" s="203"/>
      <c r="C275" s="204"/>
      <c r="D275" s="205" t="s">
        <v>139</v>
      </c>
      <c r="E275" s="206" t="s">
        <v>35</v>
      </c>
      <c r="F275" s="207" t="s">
        <v>542</v>
      </c>
      <c r="G275" s="204"/>
      <c r="H275" s="208">
        <v>0.4869375</v>
      </c>
      <c r="I275" s="209"/>
      <c r="J275" s="204"/>
      <c r="K275" s="204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139</v>
      </c>
      <c r="AU275" s="214" t="s">
        <v>89</v>
      </c>
      <c r="AV275" s="13" t="s">
        <v>89</v>
      </c>
      <c r="AW275" s="13" t="s">
        <v>141</v>
      </c>
      <c r="AX275" s="13" t="s">
        <v>80</v>
      </c>
      <c r="AY275" s="214" t="s">
        <v>129</v>
      </c>
    </row>
    <row r="276" spans="2:51" s="14" customFormat="1" ht="11.25">
      <c r="B276" s="215"/>
      <c r="C276" s="216"/>
      <c r="D276" s="205" t="s">
        <v>139</v>
      </c>
      <c r="E276" s="217" t="s">
        <v>35</v>
      </c>
      <c r="F276" s="218" t="s">
        <v>143</v>
      </c>
      <c r="G276" s="216"/>
      <c r="H276" s="219">
        <v>0.7441875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139</v>
      </c>
      <c r="AU276" s="225" t="s">
        <v>89</v>
      </c>
      <c r="AV276" s="14" t="s">
        <v>137</v>
      </c>
      <c r="AW276" s="14" t="s">
        <v>141</v>
      </c>
      <c r="AX276" s="14" t="s">
        <v>41</v>
      </c>
      <c r="AY276" s="225" t="s">
        <v>129</v>
      </c>
    </row>
    <row r="277" spans="1:65" s="2" customFormat="1" ht="21.75" customHeight="1">
      <c r="A277" s="36"/>
      <c r="B277" s="37"/>
      <c r="C277" s="191" t="s">
        <v>543</v>
      </c>
      <c r="D277" s="191" t="s">
        <v>132</v>
      </c>
      <c r="E277" s="192" t="s">
        <v>544</v>
      </c>
      <c r="F277" s="193" t="s">
        <v>545</v>
      </c>
      <c r="G277" s="194" t="s">
        <v>264</v>
      </c>
      <c r="H277" s="195">
        <v>5.95</v>
      </c>
      <c r="I277" s="196"/>
      <c r="J277" s="195">
        <f>ROUND(I277*H277,1)</f>
        <v>0</v>
      </c>
      <c r="K277" s="193" t="s">
        <v>136</v>
      </c>
      <c r="L277" s="41"/>
      <c r="M277" s="197" t="s">
        <v>35</v>
      </c>
      <c r="N277" s="198" t="s">
        <v>51</v>
      </c>
      <c r="O277" s="66"/>
      <c r="P277" s="199">
        <f>O277*H277</f>
        <v>0</v>
      </c>
      <c r="Q277" s="199">
        <v>0</v>
      </c>
      <c r="R277" s="199">
        <f>Q277*H277</f>
        <v>0</v>
      </c>
      <c r="S277" s="199">
        <v>0</v>
      </c>
      <c r="T277" s="200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1" t="s">
        <v>137</v>
      </c>
      <c r="AT277" s="201" t="s">
        <v>132</v>
      </c>
      <c r="AU277" s="201" t="s">
        <v>89</v>
      </c>
      <c r="AY277" s="18" t="s">
        <v>129</v>
      </c>
      <c r="BE277" s="202">
        <f>IF(N277="základní",J277,0)</f>
        <v>0</v>
      </c>
      <c r="BF277" s="202">
        <f>IF(N277="snížená",J277,0)</f>
        <v>0</v>
      </c>
      <c r="BG277" s="202">
        <f>IF(N277="zákl. přenesená",J277,0)</f>
        <v>0</v>
      </c>
      <c r="BH277" s="202">
        <f>IF(N277="sníž. přenesená",J277,0)</f>
        <v>0</v>
      </c>
      <c r="BI277" s="202">
        <f>IF(N277="nulová",J277,0)</f>
        <v>0</v>
      </c>
      <c r="BJ277" s="18" t="s">
        <v>41</v>
      </c>
      <c r="BK277" s="202">
        <f>ROUND(I277*H277,1)</f>
        <v>0</v>
      </c>
      <c r="BL277" s="18" t="s">
        <v>137</v>
      </c>
      <c r="BM277" s="201" t="s">
        <v>546</v>
      </c>
    </row>
    <row r="278" spans="1:65" s="2" customFormat="1" ht="33" customHeight="1">
      <c r="A278" s="36"/>
      <c r="B278" s="37"/>
      <c r="C278" s="191" t="s">
        <v>547</v>
      </c>
      <c r="D278" s="191" t="s">
        <v>132</v>
      </c>
      <c r="E278" s="192" t="s">
        <v>548</v>
      </c>
      <c r="F278" s="193" t="s">
        <v>549</v>
      </c>
      <c r="G278" s="194" t="s">
        <v>264</v>
      </c>
      <c r="H278" s="195">
        <v>5.95</v>
      </c>
      <c r="I278" s="196"/>
      <c r="J278" s="195">
        <f>ROUND(I278*H278,1)</f>
        <v>0</v>
      </c>
      <c r="K278" s="193" t="s">
        <v>136</v>
      </c>
      <c r="L278" s="41"/>
      <c r="M278" s="197" t="s">
        <v>35</v>
      </c>
      <c r="N278" s="198" t="s">
        <v>51</v>
      </c>
      <c r="O278" s="66"/>
      <c r="P278" s="199">
        <f>O278*H278</f>
        <v>0</v>
      </c>
      <c r="Q278" s="199">
        <v>0</v>
      </c>
      <c r="R278" s="199">
        <f>Q278*H278</f>
        <v>0</v>
      </c>
      <c r="S278" s="199">
        <v>0</v>
      </c>
      <c r="T278" s="200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1" t="s">
        <v>137</v>
      </c>
      <c r="AT278" s="201" t="s">
        <v>132</v>
      </c>
      <c r="AU278" s="201" t="s">
        <v>89</v>
      </c>
      <c r="AY278" s="18" t="s">
        <v>129</v>
      </c>
      <c r="BE278" s="202">
        <f>IF(N278="základní",J278,0)</f>
        <v>0</v>
      </c>
      <c r="BF278" s="202">
        <f>IF(N278="snížená",J278,0)</f>
        <v>0</v>
      </c>
      <c r="BG278" s="202">
        <f>IF(N278="zákl. přenesená",J278,0)</f>
        <v>0</v>
      </c>
      <c r="BH278" s="202">
        <f>IF(N278="sníž. přenesená",J278,0)</f>
        <v>0</v>
      </c>
      <c r="BI278" s="202">
        <f>IF(N278="nulová",J278,0)</f>
        <v>0</v>
      </c>
      <c r="BJ278" s="18" t="s">
        <v>41</v>
      </c>
      <c r="BK278" s="202">
        <f>ROUND(I278*H278,1)</f>
        <v>0</v>
      </c>
      <c r="BL278" s="18" t="s">
        <v>137</v>
      </c>
      <c r="BM278" s="201" t="s">
        <v>550</v>
      </c>
    </row>
    <row r="279" spans="1:65" s="2" customFormat="1" ht="16.5" customHeight="1">
      <c r="A279" s="36"/>
      <c r="B279" s="37"/>
      <c r="C279" s="191" t="s">
        <v>551</v>
      </c>
      <c r="D279" s="191" t="s">
        <v>132</v>
      </c>
      <c r="E279" s="192" t="s">
        <v>552</v>
      </c>
      <c r="F279" s="193" t="s">
        <v>553</v>
      </c>
      <c r="G279" s="194" t="s">
        <v>135</v>
      </c>
      <c r="H279" s="195">
        <v>2.96</v>
      </c>
      <c r="I279" s="196"/>
      <c r="J279" s="195">
        <f>ROUND(I279*H279,1)</f>
        <v>0</v>
      </c>
      <c r="K279" s="193" t="s">
        <v>136</v>
      </c>
      <c r="L279" s="41"/>
      <c r="M279" s="197" t="s">
        <v>35</v>
      </c>
      <c r="N279" s="198" t="s">
        <v>51</v>
      </c>
      <c r="O279" s="66"/>
      <c r="P279" s="199">
        <f>O279*H279</f>
        <v>0</v>
      </c>
      <c r="Q279" s="199">
        <v>0.01352</v>
      </c>
      <c r="R279" s="199">
        <f>Q279*H279</f>
        <v>0.040019200000000005</v>
      </c>
      <c r="S279" s="199">
        <v>0</v>
      </c>
      <c r="T279" s="20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1" t="s">
        <v>137</v>
      </c>
      <c r="AT279" s="201" t="s">
        <v>132</v>
      </c>
      <c r="AU279" s="201" t="s">
        <v>89</v>
      </c>
      <c r="AY279" s="18" t="s">
        <v>129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18" t="s">
        <v>41</v>
      </c>
      <c r="BK279" s="202">
        <f>ROUND(I279*H279,1)</f>
        <v>0</v>
      </c>
      <c r="BL279" s="18" t="s">
        <v>137</v>
      </c>
      <c r="BM279" s="201" t="s">
        <v>554</v>
      </c>
    </row>
    <row r="280" spans="2:51" s="13" customFormat="1" ht="11.25">
      <c r="B280" s="203"/>
      <c r="C280" s="204"/>
      <c r="D280" s="205" t="s">
        <v>139</v>
      </c>
      <c r="E280" s="206" t="s">
        <v>35</v>
      </c>
      <c r="F280" s="207" t="s">
        <v>555</v>
      </c>
      <c r="G280" s="204"/>
      <c r="H280" s="208">
        <v>1.9195</v>
      </c>
      <c r="I280" s="209"/>
      <c r="J280" s="204"/>
      <c r="K280" s="204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139</v>
      </c>
      <c r="AU280" s="214" t="s">
        <v>89</v>
      </c>
      <c r="AV280" s="13" t="s">
        <v>89</v>
      </c>
      <c r="AW280" s="13" t="s">
        <v>141</v>
      </c>
      <c r="AX280" s="13" t="s">
        <v>80</v>
      </c>
      <c r="AY280" s="214" t="s">
        <v>129</v>
      </c>
    </row>
    <row r="281" spans="2:51" s="13" customFormat="1" ht="11.25">
      <c r="B281" s="203"/>
      <c r="C281" s="204"/>
      <c r="D281" s="205" t="s">
        <v>139</v>
      </c>
      <c r="E281" s="206" t="s">
        <v>35</v>
      </c>
      <c r="F281" s="207" t="s">
        <v>556</v>
      </c>
      <c r="G281" s="204"/>
      <c r="H281" s="208">
        <v>0.4785</v>
      </c>
      <c r="I281" s="209"/>
      <c r="J281" s="204"/>
      <c r="K281" s="204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139</v>
      </c>
      <c r="AU281" s="214" t="s">
        <v>89</v>
      </c>
      <c r="AV281" s="13" t="s">
        <v>89</v>
      </c>
      <c r="AW281" s="13" t="s">
        <v>141</v>
      </c>
      <c r="AX281" s="13" t="s">
        <v>80</v>
      </c>
      <c r="AY281" s="214" t="s">
        <v>129</v>
      </c>
    </row>
    <row r="282" spans="2:51" s="13" customFormat="1" ht="11.25">
      <c r="B282" s="203"/>
      <c r="C282" s="204"/>
      <c r="D282" s="205" t="s">
        <v>139</v>
      </c>
      <c r="E282" s="206" t="s">
        <v>35</v>
      </c>
      <c r="F282" s="207" t="s">
        <v>557</v>
      </c>
      <c r="G282" s="204"/>
      <c r="H282" s="208">
        <v>0.5665</v>
      </c>
      <c r="I282" s="209"/>
      <c r="J282" s="204"/>
      <c r="K282" s="204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139</v>
      </c>
      <c r="AU282" s="214" t="s">
        <v>89</v>
      </c>
      <c r="AV282" s="13" t="s">
        <v>89</v>
      </c>
      <c r="AW282" s="13" t="s">
        <v>141</v>
      </c>
      <c r="AX282" s="13" t="s">
        <v>80</v>
      </c>
      <c r="AY282" s="214" t="s">
        <v>129</v>
      </c>
    </row>
    <row r="283" spans="2:51" s="14" customFormat="1" ht="11.25">
      <c r="B283" s="215"/>
      <c r="C283" s="216"/>
      <c r="D283" s="205" t="s">
        <v>139</v>
      </c>
      <c r="E283" s="217" t="s">
        <v>35</v>
      </c>
      <c r="F283" s="218" t="s">
        <v>143</v>
      </c>
      <c r="G283" s="216"/>
      <c r="H283" s="219">
        <v>2.9645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139</v>
      </c>
      <c r="AU283" s="225" t="s">
        <v>89</v>
      </c>
      <c r="AV283" s="14" t="s">
        <v>137</v>
      </c>
      <c r="AW283" s="14" t="s">
        <v>141</v>
      </c>
      <c r="AX283" s="14" t="s">
        <v>41</v>
      </c>
      <c r="AY283" s="225" t="s">
        <v>129</v>
      </c>
    </row>
    <row r="284" spans="1:65" s="2" customFormat="1" ht="16.5" customHeight="1">
      <c r="A284" s="36"/>
      <c r="B284" s="37"/>
      <c r="C284" s="191" t="s">
        <v>558</v>
      </c>
      <c r="D284" s="191" t="s">
        <v>132</v>
      </c>
      <c r="E284" s="192" t="s">
        <v>559</v>
      </c>
      <c r="F284" s="193" t="s">
        <v>560</v>
      </c>
      <c r="G284" s="194" t="s">
        <v>135</v>
      </c>
      <c r="H284" s="195">
        <v>2.96</v>
      </c>
      <c r="I284" s="196"/>
      <c r="J284" s="195">
        <f>ROUND(I284*H284,1)</f>
        <v>0</v>
      </c>
      <c r="K284" s="193" t="s">
        <v>136</v>
      </c>
      <c r="L284" s="41"/>
      <c r="M284" s="197" t="s">
        <v>35</v>
      </c>
      <c r="N284" s="198" t="s">
        <v>51</v>
      </c>
      <c r="O284" s="66"/>
      <c r="P284" s="199">
        <f>O284*H284</f>
        <v>0</v>
      </c>
      <c r="Q284" s="199">
        <v>0</v>
      </c>
      <c r="R284" s="199">
        <f>Q284*H284</f>
        <v>0</v>
      </c>
      <c r="S284" s="199">
        <v>0</v>
      </c>
      <c r="T284" s="200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1" t="s">
        <v>137</v>
      </c>
      <c r="AT284" s="201" t="s">
        <v>132</v>
      </c>
      <c r="AU284" s="201" t="s">
        <v>89</v>
      </c>
      <c r="AY284" s="18" t="s">
        <v>129</v>
      </c>
      <c r="BE284" s="202">
        <f>IF(N284="základní",J284,0)</f>
        <v>0</v>
      </c>
      <c r="BF284" s="202">
        <f>IF(N284="snížená",J284,0)</f>
        <v>0</v>
      </c>
      <c r="BG284" s="202">
        <f>IF(N284="zákl. přenesená",J284,0)</f>
        <v>0</v>
      </c>
      <c r="BH284" s="202">
        <f>IF(N284="sníž. přenesená",J284,0)</f>
        <v>0</v>
      </c>
      <c r="BI284" s="202">
        <f>IF(N284="nulová",J284,0)</f>
        <v>0</v>
      </c>
      <c r="BJ284" s="18" t="s">
        <v>41</v>
      </c>
      <c r="BK284" s="202">
        <f>ROUND(I284*H284,1)</f>
        <v>0</v>
      </c>
      <c r="BL284" s="18" t="s">
        <v>137</v>
      </c>
      <c r="BM284" s="201" t="s">
        <v>561</v>
      </c>
    </row>
    <row r="285" spans="1:65" s="2" customFormat="1" ht="16.5" customHeight="1">
      <c r="A285" s="36"/>
      <c r="B285" s="37"/>
      <c r="C285" s="191" t="s">
        <v>562</v>
      </c>
      <c r="D285" s="191" t="s">
        <v>132</v>
      </c>
      <c r="E285" s="192" t="s">
        <v>563</v>
      </c>
      <c r="F285" s="193" t="s">
        <v>564</v>
      </c>
      <c r="G285" s="194" t="s">
        <v>148</v>
      </c>
      <c r="H285" s="195">
        <v>0.03</v>
      </c>
      <c r="I285" s="196"/>
      <c r="J285" s="195">
        <f>ROUND(I285*H285,1)</f>
        <v>0</v>
      </c>
      <c r="K285" s="193" t="s">
        <v>136</v>
      </c>
      <c r="L285" s="41"/>
      <c r="M285" s="197" t="s">
        <v>35</v>
      </c>
      <c r="N285" s="198" t="s">
        <v>51</v>
      </c>
      <c r="O285" s="66"/>
      <c r="P285" s="199">
        <f>O285*H285</f>
        <v>0</v>
      </c>
      <c r="Q285" s="199">
        <v>1.06277</v>
      </c>
      <c r="R285" s="199">
        <f>Q285*H285</f>
        <v>0.0318831</v>
      </c>
      <c r="S285" s="199">
        <v>0</v>
      </c>
      <c r="T285" s="200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1" t="s">
        <v>137</v>
      </c>
      <c r="AT285" s="201" t="s">
        <v>132</v>
      </c>
      <c r="AU285" s="201" t="s">
        <v>89</v>
      </c>
      <c r="AY285" s="18" t="s">
        <v>129</v>
      </c>
      <c r="BE285" s="202">
        <f>IF(N285="základní",J285,0)</f>
        <v>0</v>
      </c>
      <c r="BF285" s="202">
        <f>IF(N285="snížená",J285,0)</f>
        <v>0</v>
      </c>
      <c r="BG285" s="202">
        <f>IF(N285="zákl. přenesená",J285,0)</f>
        <v>0</v>
      </c>
      <c r="BH285" s="202">
        <f>IF(N285="sníž. přenesená",J285,0)</f>
        <v>0</v>
      </c>
      <c r="BI285" s="202">
        <f>IF(N285="nulová",J285,0)</f>
        <v>0</v>
      </c>
      <c r="BJ285" s="18" t="s">
        <v>41</v>
      </c>
      <c r="BK285" s="202">
        <f>ROUND(I285*H285,1)</f>
        <v>0</v>
      </c>
      <c r="BL285" s="18" t="s">
        <v>137</v>
      </c>
      <c r="BM285" s="201" t="s">
        <v>565</v>
      </c>
    </row>
    <row r="286" spans="2:51" s="13" customFormat="1" ht="11.25">
      <c r="B286" s="203"/>
      <c r="C286" s="204"/>
      <c r="D286" s="205" t="s">
        <v>139</v>
      </c>
      <c r="E286" s="206" t="s">
        <v>35</v>
      </c>
      <c r="F286" s="207" t="s">
        <v>566</v>
      </c>
      <c r="G286" s="204"/>
      <c r="H286" s="208">
        <v>0.00737019</v>
      </c>
      <c r="I286" s="209"/>
      <c r="J286" s="204"/>
      <c r="K286" s="204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139</v>
      </c>
      <c r="AU286" s="214" t="s">
        <v>89</v>
      </c>
      <c r="AV286" s="13" t="s">
        <v>89</v>
      </c>
      <c r="AW286" s="13" t="s">
        <v>141</v>
      </c>
      <c r="AX286" s="13" t="s">
        <v>80</v>
      </c>
      <c r="AY286" s="214" t="s">
        <v>129</v>
      </c>
    </row>
    <row r="287" spans="2:51" s="13" customFormat="1" ht="11.25">
      <c r="B287" s="203"/>
      <c r="C287" s="204"/>
      <c r="D287" s="205" t="s">
        <v>139</v>
      </c>
      <c r="E287" s="206" t="s">
        <v>35</v>
      </c>
      <c r="F287" s="207" t="s">
        <v>567</v>
      </c>
      <c r="G287" s="204"/>
      <c r="H287" s="208">
        <v>0.02411235</v>
      </c>
      <c r="I287" s="209"/>
      <c r="J287" s="204"/>
      <c r="K287" s="204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139</v>
      </c>
      <c r="AU287" s="214" t="s">
        <v>89</v>
      </c>
      <c r="AV287" s="13" t="s">
        <v>89</v>
      </c>
      <c r="AW287" s="13" t="s">
        <v>141</v>
      </c>
      <c r="AX287" s="13" t="s">
        <v>80</v>
      </c>
      <c r="AY287" s="214" t="s">
        <v>129</v>
      </c>
    </row>
    <row r="288" spans="2:51" s="14" customFormat="1" ht="11.25">
      <c r="B288" s="215"/>
      <c r="C288" s="216"/>
      <c r="D288" s="205" t="s">
        <v>139</v>
      </c>
      <c r="E288" s="217" t="s">
        <v>35</v>
      </c>
      <c r="F288" s="218" t="s">
        <v>143</v>
      </c>
      <c r="G288" s="216"/>
      <c r="H288" s="219">
        <v>0.03148254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139</v>
      </c>
      <c r="AU288" s="225" t="s">
        <v>89</v>
      </c>
      <c r="AV288" s="14" t="s">
        <v>137</v>
      </c>
      <c r="AW288" s="14" t="s">
        <v>141</v>
      </c>
      <c r="AX288" s="14" t="s">
        <v>41</v>
      </c>
      <c r="AY288" s="225" t="s">
        <v>129</v>
      </c>
    </row>
    <row r="289" spans="1:65" s="2" customFormat="1" ht="21.75" customHeight="1">
      <c r="A289" s="36"/>
      <c r="B289" s="37"/>
      <c r="C289" s="191" t="s">
        <v>568</v>
      </c>
      <c r="D289" s="191" t="s">
        <v>132</v>
      </c>
      <c r="E289" s="192" t="s">
        <v>569</v>
      </c>
      <c r="F289" s="193" t="s">
        <v>570</v>
      </c>
      <c r="G289" s="194" t="s">
        <v>135</v>
      </c>
      <c r="H289" s="195">
        <v>119.58</v>
      </c>
      <c r="I289" s="196"/>
      <c r="J289" s="195">
        <f>ROUND(I289*H289,1)</f>
        <v>0</v>
      </c>
      <c r="K289" s="193" t="s">
        <v>136</v>
      </c>
      <c r="L289" s="41"/>
      <c r="M289" s="197" t="s">
        <v>35</v>
      </c>
      <c r="N289" s="198" t="s">
        <v>51</v>
      </c>
      <c r="O289" s="66"/>
      <c r="P289" s="199">
        <f>O289*H289</f>
        <v>0</v>
      </c>
      <c r="Q289" s="199">
        <v>0.102</v>
      </c>
      <c r="R289" s="199">
        <f>Q289*H289</f>
        <v>12.197159999999998</v>
      </c>
      <c r="S289" s="199">
        <v>0</v>
      </c>
      <c r="T289" s="200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1" t="s">
        <v>137</v>
      </c>
      <c r="AT289" s="201" t="s">
        <v>132</v>
      </c>
      <c r="AU289" s="201" t="s">
        <v>89</v>
      </c>
      <c r="AY289" s="18" t="s">
        <v>129</v>
      </c>
      <c r="BE289" s="202">
        <f>IF(N289="základní",J289,0)</f>
        <v>0</v>
      </c>
      <c r="BF289" s="202">
        <f>IF(N289="snížená",J289,0)</f>
        <v>0</v>
      </c>
      <c r="BG289" s="202">
        <f>IF(N289="zákl. přenesená",J289,0)</f>
        <v>0</v>
      </c>
      <c r="BH289" s="202">
        <f>IF(N289="sníž. přenesená",J289,0)</f>
        <v>0</v>
      </c>
      <c r="BI289" s="202">
        <f>IF(N289="nulová",J289,0)</f>
        <v>0</v>
      </c>
      <c r="BJ289" s="18" t="s">
        <v>41</v>
      </c>
      <c r="BK289" s="202">
        <f>ROUND(I289*H289,1)</f>
        <v>0</v>
      </c>
      <c r="BL289" s="18" t="s">
        <v>137</v>
      </c>
      <c r="BM289" s="201" t="s">
        <v>571</v>
      </c>
    </row>
    <row r="290" spans="2:51" s="13" customFormat="1" ht="11.25">
      <c r="B290" s="203"/>
      <c r="C290" s="204"/>
      <c r="D290" s="205" t="s">
        <v>139</v>
      </c>
      <c r="E290" s="206" t="s">
        <v>35</v>
      </c>
      <c r="F290" s="207" t="s">
        <v>572</v>
      </c>
      <c r="G290" s="204"/>
      <c r="H290" s="208">
        <v>59.6</v>
      </c>
      <c r="I290" s="209"/>
      <c r="J290" s="204"/>
      <c r="K290" s="204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139</v>
      </c>
      <c r="AU290" s="214" t="s">
        <v>89</v>
      </c>
      <c r="AV290" s="13" t="s">
        <v>89</v>
      </c>
      <c r="AW290" s="13" t="s">
        <v>141</v>
      </c>
      <c r="AX290" s="13" t="s">
        <v>80</v>
      </c>
      <c r="AY290" s="214" t="s">
        <v>129</v>
      </c>
    </row>
    <row r="291" spans="2:51" s="13" customFormat="1" ht="11.25">
      <c r="B291" s="203"/>
      <c r="C291" s="204"/>
      <c r="D291" s="205" t="s">
        <v>139</v>
      </c>
      <c r="E291" s="206" t="s">
        <v>35</v>
      </c>
      <c r="F291" s="207" t="s">
        <v>573</v>
      </c>
      <c r="G291" s="204"/>
      <c r="H291" s="208">
        <v>59.975</v>
      </c>
      <c r="I291" s="209"/>
      <c r="J291" s="204"/>
      <c r="K291" s="204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139</v>
      </c>
      <c r="AU291" s="214" t="s">
        <v>89</v>
      </c>
      <c r="AV291" s="13" t="s">
        <v>89</v>
      </c>
      <c r="AW291" s="13" t="s">
        <v>141</v>
      </c>
      <c r="AX291" s="13" t="s">
        <v>80</v>
      </c>
      <c r="AY291" s="214" t="s">
        <v>129</v>
      </c>
    </row>
    <row r="292" spans="2:51" s="14" customFormat="1" ht="11.25">
      <c r="B292" s="215"/>
      <c r="C292" s="216"/>
      <c r="D292" s="205" t="s">
        <v>139</v>
      </c>
      <c r="E292" s="217" t="s">
        <v>35</v>
      </c>
      <c r="F292" s="218" t="s">
        <v>143</v>
      </c>
      <c r="G292" s="216"/>
      <c r="H292" s="219">
        <v>119.575</v>
      </c>
      <c r="I292" s="220"/>
      <c r="J292" s="216"/>
      <c r="K292" s="216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139</v>
      </c>
      <c r="AU292" s="225" t="s">
        <v>89</v>
      </c>
      <c r="AV292" s="14" t="s">
        <v>137</v>
      </c>
      <c r="AW292" s="14" t="s">
        <v>141</v>
      </c>
      <c r="AX292" s="14" t="s">
        <v>41</v>
      </c>
      <c r="AY292" s="225" t="s">
        <v>129</v>
      </c>
    </row>
    <row r="293" spans="1:65" s="2" customFormat="1" ht="33" customHeight="1">
      <c r="A293" s="36"/>
      <c r="B293" s="37"/>
      <c r="C293" s="191" t="s">
        <v>574</v>
      </c>
      <c r="D293" s="191" t="s">
        <v>132</v>
      </c>
      <c r="E293" s="192" t="s">
        <v>575</v>
      </c>
      <c r="F293" s="193" t="s">
        <v>576</v>
      </c>
      <c r="G293" s="194" t="s">
        <v>135</v>
      </c>
      <c r="H293" s="195">
        <v>358.73</v>
      </c>
      <c r="I293" s="196"/>
      <c r="J293" s="195">
        <f>ROUND(I293*H293,1)</f>
        <v>0</v>
      </c>
      <c r="K293" s="193" t="s">
        <v>136</v>
      </c>
      <c r="L293" s="41"/>
      <c r="M293" s="197" t="s">
        <v>35</v>
      </c>
      <c r="N293" s="198" t="s">
        <v>51</v>
      </c>
      <c r="O293" s="66"/>
      <c r="P293" s="199">
        <f>O293*H293</f>
        <v>0</v>
      </c>
      <c r="Q293" s="199">
        <v>0.0102</v>
      </c>
      <c r="R293" s="199">
        <f>Q293*H293</f>
        <v>3.6590460000000005</v>
      </c>
      <c r="S293" s="199">
        <v>0</v>
      </c>
      <c r="T293" s="200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1" t="s">
        <v>137</v>
      </c>
      <c r="AT293" s="201" t="s">
        <v>132</v>
      </c>
      <c r="AU293" s="201" t="s">
        <v>89</v>
      </c>
      <c r="AY293" s="18" t="s">
        <v>129</v>
      </c>
      <c r="BE293" s="202">
        <f>IF(N293="základní",J293,0)</f>
        <v>0</v>
      </c>
      <c r="BF293" s="202">
        <f>IF(N293="snížená",J293,0)</f>
        <v>0</v>
      </c>
      <c r="BG293" s="202">
        <f>IF(N293="zákl. přenesená",J293,0)</f>
        <v>0</v>
      </c>
      <c r="BH293" s="202">
        <f>IF(N293="sníž. přenesená",J293,0)</f>
        <v>0</v>
      </c>
      <c r="BI293" s="202">
        <f>IF(N293="nulová",J293,0)</f>
        <v>0</v>
      </c>
      <c r="BJ293" s="18" t="s">
        <v>41</v>
      </c>
      <c r="BK293" s="202">
        <f>ROUND(I293*H293,1)</f>
        <v>0</v>
      </c>
      <c r="BL293" s="18" t="s">
        <v>137</v>
      </c>
      <c r="BM293" s="201" t="s">
        <v>577</v>
      </c>
    </row>
    <row r="294" spans="2:51" s="13" customFormat="1" ht="11.25">
      <c r="B294" s="203"/>
      <c r="C294" s="204"/>
      <c r="D294" s="205" t="s">
        <v>139</v>
      </c>
      <c r="E294" s="204"/>
      <c r="F294" s="207" t="s">
        <v>578</v>
      </c>
      <c r="G294" s="204"/>
      <c r="H294" s="208">
        <v>358.73</v>
      </c>
      <c r="I294" s="209"/>
      <c r="J294" s="204"/>
      <c r="K294" s="204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139</v>
      </c>
      <c r="AU294" s="214" t="s">
        <v>89</v>
      </c>
      <c r="AV294" s="13" t="s">
        <v>89</v>
      </c>
      <c r="AW294" s="13" t="s">
        <v>4</v>
      </c>
      <c r="AX294" s="13" t="s">
        <v>41</v>
      </c>
      <c r="AY294" s="214" t="s">
        <v>129</v>
      </c>
    </row>
    <row r="295" spans="1:65" s="2" customFormat="1" ht="33" customHeight="1">
      <c r="A295" s="36"/>
      <c r="B295" s="37"/>
      <c r="C295" s="191" t="s">
        <v>579</v>
      </c>
      <c r="D295" s="191" t="s">
        <v>132</v>
      </c>
      <c r="E295" s="192" t="s">
        <v>580</v>
      </c>
      <c r="F295" s="193" t="s">
        <v>581</v>
      </c>
      <c r="G295" s="194" t="s">
        <v>250</v>
      </c>
      <c r="H295" s="195">
        <v>70.4</v>
      </c>
      <c r="I295" s="196"/>
      <c r="J295" s="195">
        <f>ROUND(I295*H295,1)</f>
        <v>0</v>
      </c>
      <c r="K295" s="193" t="s">
        <v>136</v>
      </c>
      <c r="L295" s="41"/>
      <c r="M295" s="197" t="s">
        <v>35</v>
      </c>
      <c r="N295" s="198" t="s">
        <v>51</v>
      </c>
      <c r="O295" s="66"/>
      <c r="P295" s="199">
        <f>O295*H295</f>
        <v>0</v>
      </c>
      <c r="Q295" s="199">
        <v>2E-05</v>
      </c>
      <c r="R295" s="199">
        <f>Q295*H295</f>
        <v>0.0014080000000000002</v>
      </c>
      <c r="S295" s="199">
        <v>0</v>
      </c>
      <c r="T295" s="200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1" t="s">
        <v>137</v>
      </c>
      <c r="AT295" s="201" t="s">
        <v>132</v>
      </c>
      <c r="AU295" s="201" t="s">
        <v>89</v>
      </c>
      <c r="AY295" s="18" t="s">
        <v>129</v>
      </c>
      <c r="BE295" s="202">
        <f>IF(N295="základní",J295,0)</f>
        <v>0</v>
      </c>
      <c r="BF295" s="202">
        <f>IF(N295="snížená",J295,0)</f>
        <v>0</v>
      </c>
      <c r="BG295" s="202">
        <f>IF(N295="zákl. přenesená",J295,0)</f>
        <v>0</v>
      </c>
      <c r="BH295" s="202">
        <f>IF(N295="sníž. přenesená",J295,0)</f>
        <v>0</v>
      </c>
      <c r="BI295" s="202">
        <f>IF(N295="nulová",J295,0)</f>
        <v>0</v>
      </c>
      <c r="BJ295" s="18" t="s">
        <v>41</v>
      </c>
      <c r="BK295" s="202">
        <f>ROUND(I295*H295,1)</f>
        <v>0</v>
      </c>
      <c r="BL295" s="18" t="s">
        <v>137</v>
      </c>
      <c r="BM295" s="201" t="s">
        <v>582</v>
      </c>
    </row>
    <row r="296" spans="2:51" s="13" customFormat="1" ht="11.25">
      <c r="B296" s="203"/>
      <c r="C296" s="204"/>
      <c r="D296" s="205" t="s">
        <v>139</v>
      </c>
      <c r="E296" s="206" t="s">
        <v>35</v>
      </c>
      <c r="F296" s="207" t="s">
        <v>583</v>
      </c>
      <c r="G296" s="204"/>
      <c r="H296" s="208">
        <v>36.5</v>
      </c>
      <c r="I296" s="209"/>
      <c r="J296" s="204"/>
      <c r="K296" s="204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139</v>
      </c>
      <c r="AU296" s="214" t="s">
        <v>89</v>
      </c>
      <c r="AV296" s="13" t="s">
        <v>89</v>
      </c>
      <c r="AW296" s="13" t="s">
        <v>141</v>
      </c>
      <c r="AX296" s="13" t="s">
        <v>80</v>
      </c>
      <c r="AY296" s="214" t="s">
        <v>129</v>
      </c>
    </row>
    <row r="297" spans="2:51" s="13" customFormat="1" ht="11.25">
      <c r="B297" s="203"/>
      <c r="C297" s="204"/>
      <c r="D297" s="205" t="s">
        <v>139</v>
      </c>
      <c r="E297" s="206" t="s">
        <v>35</v>
      </c>
      <c r="F297" s="207" t="s">
        <v>584</v>
      </c>
      <c r="G297" s="204"/>
      <c r="H297" s="208">
        <v>33.9</v>
      </c>
      <c r="I297" s="209"/>
      <c r="J297" s="204"/>
      <c r="K297" s="204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139</v>
      </c>
      <c r="AU297" s="214" t="s">
        <v>89</v>
      </c>
      <c r="AV297" s="13" t="s">
        <v>89</v>
      </c>
      <c r="AW297" s="13" t="s">
        <v>141</v>
      </c>
      <c r="AX297" s="13" t="s">
        <v>80</v>
      </c>
      <c r="AY297" s="214" t="s">
        <v>129</v>
      </c>
    </row>
    <row r="298" spans="2:51" s="14" customFormat="1" ht="11.25">
      <c r="B298" s="215"/>
      <c r="C298" s="216"/>
      <c r="D298" s="205" t="s">
        <v>139</v>
      </c>
      <c r="E298" s="217" t="s">
        <v>35</v>
      </c>
      <c r="F298" s="218" t="s">
        <v>143</v>
      </c>
      <c r="G298" s="216"/>
      <c r="H298" s="219">
        <v>70.4</v>
      </c>
      <c r="I298" s="220"/>
      <c r="J298" s="216"/>
      <c r="K298" s="216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139</v>
      </c>
      <c r="AU298" s="225" t="s">
        <v>89</v>
      </c>
      <c r="AV298" s="14" t="s">
        <v>137</v>
      </c>
      <c r="AW298" s="14" t="s">
        <v>141</v>
      </c>
      <c r="AX298" s="14" t="s">
        <v>41</v>
      </c>
      <c r="AY298" s="225" t="s">
        <v>129</v>
      </c>
    </row>
    <row r="299" spans="1:65" s="2" customFormat="1" ht="33" customHeight="1">
      <c r="A299" s="36"/>
      <c r="B299" s="37"/>
      <c r="C299" s="191" t="s">
        <v>585</v>
      </c>
      <c r="D299" s="191" t="s">
        <v>132</v>
      </c>
      <c r="E299" s="192" t="s">
        <v>586</v>
      </c>
      <c r="F299" s="193" t="s">
        <v>587</v>
      </c>
      <c r="G299" s="194" t="s">
        <v>160</v>
      </c>
      <c r="H299" s="195">
        <v>4</v>
      </c>
      <c r="I299" s="196"/>
      <c r="J299" s="195">
        <f>ROUND(I299*H299,1)</f>
        <v>0</v>
      </c>
      <c r="K299" s="193" t="s">
        <v>136</v>
      </c>
      <c r="L299" s="41"/>
      <c r="M299" s="197" t="s">
        <v>35</v>
      </c>
      <c r="N299" s="198" t="s">
        <v>51</v>
      </c>
      <c r="O299" s="66"/>
      <c r="P299" s="199">
        <f>O299*H299</f>
        <v>0</v>
      </c>
      <c r="Q299" s="199">
        <v>0.00048</v>
      </c>
      <c r="R299" s="199">
        <f>Q299*H299</f>
        <v>0.00192</v>
      </c>
      <c r="S299" s="199">
        <v>0</v>
      </c>
      <c r="T299" s="200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1" t="s">
        <v>137</v>
      </c>
      <c r="AT299" s="201" t="s">
        <v>132</v>
      </c>
      <c r="AU299" s="201" t="s">
        <v>89</v>
      </c>
      <c r="AY299" s="18" t="s">
        <v>129</v>
      </c>
      <c r="BE299" s="202">
        <f>IF(N299="základní",J299,0)</f>
        <v>0</v>
      </c>
      <c r="BF299" s="202">
        <f>IF(N299="snížená",J299,0)</f>
        <v>0</v>
      </c>
      <c r="BG299" s="202">
        <f>IF(N299="zákl. přenesená",J299,0)</f>
        <v>0</v>
      </c>
      <c r="BH299" s="202">
        <f>IF(N299="sníž. přenesená",J299,0)</f>
        <v>0</v>
      </c>
      <c r="BI299" s="202">
        <f>IF(N299="nulová",J299,0)</f>
        <v>0</v>
      </c>
      <c r="BJ299" s="18" t="s">
        <v>41</v>
      </c>
      <c r="BK299" s="202">
        <f>ROUND(I299*H299,1)</f>
        <v>0</v>
      </c>
      <c r="BL299" s="18" t="s">
        <v>137</v>
      </c>
      <c r="BM299" s="201" t="s">
        <v>588</v>
      </c>
    </row>
    <row r="300" spans="1:65" s="2" customFormat="1" ht="16.5" customHeight="1">
      <c r="A300" s="36"/>
      <c r="B300" s="37"/>
      <c r="C300" s="237" t="s">
        <v>589</v>
      </c>
      <c r="D300" s="237" t="s">
        <v>187</v>
      </c>
      <c r="E300" s="238" t="s">
        <v>590</v>
      </c>
      <c r="F300" s="239" t="s">
        <v>591</v>
      </c>
      <c r="G300" s="240" t="s">
        <v>160</v>
      </c>
      <c r="H300" s="241">
        <v>4</v>
      </c>
      <c r="I300" s="242"/>
      <c r="J300" s="241">
        <f>ROUND(I300*H300,1)</f>
        <v>0</v>
      </c>
      <c r="K300" s="239" t="s">
        <v>136</v>
      </c>
      <c r="L300" s="243"/>
      <c r="M300" s="244" t="s">
        <v>35</v>
      </c>
      <c r="N300" s="245" t="s">
        <v>51</v>
      </c>
      <c r="O300" s="66"/>
      <c r="P300" s="199">
        <f>O300*H300</f>
        <v>0</v>
      </c>
      <c r="Q300" s="199">
        <v>0.01</v>
      </c>
      <c r="R300" s="199">
        <f>Q300*H300</f>
        <v>0.04</v>
      </c>
      <c r="S300" s="199">
        <v>0</v>
      </c>
      <c r="T300" s="200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1" t="s">
        <v>186</v>
      </c>
      <c r="AT300" s="201" t="s">
        <v>187</v>
      </c>
      <c r="AU300" s="201" t="s">
        <v>89</v>
      </c>
      <c r="AY300" s="18" t="s">
        <v>129</v>
      </c>
      <c r="BE300" s="202">
        <f>IF(N300="základní",J300,0)</f>
        <v>0</v>
      </c>
      <c r="BF300" s="202">
        <f>IF(N300="snížená",J300,0)</f>
        <v>0</v>
      </c>
      <c r="BG300" s="202">
        <f>IF(N300="zákl. přenesená",J300,0)</f>
        <v>0</v>
      </c>
      <c r="BH300" s="202">
        <f>IF(N300="sníž. přenesená",J300,0)</f>
        <v>0</v>
      </c>
      <c r="BI300" s="202">
        <f>IF(N300="nulová",J300,0)</f>
        <v>0</v>
      </c>
      <c r="BJ300" s="18" t="s">
        <v>41</v>
      </c>
      <c r="BK300" s="202">
        <f>ROUND(I300*H300,1)</f>
        <v>0</v>
      </c>
      <c r="BL300" s="18" t="s">
        <v>137</v>
      </c>
      <c r="BM300" s="201" t="s">
        <v>592</v>
      </c>
    </row>
    <row r="301" spans="1:65" s="2" customFormat="1" ht="33" customHeight="1">
      <c r="A301" s="36"/>
      <c r="B301" s="37"/>
      <c r="C301" s="191" t="s">
        <v>593</v>
      </c>
      <c r="D301" s="191" t="s">
        <v>132</v>
      </c>
      <c r="E301" s="192" t="s">
        <v>594</v>
      </c>
      <c r="F301" s="193" t="s">
        <v>595</v>
      </c>
      <c r="G301" s="194" t="s">
        <v>160</v>
      </c>
      <c r="H301" s="195">
        <v>2</v>
      </c>
      <c r="I301" s="196"/>
      <c r="J301" s="195">
        <f>ROUND(I301*H301,1)</f>
        <v>0</v>
      </c>
      <c r="K301" s="193" t="s">
        <v>136</v>
      </c>
      <c r="L301" s="41"/>
      <c r="M301" s="197" t="s">
        <v>35</v>
      </c>
      <c r="N301" s="198" t="s">
        <v>51</v>
      </c>
      <c r="O301" s="66"/>
      <c r="P301" s="199">
        <f>O301*H301</f>
        <v>0</v>
      </c>
      <c r="Q301" s="199">
        <v>0.00096</v>
      </c>
      <c r="R301" s="199">
        <f>Q301*H301</f>
        <v>0.00192</v>
      </c>
      <c r="S301" s="199">
        <v>0</v>
      </c>
      <c r="T301" s="200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1" t="s">
        <v>137</v>
      </c>
      <c r="AT301" s="201" t="s">
        <v>132</v>
      </c>
      <c r="AU301" s="201" t="s">
        <v>89</v>
      </c>
      <c r="AY301" s="18" t="s">
        <v>129</v>
      </c>
      <c r="BE301" s="202">
        <f>IF(N301="základní",J301,0)</f>
        <v>0</v>
      </c>
      <c r="BF301" s="202">
        <f>IF(N301="snížená",J301,0)</f>
        <v>0</v>
      </c>
      <c r="BG301" s="202">
        <f>IF(N301="zákl. přenesená",J301,0)</f>
        <v>0</v>
      </c>
      <c r="BH301" s="202">
        <f>IF(N301="sníž. přenesená",J301,0)</f>
        <v>0</v>
      </c>
      <c r="BI301" s="202">
        <f>IF(N301="nulová",J301,0)</f>
        <v>0</v>
      </c>
      <c r="BJ301" s="18" t="s">
        <v>41</v>
      </c>
      <c r="BK301" s="202">
        <f>ROUND(I301*H301,1)</f>
        <v>0</v>
      </c>
      <c r="BL301" s="18" t="s">
        <v>137</v>
      </c>
      <c r="BM301" s="201" t="s">
        <v>596</v>
      </c>
    </row>
    <row r="302" spans="1:65" s="2" customFormat="1" ht="16.5" customHeight="1">
      <c r="A302" s="36"/>
      <c r="B302" s="37"/>
      <c r="C302" s="237" t="s">
        <v>597</v>
      </c>
      <c r="D302" s="237" t="s">
        <v>187</v>
      </c>
      <c r="E302" s="238" t="s">
        <v>598</v>
      </c>
      <c r="F302" s="239" t="s">
        <v>599</v>
      </c>
      <c r="G302" s="240" t="s">
        <v>160</v>
      </c>
      <c r="H302" s="241">
        <v>1</v>
      </c>
      <c r="I302" s="242"/>
      <c r="J302" s="241">
        <f>ROUND(I302*H302,1)</f>
        <v>0</v>
      </c>
      <c r="K302" s="239" t="s">
        <v>136</v>
      </c>
      <c r="L302" s="243"/>
      <c r="M302" s="244" t="s">
        <v>35</v>
      </c>
      <c r="N302" s="245" t="s">
        <v>51</v>
      </c>
      <c r="O302" s="66"/>
      <c r="P302" s="199">
        <f>O302*H302</f>
        <v>0</v>
      </c>
      <c r="Q302" s="199">
        <v>0.012</v>
      </c>
      <c r="R302" s="199">
        <f>Q302*H302</f>
        <v>0.012</v>
      </c>
      <c r="S302" s="199">
        <v>0</v>
      </c>
      <c r="T302" s="200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1" t="s">
        <v>186</v>
      </c>
      <c r="AT302" s="201" t="s">
        <v>187</v>
      </c>
      <c r="AU302" s="201" t="s">
        <v>89</v>
      </c>
      <c r="AY302" s="18" t="s">
        <v>129</v>
      </c>
      <c r="BE302" s="202">
        <f>IF(N302="základní",J302,0)</f>
        <v>0</v>
      </c>
      <c r="BF302" s="202">
        <f>IF(N302="snížená",J302,0)</f>
        <v>0</v>
      </c>
      <c r="BG302" s="202">
        <f>IF(N302="zákl. přenesená",J302,0)</f>
        <v>0</v>
      </c>
      <c r="BH302" s="202">
        <f>IF(N302="sníž. přenesená",J302,0)</f>
        <v>0</v>
      </c>
      <c r="BI302" s="202">
        <f>IF(N302="nulová",J302,0)</f>
        <v>0</v>
      </c>
      <c r="BJ302" s="18" t="s">
        <v>41</v>
      </c>
      <c r="BK302" s="202">
        <f>ROUND(I302*H302,1)</f>
        <v>0</v>
      </c>
      <c r="BL302" s="18" t="s">
        <v>137</v>
      </c>
      <c r="BM302" s="201" t="s">
        <v>600</v>
      </c>
    </row>
    <row r="303" spans="1:65" s="2" customFormat="1" ht="16.5" customHeight="1">
      <c r="A303" s="36"/>
      <c r="B303" s="37"/>
      <c r="C303" s="237" t="s">
        <v>601</v>
      </c>
      <c r="D303" s="237" t="s">
        <v>187</v>
      </c>
      <c r="E303" s="238" t="s">
        <v>602</v>
      </c>
      <c r="F303" s="239" t="s">
        <v>603</v>
      </c>
      <c r="G303" s="240" t="s">
        <v>160</v>
      </c>
      <c r="H303" s="241">
        <v>1</v>
      </c>
      <c r="I303" s="242"/>
      <c r="J303" s="241">
        <f>ROUND(I303*H303,1)</f>
        <v>0</v>
      </c>
      <c r="K303" s="239" t="s">
        <v>35</v>
      </c>
      <c r="L303" s="243"/>
      <c r="M303" s="244" t="s">
        <v>35</v>
      </c>
      <c r="N303" s="245" t="s">
        <v>51</v>
      </c>
      <c r="O303" s="66"/>
      <c r="P303" s="199">
        <f>O303*H303</f>
        <v>0</v>
      </c>
      <c r="Q303" s="199">
        <v>0.0125</v>
      </c>
      <c r="R303" s="199">
        <f>Q303*H303</f>
        <v>0.0125</v>
      </c>
      <c r="S303" s="199">
        <v>0</v>
      </c>
      <c r="T303" s="200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1" t="s">
        <v>186</v>
      </c>
      <c r="AT303" s="201" t="s">
        <v>187</v>
      </c>
      <c r="AU303" s="201" t="s">
        <v>89</v>
      </c>
      <c r="AY303" s="18" t="s">
        <v>129</v>
      </c>
      <c r="BE303" s="202">
        <f>IF(N303="základní",J303,0)</f>
        <v>0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18" t="s">
        <v>41</v>
      </c>
      <c r="BK303" s="202">
        <f>ROUND(I303*H303,1)</f>
        <v>0</v>
      </c>
      <c r="BL303" s="18" t="s">
        <v>137</v>
      </c>
      <c r="BM303" s="201" t="s">
        <v>604</v>
      </c>
    </row>
    <row r="304" spans="2:63" s="12" customFormat="1" ht="22.9" customHeight="1">
      <c r="B304" s="175"/>
      <c r="C304" s="176"/>
      <c r="D304" s="177" t="s">
        <v>79</v>
      </c>
      <c r="E304" s="189" t="s">
        <v>130</v>
      </c>
      <c r="F304" s="189" t="s">
        <v>131</v>
      </c>
      <c r="G304" s="176"/>
      <c r="H304" s="176"/>
      <c r="I304" s="179"/>
      <c r="J304" s="190">
        <f>BK304</f>
        <v>0</v>
      </c>
      <c r="K304" s="176"/>
      <c r="L304" s="181"/>
      <c r="M304" s="182"/>
      <c r="N304" s="183"/>
      <c r="O304" s="183"/>
      <c r="P304" s="184">
        <f>SUM(P305:P356)</f>
        <v>0</v>
      </c>
      <c r="Q304" s="183"/>
      <c r="R304" s="184">
        <f>SUM(R305:R356)</f>
        <v>0.07472549999999999</v>
      </c>
      <c r="S304" s="183"/>
      <c r="T304" s="185">
        <f>SUM(T305:T356)</f>
        <v>53.7642</v>
      </c>
      <c r="AR304" s="186" t="s">
        <v>41</v>
      </c>
      <c r="AT304" s="187" t="s">
        <v>79</v>
      </c>
      <c r="AU304" s="187" t="s">
        <v>41</v>
      </c>
      <c r="AY304" s="186" t="s">
        <v>129</v>
      </c>
      <c r="BK304" s="188">
        <f>SUM(BK305:BK356)</f>
        <v>0</v>
      </c>
    </row>
    <row r="305" spans="1:65" s="2" customFormat="1" ht="44.25" customHeight="1">
      <c r="A305" s="36"/>
      <c r="B305" s="37"/>
      <c r="C305" s="191" t="s">
        <v>605</v>
      </c>
      <c r="D305" s="191" t="s">
        <v>132</v>
      </c>
      <c r="E305" s="192" t="s">
        <v>606</v>
      </c>
      <c r="F305" s="193" t="s">
        <v>607</v>
      </c>
      <c r="G305" s="194" t="s">
        <v>135</v>
      </c>
      <c r="H305" s="195">
        <v>2828.04</v>
      </c>
      <c r="I305" s="196"/>
      <c r="J305" s="195">
        <f>ROUND(I305*H305,1)</f>
        <v>0</v>
      </c>
      <c r="K305" s="193" t="s">
        <v>136</v>
      </c>
      <c r="L305" s="41"/>
      <c r="M305" s="197" t="s">
        <v>35</v>
      </c>
      <c r="N305" s="198" t="s">
        <v>51</v>
      </c>
      <c r="O305" s="66"/>
      <c r="P305" s="199">
        <f>O305*H305</f>
        <v>0</v>
      </c>
      <c r="Q305" s="199">
        <v>0</v>
      </c>
      <c r="R305" s="199">
        <f>Q305*H305</f>
        <v>0</v>
      </c>
      <c r="S305" s="199">
        <v>0</v>
      </c>
      <c r="T305" s="200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1" t="s">
        <v>137</v>
      </c>
      <c r="AT305" s="201" t="s">
        <v>132</v>
      </c>
      <c r="AU305" s="201" t="s">
        <v>89</v>
      </c>
      <c r="AY305" s="18" t="s">
        <v>129</v>
      </c>
      <c r="BE305" s="202">
        <f>IF(N305="základní",J305,0)</f>
        <v>0</v>
      </c>
      <c r="BF305" s="202">
        <f>IF(N305="snížená",J305,0)</f>
        <v>0</v>
      </c>
      <c r="BG305" s="202">
        <f>IF(N305="zákl. přenesená",J305,0)</f>
        <v>0</v>
      </c>
      <c r="BH305" s="202">
        <f>IF(N305="sníž. přenesená",J305,0)</f>
        <v>0</v>
      </c>
      <c r="BI305" s="202">
        <f>IF(N305="nulová",J305,0)</f>
        <v>0</v>
      </c>
      <c r="BJ305" s="18" t="s">
        <v>41</v>
      </c>
      <c r="BK305" s="202">
        <f>ROUND(I305*H305,1)</f>
        <v>0</v>
      </c>
      <c r="BL305" s="18" t="s">
        <v>137</v>
      </c>
      <c r="BM305" s="201" t="s">
        <v>608</v>
      </c>
    </row>
    <row r="306" spans="2:51" s="16" customFormat="1" ht="11.25">
      <c r="B306" s="251"/>
      <c r="C306" s="252"/>
      <c r="D306" s="205" t="s">
        <v>139</v>
      </c>
      <c r="E306" s="253" t="s">
        <v>35</v>
      </c>
      <c r="F306" s="254" t="s">
        <v>609</v>
      </c>
      <c r="G306" s="252"/>
      <c r="H306" s="253" t="s">
        <v>35</v>
      </c>
      <c r="I306" s="255"/>
      <c r="J306" s="252"/>
      <c r="K306" s="252"/>
      <c r="L306" s="256"/>
      <c r="M306" s="257"/>
      <c r="N306" s="258"/>
      <c r="O306" s="258"/>
      <c r="P306" s="258"/>
      <c r="Q306" s="258"/>
      <c r="R306" s="258"/>
      <c r="S306" s="258"/>
      <c r="T306" s="259"/>
      <c r="AT306" s="260" t="s">
        <v>139</v>
      </c>
      <c r="AU306" s="260" t="s">
        <v>89</v>
      </c>
      <c r="AV306" s="16" t="s">
        <v>41</v>
      </c>
      <c r="AW306" s="16" t="s">
        <v>141</v>
      </c>
      <c r="AX306" s="16" t="s">
        <v>80</v>
      </c>
      <c r="AY306" s="260" t="s">
        <v>129</v>
      </c>
    </row>
    <row r="307" spans="2:51" s="13" customFormat="1" ht="11.25">
      <c r="B307" s="203"/>
      <c r="C307" s="204"/>
      <c r="D307" s="205" t="s">
        <v>139</v>
      </c>
      <c r="E307" s="206" t="s">
        <v>35</v>
      </c>
      <c r="F307" s="207" t="s">
        <v>610</v>
      </c>
      <c r="G307" s="204"/>
      <c r="H307" s="208">
        <v>2105.6</v>
      </c>
      <c r="I307" s="209"/>
      <c r="J307" s="204"/>
      <c r="K307" s="204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139</v>
      </c>
      <c r="AU307" s="214" t="s">
        <v>89</v>
      </c>
      <c r="AV307" s="13" t="s">
        <v>89</v>
      </c>
      <c r="AW307" s="13" t="s">
        <v>141</v>
      </c>
      <c r="AX307" s="13" t="s">
        <v>80</v>
      </c>
      <c r="AY307" s="214" t="s">
        <v>129</v>
      </c>
    </row>
    <row r="308" spans="2:51" s="13" customFormat="1" ht="11.25">
      <c r="B308" s="203"/>
      <c r="C308" s="204"/>
      <c r="D308" s="205" t="s">
        <v>139</v>
      </c>
      <c r="E308" s="206" t="s">
        <v>35</v>
      </c>
      <c r="F308" s="207" t="s">
        <v>611</v>
      </c>
      <c r="G308" s="204"/>
      <c r="H308" s="208">
        <v>445.8</v>
      </c>
      <c r="I308" s="209"/>
      <c r="J308" s="204"/>
      <c r="K308" s="204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139</v>
      </c>
      <c r="AU308" s="214" t="s">
        <v>89</v>
      </c>
      <c r="AV308" s="13" t="s">
        <v>89</v>
      </c>
      <c r="AW308" s="13" t="s">
        <v>141</v>
      </c>
      <c r="AX308" s="13" t="s">
        <v>80</v>
      </c>
      <c r="AY308" s="214" t="s">
        <v>129</v>
      </c>
    </row>
    <row r="309" spans="2:51" s="16" customFormat="1" ht="11.25">
      <c r="B309" s="251"/>
      <c r="C309" s="252"/>
      <c r="D309" s="205" t="s">
        <v>139</v>
      </c>
      <c r="E309" s="253" t="s">
        <v>35</v>
      </c>
      <c r="F309" s="254" t="s">
        <v>494</v>
      </c>
      <c r="G309" s="252"/>
      <c r="H309" s="253" t="s">
        <v>35</v>
      </c>
      <c r="I309" s="255"/>
      <c r="J309" s="252"/>
      <c r="K309" s="252"/>
      <c r="L309" s="256"/>
      <c r="M309" s="257"/>
      <c r="N309" s="258"/>
      <c r="O309" s="258"/>
      <c r="P309" s="258"/>
      <c r="Q309" s="258"/>
      <c r="R309" s="258"/>
      <c r="S309" s="258"/>
      <c r="T309" s="259"/>
      <c r="AT309" s="260" t="s">
        <v>139</v>
      </c>
      <c r="AU309" s="260" t="s">
        <v>89</v>
      </c>
      <c r="AV309" s="16" t="s">
        <v>41</v>
      </c>
      <c r="AW309" s="16" t="s">
        <v>141</v>
      </c>
      <c r="AX309" s="16" t="s">
        <v>80</v>
      </c>
      <c r="AY309" s="260" t="s">
        <v>129</v>
      </c>
    </row>
    <row r="310" spans="2:51" s="13" customFormat="1" ht="11.25">
      <c r="B310" s="203"/>
      <c r="C310" s="204"/>
      <c r="D310" s="205" t="s">
        <v>139</v>
      </c>
      <c r="E310" s="206" t="s">
        <v>35</v>
      </c>
      <c r="F310" s="207" t="s">
        <v>495</v>
      </c>
      <c r="G310" s="204"/>
      <c r="H310" s="208">
        <v>62.63</v>
      </c>
      <c r="I310" s="209"/>
      <c r="J310" s="204"/>
      <c r="K310" s="204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139</v>
      </c>
      <c r="AU310" s="214" t="s">
        <v>89</v>
      </c>
      <c r="AV310" s="13" t="s">
        <v>89</v>
      </c>
      <c r="AW310" s="13" t="s">
        <v>141</v>
      </c>
      <c r="AX310" s="13" t="s">
        <v>80</v>
      </c>
      <c r="AY310" s="214" t="s">
        <v>129</v>
      </c>
    </row>
    <row r="311" spans="2:51" s="13" customFormat="1" ht="11.25">
      <c r="B311" s="203"/>
      <c r="C311" s="204"/>
      <c r="D311" s="205" t="s">
        <v>139</v>
      </c>
      <c r="E311" s="206" t="s">
        <v>35</v>
      </c>
      <c r="F311" s="207" t="s">
        <v>496</v>
      </c>
      <c r="G311" s="204"/>
      <c r="H311" s="208">
        <v>64.2</v>
      </c>
      <c r="I311" s="209"/>
      <c r="J311" s="204"/>
      <c r="K311" s="204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139</v>
      </c>
      <c r="AU311" s="214" t="s">
        <v>89</v>
      </c>
      <c r="AV311" s="13" t="s">
        <v>89</v>
      </c>
      <c r="AW311" s="13" t="s">
        <v>141</v>
      </c>
      <c r="AX311" s="13" t="s">
        <v>80</v>
      </c>
      <c r="AY311" s="214" t="s">
        <v>129</v>
      </c>
    </row>
    <row r="312" spans="2:51" s="13" customFormat="1" ht="11.25">
      <c r="B312" s="203"/>
      <c r="C312" s="204"/>
      <c r="D312" s="205" t="s">
        <v>139</v>
      </c>
      <c r="E312" s="206" t="s">
        <v>35</v>
      </c>
      <c r="F312" s="207" t="s">
        <v>497</v>
      </c>
      <c r="G312" s="204"/>
      <c r="H312" s="208">
        <v>149.8125</v>
      </c>
      <c r="I312" s="209"/>
      <c r="J312" s="204"/>
      <c r="K312" s="204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139</v>
      </c>
      <c r="AU312" s="214" t="s">
        <v>89</v>
      </c>
      <c r="AV312" s="13" t="s">
        <v>89</v>
      </c>
      <c r="AW312" s="13" t="s">
        <v>141</v>
      </c>
      <c r="AX312" s="13" t="s">
        <v>80</v>
      </c>
      <c r="AY312" s="214" t="s">
        <v>129</v>
      </c>
    </row>
    <row r="313" spans="2:51" s="14" customFormat="1" ht="11.25">
      <c r="B313" s="215"/>
      <c r="C313" s="216"/>
      <c r="D313" s="205" t="s">
        <v>139</v>
      </c>
      <c r="E313" s="217" t="s">
        <v>35</v>
      </c>
      <c r="F313" s="218" t="s">
        <v>143</v>
      </c>
      <c r="G313" s="216"/>
      <c r="H313" s="219">
        <v>2828.0425</v>
      </c>
      <c r="I313" s="220"/>
      <c r="J313" s="216"/>
      <c r="K313" s="216"/>
      <c r="L313" s="221"/>
      <c r="M313" s="222"/>
      <c r="N313" s="223"/>
      <c r="O313" s="223"/>
      <c r="P313" s="223"/>
      <c r="Q313" s="223"/>
      <c r="R313" s="223"/>
      <c r="S313" s="223"/>
      <c r="T313" s="224"/>
      <c r="AT313" s="225" t="s">
        <v>139</v>
      </c>
      <c r="AU313" s="225" t="s">
        <v>89</v>
      </c>
      <c r="AV313" s="14" t="s">
        <v>137</v>
      </c>
      <c r="AW313" s="14" t="s">
        <v>141</v>
      </c>
      <c r="AX313" s="14" t="s">
        <v>41</v>
      </c>
      <c r="AY313" s="225" t="s">
        <v>129</v>
      </c>
    </row>
    <row r="314" spans="1:65" s="2" customFormat="1" ht="44.25" customHeight="1">
      <c r="A314" s="36"/>
      <c r="B314" s="37"/>
      <c r="C314" s="191" t="s">
        <v>612</v>
      </c>
      <c r="D314" s="191" t="s">
        <v>132</v>
      </c>
      <c r="E314" s="192" t="s">
        <v>613</v>
      </c>
      <c r="F314" s="193" t="s">
        <v>614</v>
      </c>
      <c r="G314" s="194" t="s">
        <v>135</v>
      </c>
      <c r="H314" s="195">
        <v>2828.04</v>
      </c>
      <c r="I314" s="196"/>
      <c r="J314" s="195">
        <f>ROUND(I314*H314,1)</f>
        <v>0</v>
      </c>
      <c r="K314" s="193" t="s">
        <v>136</v>
      </c>
      <c r="L314" s="41"/>
      <c r="M314" s="197" t="s">
        <v>35</v>
      </c>
      <c r="N314" s="198" t="s">
        <v>51</v>
      </c>
      <c r="O314" s="66"/>
      <c r="P314" s="199">
        <f>O314*H314</f>
        <v>0</v>
      </c>
      <c r="Q314" s="199">
        <v>0</v>
      </c>
      <c r="R314" s="199">
        <f>Q314*H314</f>
        <v>0</v>
      </c>
      <c r="S314" s="199">
        <v>0</v>
      </c>
      <c r="T314" s="200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01" t="s">
        <v>137</v>
      </c>
      <c r="AT314" s="201" t="s">
        <v>132</v>
      </c>
      <c r="AU314" s="201" t="s">
        <v>89</v>
      </c>
      <c r="AY314" s="18" t="s">
        <v>129</v>
      </c>
      <c r="BE314" s="202">
        <f>IF(N314="základní",J314,0)</f>
        <v>0</v>
      </c>
      <c r="BF314" s="202">
        <f>IF(N314="snížená",J314,0)</f>
        <v>0</v>
      </c>
      <c r="BG314" s="202">
        <f>IF(N314="zákl. přenesená",J314,0)</f>
        <v>0</v>
      </c>
      <c r="BH314" s="202">
        <f>IF(N314="sníž. přenesená",J314,0)</f>
        <v>0</v>
      </c>
      <c r="BI314" s="202">
        <f>IF(N314="nulová",J314,0)</f>
        <v>0</v>
      </c>
      <c r="BJ314" s="18" t="s">
        <v>41</v>
      </c>
      <c r="BK314" s="202">
        <f>ROUND(I314*H314,1)</f>
        <v>0</v>
      </c>
      <c r="BL314" s="18" t="s">
        <v>137</v>
      </c>
      <c r="BM314" s="201" t="s">
        <v>615</v>
      </c>
    </row>
    <row r="315" spans="1:65" s="2" customFormat="1" ht="44.25" customHeight="1">
      <c r="A315" s="36"/>
      <c r="B315" s="37"/>
      <c r="C315" s="191" t="s">
        <v>616</v>
      </c>
      <c r="D315" s="191" t="s">
        <v>132</v>
      </c>
      <c r="E315" s="192" t="s">
        <v>617</v>
      </c>
      <c r="F315" s="193" t="s">
        <v>618</v>
      </c>
      <c r="G315" s="194" t="s">
        <v>135</v>
      </c>
      <c r="H315" s="195">
        <v>56560.8</v>
      </c>
      <c r="I315" s="196"/>
      <c r="J315" s="195">
        <f>ROUND(I315*H315,1)</f>
        <v>0</v>
      </c>
      <c r="K315" s="193" t="s">
        <v>136</v>
      </c>
      <c r="L315" s="41"/>
      <c r="M315" s="197" t="s">
        <v>35</v>
      </c>
      <c r="N315" s="198" t="s">
        <v>51</v>
      </c>
      <c r="O315" s="66"/>
      <c r="P315" s="199">
        <f>O315*H315</f>
        <v>0</v>
      </c>
      <c r="Q315" s="199">
        <v>0</v>
      </c>
      <c r="R315" s="199">
        <f>Q315*H315</f>
        <v>0</v>
      </c>
      <c r="S315" s="199">
        <v>0</v>
      </c>
      <c r="T315" s="200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1" t="s">
        <v>137</v>
      </c>
      <c r="AT315" s="201" t="s">
        <v>132</v>
      </c>
      <c r="AU315" s="201" t="s">
        <v>89</v>
      </c>
      <c r="AY315" s="18" t="s">
        <v>129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18" t="s">
        <v>41</v>
      </c>
      <c r="BK315" s="202">
        <f>ROUND(I315*H315,1)</f>
        <v>0</v>
      </c>
      <c r="BL315" s="18" t="s">
        <v>137</v>
      </c>
      <c r="BM315" s="201" t="s">
        <v>619</v>
      </c>
    </row>
    <row r="316" spans="2:51" s="13" customFormat="1" ht="11.25">
      <c r="B316" s="203"/>
      <c r="C316" s="204"/>
      <c r="D316" s="205" t="s">
        <v>139</v>
      </c>
      <c r="E316" s="206" t="s">
        <v>35</v>
      </c>
      <c r="F316" s="207" t="s">
        <v>620</v>
      </c>
      <c r="G316" s="204"/>
      <c r="H316" s="208">
        <v>56560.8</v>
      </c>
      <c r="I316" s="209"/>
      <c r="J316" s="204"/>
      <c r="K316" s="204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139</v>
      </c>
      <c r="AU316" s="214" t="s">
        <v>89</v>
      </c>
      <c r="AV316" s="13" t="s">
        <v>89</v>
      </c>
      <c r="AW316" s="13" t="s">
        <v>141</v>
      </c>
      <c r="AX316" s="13" t="s">
        <v>41</v>
      </c>
      <c r="AY316" s="214" t="s">
        <v>129</v>
      </c>
    </row>
    <row r="317" spans="1:65" s="2" customFormat="1" ht="44.25" customHeight="1">
      <c r="A317" s="36"/>
      <c r="B317" s="37"/>
      <c r="C317" s="191" t="s">
        <v>621</v>
      </c>
      <c r="D317" s="191" t="s">
        <v>132</v>
      </c>
      <c r="E317" s="192" t="s">
        <v>622</v>
      </c>
      <c r="F317" s="193" t="s">
        <v>623</v>
      </c>
      <c r="G317" s="194" t="s">
        <v>135</v>
      </c>
      <c r="H317" s="195">
        <v>1732.6</v>
      </c>
      <c r="I317" s="196"/>
      <c r="J317" s="195">
        <f>ROUND(I317*H317,1)</f>
        <v>0</v>
      </c>
      <c r="K317" s="193" t="s">
        <v>136</v>
      </c>
      <c r="L317" s="41"/>
      <c r="M317" s="197" t="s">
        <v>35</v>
      </c>
      <c r="N317" s="198" t="s">
        <v>51</v>
      </c>
      <c r="O317" s="66"/>
      <c r="P317" s="199">
        <f>O317*H317</f>
        <v>0</v>
      </c>
      <c r="Q317" s="199">
        <v>3.75E-05</v>
      </c>
      <c r="R317" s="199">
        <f>Q317*H317</f>
        <v>0.06497249999999999</v>
      </c>
      <c r="S317" s="199">
        <v>0</v>
      </c>
      <c r="T317" s="200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01" t="s">
        <v>137</v>
      </c>
      <c r="AT317" s="201" t="s">
        <v>132</v>
      </c>
      <c r="AU317" s="201" t="s">
        <v>89</v>
      </c>
      <c r="AY317" s="18" t="s">
        <v>129</v>
      </c>
      <c r="BE317" s="202">
        <f>IF(N317="základní",J317,0)</f>
        <v>0</v>
      </c>
      <c r="BF317" s="202">
        <f>IF(N317="snížená",J317,0)</f>
        <v>0</v>
      </c>
      <c r="BG317" s="202">
        <f>IF(N317="zákl. přenesená",J317,0)</f>
        <v>0</v>
      </c>
      <c r="BH317" s="202">
        <f>IF(N317="sníž. přenesená",J317,0)</f>
        <v>0</v>
      </c>
      <c r="BI317" s="202">
        <f>IF(N317="nulová",J317,0)</f>
        <v>0</v>
      </c>
      <c r="BJ317" s="18" t="s">
        <v>41</v>
      </c>
      <c r="BK317" s="202">
        <f>ROUND(I317*H317,1)</f>
        <v>0</v>
      </c>
      <c r="BL317" s="18" t="s">
        <v>137</v>
      </c>
      <c r="BM317" s="201" t="s">
        <v>624</v>
      </c>
    </row>
    <row r="318" spans="2:51" s="13" customFormat="1" ht="22.5">
      <c r="B318" s="203"/>
      <c r="C318" s="204"/>
      <c r="D318" s="205" t="s">
        <v>139</v>
      </c>
      <c r="E318" s="206" t="s">
        <v>35</v>
      </c>
      <c r="F318" s="207" t="s">
        <v>625</v>
      </c>
      <c r="G318" s="204"/>
      <c r="H318" s="208">
        <v>1732.6</v>
      </c>
      <c r="I318" s="209"/>
      <c r="J318" s="204"/>
      <c r="K318" s="204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139</v>
      </c>
      <c r="AU318" s="214" t="s">
        <v>89</v>
      </c>
      <c r="AV318" s="13" t="s">
        <v>89</v>
      </c>
      <c r="AW318" s="13" t="s">
        <v>141</v>
      </c>
      <c r="AX318" s="13" t="s">
        <v>41</v>
      </c>
      <c r="AY318" s="214" t="s">
        <v>129</v>
      </c>
    </row>
    <row r="319" spans="1:65" s="2" customFormat="1" ht="33" customHeight="1">
      <c r="A319" s="36"/>
      <c r="B319" s="37"/>
      <c r="C319" s="191" t="s">
        <v>626</v>
      </c>
      <c r="D319" s="191" t="s">
        <v>132</v>
      </c>
      <c r="E319" s="192" t="s">
        <v>627</v>
      </c>
      <c r="F319" s="193" t="s">
        <v>628</v>
      </c>
      <c r="G319" s="194" t="s">
        <v>160</v>
      </c>
      <c r="H319" s="195">
        <v>32</v>
      </c>
      <c r="I319" s="196"/>
      <c r="J319" s="195">
        <f>ROUND(I319*H319,1)</f>
        <v>0</v>
      </c>
      <c r="K319" s="193" t="s">
        <v>136</v>
      </c>
      <c r="L319" s="41"/>
      <c r="M319" s="197" t="s">
        <v>35</v>
      </c>
      <c r="N319" s="198" t="s">
        <v>51</v>
      </c>
      <c r="O319" s="66"/>
      <c r="P319" s="199">
        <f>O319*H319</f>
        <v>0</v>
      </c>
      <c r="Q319" s="199">
        <v>2E-05</v>
      </c>
      <c r="R319" s="199">
        <f>Q319*H319</f>
        <v>0.00064</v>
      </c>
      <c r="S319" s="199">
        <v>0</v>
      </c>
      <c r="T319" s="200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01" t="s">
        <v>137</v>
      </c>
      <c r="AT319" s="201" t="s">
        <v>132</v>
      </c>
      <c r="AU319" s="201" t="s">
        <v>89</v>
      </c>
      <c r="AY319" s="18" t="s">
        <v>129</v>
      </c>
      <c r="BE319" s="202">
        <f>IF(N319="základní",J319,0)</f>
        <v>0</v>
      </c>
      <c r="BF319" s="202">
        <f>IF(N319="snížená",J319,0)</f>
        <v>0</v>
      </c>
      <c r="BG319" s="202">
        <f>IF(N319="zákl. přenesená",J319,0)</f>
        <v>0</v>
      </c>
      <c r="BH319" s="202">
        <f>IF(N319="sníž. přenesená",J319,0)</f>
        <v>0</v>
      </c>
      <c r="BI319" s="202">
        <f>IF(N319="nulová",J319,0)</f>
        <v>0</v>
      </c>
      <c r="BJ319" s="18" t="s">
        <v>41</v>
      </c>
      <c r="BK319" s="202">
        <f>ROUND(I319*H319,1)</f>
        <v>0</v>
      </c>
      <c r="BL319" s="18" t="s">
        <v>137</v>
      </c>
      <c r="BM319" s="201" t="s">
        <v>629</v>
      </c>
    </row>
    <row r="320" spans="2:51" s="13" customFormat="1" ht="11.25">
      <c r="B320" s="203"/>
      <c r="C320" s="204"/>
      <c r="D320" s="205" t="s">
        <v>139</v>
      </c>
      <c r="E320" s="206" t="s">
        <v>35</v>
      </c>
      <c r="F320" s="207" t="s">
        <v>630</v>
      </c>
      <c r="G320" s="204"/>
      <c r="H320" s="208">
        <v>32</v>
      </c>
      <c r="I320" s="209"/>
      <c r="J320" s="204"/>
      <c r="K320" s="204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139</v>
      </c>
      <c r="AU320" s="214" t="s">
        <v>89</v>
      </c>
      <c r="AV320" s="13" t="s">
        <v>89</v>
      </c>
      <c r="AW320" s="13" t="s">
        <v>141</v>
      </c>
      <c r="AX320" s="13" t="s">
        <v>41</v>
      </c>
      <c r="AY320" s="214" t="s">
        <v>129</v>
      </c>
    </row>
    <row r="321" spans="1:65" s="2" customFormat="1" ht="21.75" customHeight="1">
      <c r="A321" s="36"/>
      <c r="B321" s="37"/>
      <c r="C321" s="191" t="s">
        <v>631</v>
      </c>
      <c r="D321" s="191" t="s">
        <v>132</v>
      </c>
      <c r="E321" s="192" t="s">
        <v>632</v>
      </c>
      <c r="F321" s="193" t="s">
        <v>633</v>
      </c>
      <c r="G321" s="194" t="s">
        <v>160</v>
      </c>
      <c r="H321" s="195">
        <v>32</v>
      </c>
      <c r="I321" s="196"/>
      <c r="J321" s="195">
        <f>ROUND(I321*H321,1)</f>
        <v>0</v>
      </c>
      <c r="K321" s="193" t="s">
        <v>136</v>
      </c>
      <c r="L321" s="41"/>
      <c r="M321" s="197" t="s">
        <v>35</v>
      </c>
      <c r="N321" s="198" t="s">
        <v>51</v>
      </c>
      <c r="O321" s="66"/>
      <c r="P321" s="199">
        <f>O321*H321</f>
        <v>0</v>
      </c>
      <c r="Q321" s="199">
        <v>0.00027</v>
      </c>
      <c r="R321" s="199">
        <f>Q321*H321</f>
        <v>0.00864</v>
      </c>
      <c r="S321" s="199">
        <v>0</v>
      </c>
      <c r="T321" s="200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01" t="s">
        <v>137</v>
      </c>
      <c r="AT321" s="201" t="s">
        <v>132</v>
      </c>
      <c r="AU321" s="201" t="s">
        <v>89</v>
      </c>
      <c r="AY321" s="18" t="s">
        <v>129</v>
      </c>
      <c r="BE321" s="202">
        <f>IF(N321="základní",J321,0)</f>
        <v>0</v>
      </c>
      <c r="BF321" s="202">
        <f>IF(N321="snížená",J321,0)</f>
        <v>0</v>
      </c>
      <c r="BG321" s="202">
        <f>IF(N321="zákl. přenesená",J321,0)</f>
        <v>0</v>
      </c>
      <c r="BH321" s="202">
        <f>IF(N321="sníž. přenesená",J321,0)</f>
        <v>0</v>
      </c>
      <c r="BI321" s="202">
        <f>IF(N321="nulová",J321,0)</f>
        <v>0</v>
      </c>
      <c r="BJ321" s="18" t="s">
        <v>41</v>
      </c>
      <c r="BK321" s="202">
        <f>ROUND(I321*H321,1)</f>
        <v>0</v>
      </c>
      <c r="BL321" s="18" t="s">
        <v>137</v>
      </c>
      <c r="BM321" s="201" t="s">
        <v>634</v>
      </c>
    </row>
    <row r="322" spans="1:65" s="2" customFormat="1" ht="44.25" customHeight="1">
      <c r="A322" s="36"/>
      <c r="B322" s="37"/>
      <c r="C322" s="191" t="s">
        <v>635</v>
      </c>
      <c r="D322" s="191" t="s">
        <v>132</v>
      </c>
      <c r="E322" s="192" t="s">
        <v>636</v>
      </c>
      <c r="F322" s="193" t="s">
        <v>637</v>
      </c>
      <c r="G322" s="194" t="s">
        <v>264</v>
      </c>
      <c r="H322" s="195">
        <v>9.07</v>
      </c>
      <c r="I322" s="196"/>
      <c r="J322" s="195">
        <f>ROUND(I322*H322,1)</f>
        <v>0</v>
      </c>
      <c r="K322" s="193" t="s">
        <v>136</v>
      </c>
      <c r="L322" s="41"/>
      <c r="M322" s="197" t="s">
        <v>35</v>
      </c>
      <c r="N322" s="198" t="s">
        <v>51</v>
      </c>
      <c r="O322" s="66"/>
      <c r="P322" s="199">
        <f>O322*H322</f>
        <v>0</v>
      </c>
      <c r="Q322" s="199">
        <v>0</v>
      </c>
      <c r="R322" s="199">
        <f>Q322*H322</f>
        <v>0</v>
      </c>
      <c r="S322" s="199">
        <v>1.8</v>
      </c>
      <c r="T322" s="200">
        <f>S322*H322</f>
        <v>16.326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01" t="s">
        <v>137</v>
      </c>
      <c r="AT322" s="201" t="s">
        <v>132</v>
      </c>
      <c r="AU322" s="201" t="s">
        <v>89</v>
      </c>
      <c r="AY322" s="18" t="s">
        <v>129</v>
      </c>
      <c r="BE322" s="202">
        <f>IF(N322="základní",J322,0)</f>
        <v>0</v>
      </c>
      <c r="BF322" s="202">
        <f>IF(N322="snížená",J322,0)</f>
        <v>0</v>
      </c>
      <c r="BG322" s="202">
        <f>IF(N322="zákl. přenesená",J322,0)</f>
        <v>0</v>
      </c>
      <c r="BH322" s="202">
        <f>IF(N322="sníž. přenesená",J322,0)</f>
        <v>0</v>
      </c>
      <c r="BI322" s="202">
        <f>IF(N322="nulová",J322,0)</f>
        <v>0</v>
      </c>
      <c r="BJ322" s="18" t="s">
        <v>41</v>
      </c>
      <c r="BK322" s="202">
        <f>ROUND(I322*H322,1)</f>
        <v>0</v>
      </c>
      <c r="BL322" s="18" t="s">
        <v>137</v>
      </c>
      <c r="BM322" s="201" t="s">
        <v>638</v>
      </c>
    </row>
    <row r="323" spans="2:51" s="16" customFormat="1" ht="11.25">
      <c r="B323" s="251"/>
      <c r="C323" s="252"/>
      <c r="D323" s="205" t="s">
        <v>139</v>
      </c>
      <c r="E323" s="253" t="s">
        <v>35</v>
      </c>
      <c r="F323" s="254" t="s">
        <v>639</v>
      </c>
      <c r="G323" s="252"/>
      <c r="H323" s="253" t="s">
        <v>35</v>
      </c>
      <c r="I323" s="255"/>
      <c r="J323" s="252"/>
      <c r="K323" s="252"/>
      <c r="L323" s="256"/>
      <c r="M323" s="257"/>
      <c r="N323" s="258"/>
      <c r="O323" s="258"/>
      <c r="P323" s="258"/>
      <c r="Q323" s="258"/>
      <c r="R323" s="258"/>
      <c r="S323" s="258"/>
      <c r="T323" s="259"/>
      <c r="AT323" s="260" t="s">
        <v>139</v>
      </c>
      <c r="AU323" s="260" t="s">
        <v>89</v>
      </c>
      <c r="AV323" s="16" t="s">
        <v>41</v>
      </c>
      <c r="AW323" s="16" t="s">
        <v>141</v>
      </c>
      <c r="AX323" s="16" t="s">
        <v>80</v>
      </c>
      <c r="AY323" s="260" t="s">
        <v>129</v>
      </c>
    </row>
    <row r="324" spans="2:51" s="13" customFormat="1" ht="11.25">
      <c r="B324" s="203"/>
      <c r="C324" s="204"/>
      <c r="D324" s="205" t="s">
        <v>139</v>
      </c>
      <c r="E324" s="206" t="s">
        <v>35</v>
      </c>
      <c r="F324" s="207" t="s">
        <v>640</v>
      </c>
      <c r="G324" s="204"/>
      <c r="H324" s="208">
        <v>10.146</v>
      </c>
      <c r="I324" s="209"/>
      <c r="J324" s="204"/>
      <c r="K324" s="204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139</v>
      </c>
      <c r="AU324" s="214" t="s">
        <v>89</v>
      </c>
      <c r="AV324" s="13" t="s">
        <v>89</v>
      </c>
      <c r="AW324" s="13" t="s">
        <v>141</v>
      </c>
      <c r="AX324" s="13" t="s">
        <v>80</v>
      </c>
      <c r="AY324" s="214" t="s">
        <v>129</v>
      </c>
    </row>
    <row r="325" spans="2:51" s="13" customFormat="1" ht="11.25">
      <c r="B325" s="203"/>
      <c r="C325" s="204"/>
      <c r="D325" s="205" t="s">
        <v>139</v>
      </c>
      <c r="E325" s="206" t="s">
        <v>35</v>
      </c>
      <c r="F325" s="207" t="s">
        <v>641</v>
      </c>
      <c r="G325" s="204"/>
      <c r="H325" s="208">
        <v>-1.0803</v>
      </c>
      <c r="I325" s="209"/>
      <c r="J325" s="204"/>
      <c r="K325" s="204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139</v>
      </c>
      <c r="AU325" s="214" t="s">
        <v>89</v>
      </c>
      <c r="AV325" s="13" t="s">
        <v>89</v>
      </c>
      <c r="AW325" s="13" t="s">
        <v>141</v>
      </c>
      <c r="AX325" s="13" t="s">
        <v>80</v>
      </c>
      <c r="AY325" s="214" t="s">
        <v>129</v>
      </c>
    </row>
    <row r="326" spans="2:51" s="14" customFormat="1" ht="11.25">
      <c r="B326" s="215"/>
      <c r="C326" s="216"/>
      <c r="D326" s="205" t="s">
        <v>139</v>
      </c>
      <c r="E326" s="217" t="s">
        <v>35</v>
      </c>
      <c r="F326" s="218" t="s">
        <v>143</v>
      </c>
      <c r="G326" s="216"/>
      <c r="H326" s="219">
        <v>9.0657</v>
      </c>
      <c r="I326" s="220"/>
      <c r="J326" s="216"/>
      <c r="K326" s="216"/>
      <c r="L326" s="221"/>
      <c r="M326" s="222"/>
      <c r="N326" s="223"/>
      <c r="O326" s="223"/>
      <c r="P326" s="223"/>
      <c r="Q326" s="223"/>
      <c r="R326" s="223"/>
      <c r="S326" s="223"/>
      <c r="T326" s="224"/>
      <c r="AT326" s="225" t="s">
        <v>139</v>
      </c>
      <c r="AU326" s="225" t="s">
        <v>89</v>
      </c>
      <c r="AV326" s="14" t="s">
        <v>137</v>
      </c>
      <c r="AW326" s="14" t="s">
        <v>141</v>
      </c>
      <c r="AX326" s="14" t="s">
        <v>41</v>
      </c>
      <c r="AY326" s="225" t="s">
        <v>129</v>
      </c>
    </row>
    <row r="327" spans="1:65" s="2" customFormat="1" ht="21.75" customHeight="1">
      <c r="A327" s="36"/>
      <c r="B327" s="37"/>
      <c r="C327" s="191" t="s">
        <v>642</v>
      </c>
      <c r="D327" s="191" t="s">
        <v>132</v>
      </c>
      <c r="E327" s="192" t="s">
        <v>643</v>
      </c>
      <c r="F327" s="193" t="s">
        <v>644</v>
      </c>
      <c r="G327" s="194" t="s">
        <v>135</v>
      </c>
      <c r="H327" s="195">
        <v>5.1</v>
      </c>
      <c r="I327" s="196"/>
      <c r="J327" s="195">
        <f>ROUND(I327*H327,1)</f>
        <v>0</v>
      </c>
      <c r="K327" s="193" t="s">
        <v>136</v>
      </c>
      <c r="L327" s="41"/>
      <c r="M327" s="197" t="s">
        <v>35</v>
      </c>
      <c r="N327" s="198" t="s">
        <v>51</v>
      </c>
      <c r="O327" s="66"/>
      <c r="P327" s="199">
        <f>O327*H327</f>
        <v>0</v>
      </c>
      <c r="Q327" s="199">
        <v>0</v>
      </c>
      <c r="R327" s="199">
        <f>Q327*H327</f>
        <v>0</v>
      </c>
      <c r="S327" s="199">
        <v>0.082</v>
      </c>
      <c r="T327" s="200">
        <f>S327*H327</f>
        <v>0.4182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01" t="s">
        <v>137</v>
      </c>
      <c r="AT327" s="201" t="s">
        <v>132</v>
      </c>
      <c r="AU327" s="201" t="s">
        <v>89</v>
      </c>
      <c r="AY327" s="18" t="s">
        <v>129</v>
      </c>
      <c r="BE327" s="202">
        <f>IF(N327="základní",J327,0)</f>
        <v>0</v>
      </c>
      <c r="BF327" s="202">
        <f>IF(N327="snížená",J327,0)</f>
        <v>0</v>
      </c>
      <c r="BG327" s="202">
        <f>IF(N327="zákl. přenesená",J327,0)</f>
        <v>0</v>
      </c>
      <c r="BH327" s="202">
        <f>IF(N327="sníž. přenesená",J327,0)</f>
        <v>0</v>
      </c>
      <c r="BI327" s="202">
        <f>IF(N327="nulová",J327,0)</f>
        <v>0</v>
      </c>
      <c r="BJ327" s="18" t="s">
        <v>41</v>
      </c>
      <c r="BK327" s="202">
        <f>ROUND(I327*H327,1)</f>
        <v>0</v>
      </c>
      <c r="BL327" s="18" t="s">
        <v>137</v>
      </c>
      <c r="BM327" s="201" t="s">
        <v>645</v>
      </c>
    </row>
    <row r="328" spans="2:51" s="13" customFormat="1" ht="11.25">
      <c r="B328" s="203"/>
      <c r="C328" s="204"/>
      <c r="D328" s="205" t="s">
        <v>139</v>
      </c>
      <c r="E328" s="206" t="s">
        <v>35</v>
      </c>
      <c r="F328" s="207" t="s">
        <v>646</v>
      </c>
      <c r="G328" s="204"/>
      <c r="H328" s="208">
        <v>5.1</v>
      </c>
      <c r="I328" s="209"/>
      <c r="J328" s="204"/>
      <c r="K328" s="204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139</v>
      </c>
      <c r="AU328" s="214" t="s">
        <v>89</v>
      </c>
      <c r="AV328" s="13" t="s">
        <v>89</v>
      </c>
      <c r="AW328" s="13" t="s">
        <v>141</v>
      </c>
      <c r="AX328" s="13" t="s">
        <v>41</v>
      </c>
      <c r="AY328" s="214" t="s">
        <v>129</v>
      </c>
    </row>
    <row r="329" spans="1:65" s="2" customFormat="1" ht="21.75" customHeight="1">
      <c r="A329" s="36"/>
      <c r="B329" s="37"/>
      <c r="C329" s="191" t="s">
        <v>647</v>
      </c>
      <c r="D329" s="191" t="s">
        <v>132</v>
      </c>
      <c r="E329" s="192" t="s">
        <v>648</v>
      </c>
      <c r="F329" s="193" t="s">
        <v>649</v>
      </c>
      <c r="G329" s="194" t="s">
        <v>264</v>
      </c>
      <c r="H329" s="195">
        <v>12.57</v>
      </c>
      <c r="I329" s="196"/>
      <c r="J329" s="195">
        <f>ROUND(I329*H329,1)</f>
        <v>0</v>
      </c>
      <c r="K329" s="193" t="s">
        <v>136</v>
      </c>
      <c r="L329" s="41"/>
      <c r="M329" s="197" t="s">
        <v>35</v>
      </c>
      <c r="N329" s="198" t="s">
        <v>51</v>
      </c>
      <c r="O329" s="66"/>
      <c r="P329" s="199">
        <f>O329*H329</f>
        <v>0</v>
      </c>
      <c r="Q329" s="199">
        <v>0</v>
      </c>
      <c r="R329" s="199">
        <f>Q329*H329</f>
        <v>0</v>
      </c>
      <c r="S329" s="199">
        <v>2.2</v>
      </c>
      <c r="T329" s="200">
        <f>S329*H329</f>
        <v>27.654000000000003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1" t="s">
        <v>137</v>
      </c>
      <c r="AT329" s="201" t="s">
        <v>132</v>
      </c>
      <c r="AU329" s="201" t="s">
        <v>89</v>
      </c>
      <c r="AY329" s="18" t="s">
        <v>129</v>
      </c>
      <c r="BE329" s="202">
        <f>IF(N329="základní",J329,0)</f>
        <v>0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18" t="s">
        <v>41</v>
      </c>
      <c r="BK329" s="202">
        <f>ROUND(I329*H329,1)</f>
        <v>0</v>
      </c>
      <c r="BL329" s="18" t="s">
        <v>137</v>
      </c>
      <c r="BM329" s="201" t="s">
        <v>650</v>
      </c>
    </row>
    <row r="330" spans="2:51" s="13" customFormat="1" ht="11.25">
      <c r="B330" s="203"/>
      <c r="C330" s="204"/>
      <c r="D330" s="205" t="s">
        <v>139</v>
      </c>
      <c r="E330" s="206" t="s">
        <v>35</v>
      </c>
      <c r="F330" s="207" t="s">
        <v>651</v>
      </c>
      <c r="G330" s="204"/>
      <c r="H330" s="208">
        <v>9.972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139</v>
      </c>
      <c r="AU330" s="214" t="s">
        <v>89</v>
      </c>
      <c r="AV330" s="13" t="s">
        <v>89</v>
      </c>
      <c r="AW330" s="13" t="s">
        <v>141</v>
      </c>
      <c r="AX330" s="13" t="s">
        <v>80</v>
      </c>
      <c r="AY330" s="214" t="s">
        <v>129</v>
      </c>
    </row>
    <row r="331" spans="2:51" s="13" customFormat="1" ht="11.25">
      <c r="B331" s="203"/>
      <c r="C331" s="204"/>
      <c r="D331" s="205" t="s">
        <v>139</v>
      </c>
      <c r="E331" s="206" t="s">
        <v>35</v>
      </c>
      <c r="F331" s="207" t="s">
        <v>652</v>
      </c>
      <c r="G331" s="204"/>
      <c r="H331" s="208">
        <v>0.441</v>
      </c>
      <c r="I331" s="209"/>
      <c r="J331" s="204"/>
      <c r="K331" s="204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139</v>
      </c>
      <c r="AU331" s="214" t="s">
        <v>89</v>
      </c>
      <c r="AV331" s="13" t="s">
        <v>89</v>
      </c>
      <c r="AW331" s="13" t="s">
        <v>141</v>
      </c>
      <c r="AX331" s="13" t="s">
        <v>80</v>
      </c>
      <c r="AY331" s="214" t="s">
        <v>129</v>
      </c>
    </row>
    <row r="332" spans="2:51" s="13" customFormat="1" ht="11.25">
      <c r="B332" s="203"/>
      <c r="C332" s="204"/>
      <c r="D332" s="205" t="s">
        <v>139</v>
      </c>
      <c r="E332" s="206" t="s">
        <v>35</v>
      </c>
      <c r="F332" s="207" t="s">
        <v>653</v>
      </c>
      <c r="G332" s="204"/>
      <c r="H332" s="208">
        <v>1.7145</v>
      </c>
      <c r="I332" s="209"/>
      <c r="J332" s="204"/>
      <c r="K332" s="204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139</v>
      </c>
      <c r="AU332" s="214" t="s">
        <v>89</v>
      </c>
      <c r="AV332" s="13" t="s">
        <v>89</v>
      </c>
      <c r="AW332" s="13" t="s">
        <v>141</v>
      </c>
      <c r="AX332" s="13" t="s">
        <v>80</v>
      </c>
      <c r="AY332" s="214" t="s">
        <v>129</v>
      </c>
    </row>
    <row r="333" spans="2:51" s="13" customFormat="1" ht="11.25">
      <c r="B333" s="203"/>
      <c r="C333" s="204"/>
      <c r="D333" s="205" t="s">
        <v>139</v>
      </c>
      <c r="E333" s="206" t="s">
        <v>35</v>
      </c>
      <c r="F333" s="207" t="s">
        <v>652</v>
      </c>
      <c r="G333" s="204"/>
      <c r="H333" s="208">
        <v>0.441</v>
      </c>
      <c r="I333" s="209"/>
      <c r="J333" s="204"/>
      <c r="K333" s="204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139</v>
      </c>
      <c r="AU333" s="214" t="s">
        <v>89</v>
      </c>
      <c r="AV333" s="13" t="s">
        <v>89</v>
      </c>
      <c r="AW333" s="13" t="s">
        <v>141</v>
      </c>
      <c r="AX333" s="13" t="s">
        <v>80</v>
      </c>
      <c r="AY333" s="214" t="s">
        <v>129</v>
      </c>
    </row>
    <row r="334" spans="2:51" s="14" customFormat="1" ht="11.25">
      <c r="B334" s="215"/>
      <c r="C334" s="216"/>
      <c r="D334" s="205" t="s">
        <v>139</v>
      </c>
      <c r="E334" s="217" t="s">
        <v>35</v>
      </c>
      <c r="F334" s="218" t="s">
        <v>143</v>
      </c>
      <c r="G334" s="216"/>
      <c r="H334" s="219">
        <v>12.5685</v>
      </c>
      <c r="I334" s="220"/>
      <c r="J334" s="216"/>
      <c r="K334" s="216"/>
      <c r="L334" s="221"/>
      <c r="M334" s="222"/>
      <c r="N334" s="223"/>
      <c r="O334" s="223"/>
      <c r="P334" s="223"/>
      <c r="Q334" s="223"/>
      <c r="R334" s="223"/>
      <c r="S334" s="223"/>
      <c r="T334" s="224"/>
      <c r="AT334" s="225" t="s">
        <v>139</v>
      </c>
      <c r="AU334" s="225" t="s">
        <v>89</v>
      </c>
      <c r="AV334" s="14" t="s">
        <v>137</v>
      </c>
      <c r="AW334" s="14" t="s">
        <v>141</v>
      </c>
      <c r="AX334" s="14" t="s">
        <v>41</v>
      </c>
      <c r="AY334" s="225" t="s">
        <v>129</v>
      </c>
    </row>
    <row r="335" spans="1:65" s="2" customFormat="1" ht="33" customHeight="1">
      <c r="A335" s="36"/>
      <c r="B335" s="37"/>
      <c r="C335" s="191" t="s">
        <v>654</v>
      </c>
      <c r="D335" s="191" t="s">
        <v>132</v>
      </c>
      <c r="E335" s="192" t="s">
        <v>655</v>
      </c>
      <c r="F335" s="193" t="s">
        <v>656</v>
      </c>
      <c r="G335" s="194" t="s">
        <v>264</v>
      </c>
      <c r="H335" s="195">
        <v>10.41</v>
      </c>
      <c r="I335" s="196"/>
      <c r="J335" s="195">
        <f>ROUND(I335*H335,1)</f>
        <v>0</v>
      </c>
      <c r="K335" s="193" t="s">
        <v>136</v>
      </c>
      <c r="L335" s="41"/>
      <c r="M335" s="197" t="s">
        <v>35</v>
      </c>
      <c r="N335" s="198" t="s">
        <v>51</v>
      </c>
      <c r="O335" s="66"/>
      <c r="P335" s="199">
        <f>O335*H335</f>
        <v>0</v>
      </c>
      <c r="Q335" s="199">
        <v>0</v>
      </c>
      <c r="R335" s="199">
        <f>Q335*H335</f>
        <v>0</v>
      </c>
      <c r="S335" s="199">
        <v>0.03</v>
      </c>
      <c r="T335" s="200">
        <f>S335*H335</f>
        <v>0.31229999999999997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01" t="s">
        <v>137</v>
      </c>
      <c r="AT335" s="201" t="s">
        <v>132</v>
      </c>
      <c r="AU335" s="201" t="s">
        <v>89</v>
      </c>
      <c r="AY335" s="18" t="s">
        <v>129</v>
      </c>
      <c r="BE335" s="202">
        <f>IF(N335="základní",J335,0)</f>
        <v>0</v>
      </c>
      <c r="BF335" s="202">
        <f>IF(N335="snížená",J335,0)</f>
        <v>0</v>
      </c>
      <c r="BG335" s="202">
        <f>IF(N335="zákl. přenesená",J335,0)</f>
        <v>0</v>
      </c>
      <c r="BH335" s="202">
        <f>IF(N335="sníž. přenesená",J335,0)</f>
        <v>0</v>
      </c>
      <c r="BI335" s="202">
        <f>IF(N335="nulová",J335,0)</f>
        <v>0</v>
      </c>
      <c r="BJ335" s="18" t="s">
        <v>41</v>
      </c>
      <c r="BK335" s="202">
        <f>ROUND(I335*H335,1)</f>
        <v>0</v>
      </c>
      <c r="BL335" s="18" t="s">
        <v>137</v>
      </c>
      <c r="BM335" s="201" t="s">
        <v>657</v>
      </c>
    </row>
    <row r="336" spans="2:51" s="13" customFormat="1" ht="11.25">
      <c r="B336" s="203"/>
      <c r="C336" s="204"/>
      <c r="D336" s="205" t="s">
        <v>139</v>
      </c>
      <c r="E336" s="206" t="s">
        <v>35</v>
      </c>
      <c r="F336" s="207" t="s">
        <v>651</v>
      </c>
      <c r="G336" s="204"/>
      <c r="H336" s="208">
        <v>9.972</v>
      </c>
      <c r="I336" s="209"/>
      <c r="J336" s="204"/>
      <c r="K336" s="204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139</v>
      </c>
      <c r="AU336" s="214" t="s">
        <v>89</v>
      </c>
      <c r="AV336" s="13" t="s">
        <v>89</v>
      </c>
      <c r="AW336" s="13" t="s">
        <v>141</v>
      </c>
      <c r="AX336" s="13" t="s">
        <v>80</v>
      </c>
      <c r="AY336" s="214" t="s">
        <v>129</v>
      </c>
    </row>
    <row r="337" spans="2:51" s="13" customFormat="1" ht="11.25">
      <c r="B337" s="203"/>
      <c r="C337" s="204"/>
      <c r="D337" s="205" t="s">
        <v>139</v>
      </c>
      <c r="E337" s="206" t="s">
        <v>35</v>
      </c>
      <c r="F337" s="207" t="s">
        <v>652</v>
      </c>
      <c r="G337" s="204"/>
      <c r="H337" s="208">
        <v>0.441</v>
      </c>
      <c r="I337" s="209"/>
      <c r="J337" s="204"/>
      <c r="K337" s="204"/>
      <c r="L337" s="210"/>
      <c r="M337" s="211"/>
      <c r="N337" s="212"/>
      <c r="O337" s="212"/>
      <c r="P337" s="212"/>
      <c r="Q337" s="212"/>
      <c r="R337" s="212"/>
      <c r="S337" s="212"/>
      <c r="T337" s="213"/>
      <c r="AT337" s="214" t="s">
        <v>139</v>
      </c>
      <c r="AU337" s="214" t="s">
        <v>89</v>
      </c>
      <c r="AV337" s="13" t="s">
        <v>89</v>
      </c>
      <c r="AW337" s="13" t="s">
        <v>141</v>
      </c>
      <c r="AX337" s="13" t="s">
        <v>80</v>
      </c>
      <c r="AY337" s="214" t="s">
        <v>129</v>
      </c>
    </row>
    <row r="338" spans="2:51" s="14" customFormat="1" ht="11.25">
      <c r="B338" s="215"/>
      <c r="C338" s="216"/>
      <c r="D338" s="205" t="s">
        <v>139</v>
      </c>
      <c r="E338" s="217" t="s">
        <v>35</v>
      </c>
      <c r="F338" s="218" t="s">
        <v>143</v>
      </c>
      <c r="G338" s="216"/>
      <c r="H338" s="219">
        <v>10.413</v>
      </c>
      <c r="I338" s="220"/>
      <c r="J338" s="216"/>
      <c r="K338" s="216"/>
      <c r="L338" s="221"/>
      <c r="M338" s="222"/>
      <c r="N338" s="223"/>
      <c r="O338" s="223"/>
      <c r="P338" s="223"/>
      <c r="Q338" s="223"/>
      <c r="R338" s="223"/>
      <c r="S338" s="223"/>
      <c r="T338" s="224"/>
      <c r="AT338" s="225" t="s">
        <v>139</v>
      </c>
      <c r="AU338" s="225" t="s">
        <v>89</v>
      </c>
      <c r="AV338" s="14" t="s">
        <v>137</v>
      </c>
      <c r="AW338" s="14" t="s">
        <v>141</v>
      </c>
      <c r="AX338" s="14" t="s">
        <v>41</v>
      </c>
      <c r="AY338" s="225" t="s">
        <v>129</v>
      </c>
    </row>
    <row r="339" spans="1:65" s="2" customFormat="1" ht="21.75" customHeight="1">
      <c r="A339" s="36"/>
      <c r="B339" s="37"/>
      <c r="C339" s="191" t="s">
        <v>658</v>
      </c>
      <c r="D339" s="191" t="s">
        <v>132</v>
      </c>
      <c r="E339" s="192" t="s">
        <v>659</v>
      </c>
      <c r="F339" s="193" t="s">
        <v>660</v>
      </c>
      <c r="G339" s="194" t="s">
        <v>135</v>
      </c>
      <c r="H339" s="195">
        <v>131.61</v>
      </c>
      <c r="I339" s="196"/>
      <c r="J339" s="195">
        <f>ROUND(I339*H339,1)</f>
        <v>0</v>
      </c>
      <c r="K339" s="193" t="s">
        <v>136</v>
      </c>
      <c r="L339" s="41"/>
      <c r="M339" s="197" t="s">
        <v>35</v>
      </c>
      <c r="N339" s="198" t="s">
        <v>51</v>
      </c>
      <c r="O339" s="66"/>
      <c r="P339" s="199">
        <f>O339*H339</f>
        <v>0</v>
      </c>
      <c r="Q339" s="199">
        <v>0</v>
      </c>
      <c r="R339" s="199">
        <f>Q339*H339</f>
        <v>0</v>
      </c>
      <c r="S339" s="199">
        <v>0.025</v>
      </c>
      <c r="T339" s="200">
        <f>S339*H339</f>
        <v>3.2902500000000003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01" t="s">
        <v>137</v>
      </c>
      <c r="AT339" s="201" t="s">
        <v>132</v>
      </c>
      <c r="AU339" s="201" t="s">
        <v>89</v>
      </c>
      <c r="AY339" s="18" t="s">
        <v>129</v>
      </c>
      <c r="BE339" s="202">
        <f>IF(N339="základní",J339,0)</f>
        <v>0</v>
      </c>
      <c r="BF339" s="202">
        <f>IF(N339="snížená",J339,0)</f>
        <v>0</v>
      </c>
      <c r="BG339" s="202">
        <f>IF(N339="zákl. přenesená",J339,0)</f>
        <v>0</v>
      </c>
      <c r="BH339" s="202">
        <f>IF(N339="sníž. přenesená",J339,0)</f>
        <v>0</v>
      </c>
      <c r="BI339" s="202">
        <f>IF(N339="nulová",J339,0)</f>
        <v>0</v>
      </c>
      <c r="BJ339" s="18" t="s">
        <v>41</v>
      </c>
      <c r="BK339" s="202">
        <f>ROUND(I339*H339,1)</f>
        <v>0</v>
      </c>
      <c r="BL339" s="18" t="s">
        <v>137</v>
      </c>
      <c r="BM339" s="201" t="s">
        <v>661</v>
      </c>
    </row>
    <row r="340" spans="2:51" s="13" customFormat="1" ht="22.5">
      <c r="B340" s="203"/>
      <c r="C340" s="204"/>
      <c r="D340" s="205" t="s">
        <v>139</v>
      </c>
      <c r="E340" s="206" t="s">
        <v>35</v>
      </c>
      <c r="F340" s="207" t="s">
        <v>662</v>
      </c>
      <c r="G340" s="204"/>
      <c r="H340" s="208">
        <v>131.60999999999999</v>
      </c>
      <c r="I340" s="209"/>
      <c r="J340" s="204"/>
      <c r="K340" s="204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139</v>
      </c>
      <c r="AU340" s="214" t="s">
        <v>89</v>
      </c>
      <c r="AV340" s="13" t="s">
        <v>89</v>
      </c>
      <c r="AW340" s="13" t="s">
        <v>141</v>
      </c>
      <c r="AX340" s="13" t="s">
        <v>41</v>
      </c>
      <c r="AY340" s="214" t="s">
        <v>129</v>
      </c>
    </row>
    <row r="341" spans="1:65" s="2" customFormat="1" ht="21.75" customHeight="1">
      <c r="A341" s="36"/>
      <c r="B341" s="37"/>
      <c r="C341" s="191" t="s">
        <v>663</v>
      </c>
      <c r="D341" s="191" t="s">
        <v>132</v>
      </c>
      <c r="E341" s="192" t="s">
        <v>664</v>
      </c>
      <c r="F341" s="193" t="s">
        <v>665</v>
      </c>
      <c r="G341" s="194" t="s">
        <v>135</v>
      </c>
      <c r="H341" s="195">
        <v>4.05</v>
      </c>
      <c r="I341" s="196"/>
      <c r="J341" s="195">
        <f>ROUND(I341*H341,1)</f>
        <v>0</v>
      </c>
      <c r="K341" s="193" t="s">
        <v>136</v>
      </c>
      <c r="L341" s="41"/>
      <c r="M341" s="197" t="s">
        <v>35</v>
      </c>
      <c r="N341" s="198" t="s">
        <v>51</v>
      </c>
      <c r="O341" s="66"/>
      <c r="P341" s="199">
        <f>O341*H341</f>
        <v>0</v>
      </c>
      <c r="Q341" s="199">
        <v>0</v>
      </c>
      <c r="R341" s="199">
        <f>Q341*H341</f>
        <v>0</v>
      </c>
      <c r="S341" s="199">
        <v>0.059</v>
      </c>
      <c r="T341" s="200">
        <f>S341*H341</f>
        <v>0.23894999999999997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01" t="s">
        <v>137</v>
      </c>
      <c r="AT341" s="201" t="s">
        <v>132</v>
      </c>
      <c r="AU341" s="201" t="s">
        <v>89</v>
      </c>
      <c r="AY341" s="18" t="s">
        <v>129</v>
      </c>
      <c r="BE341" s="202">
        <f>IF(N341="základní",J341,0)</f>
        <v>0</v>
      </c>
      <c r="BF341" s="202">
        <f>IF(N341="snížená",J341,0)</f>
        <v>0</v>
      </c>
      <c r="BG341" s="202">
        <f>IF(N341="zákl. přenesená",J341,0)</f>
        <v>0</v>
      </c>
      <c r="BH341" s="202">
        <f>IF(N341="sníž. přenesená",J341,0)</f>
        <v>0</v>
      </c>
      <c r="BI341" s="202">
        <f>IF(N341="nulová",J341,0)</f>
        <v>0</v>
      </c>
      <c r="BJ341" s="18" t="s">
        <v>41</v>
      </c>
      <c r="BK341" s="202">
        <f>ROUND(I341*H341,1)</f>
        <v>0</v>
      </c>
      <c r="BL341" s="18" t="s">
        <v>137</v>
      </c>
      <c r="BM341" s="201" t="s">
        <v>666</v>
      </c>
    </row>
    <row r="342" spans="2:51" s="13" customFormat="1" ht="11.25">
      <c r="B342" s="203"/>
      <c r="C342" s="204"/>
      <c r="D342" s="205" t="s">
        <v>139</v>
      </c>
      <c r="E342" s="206" t="s">
        <v>35</v>
      </c>
      <c r="F342" s="207" t="s">
        <v>667</v>
      </c>
      <c r="G342" s="204"/>
      <c r="H342" s="208">
        <v>4.05</v>
      </c>
      <c r="I342" s="209"/>
      <c r="J342" s="204"/>
      <c r="K342" s="204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139</v>
      </c>
      <c r="AU342" s="214" t="s">
        <v>89</v>
      </c>
      <c r="AV342" s="13" t="s">
        <v>89</v>
      </c>
      <c r="AW342" s="13" t="s">
        <v>141</v>
      </c>
      <c r="AX342" s="13" t="s">
        <v>41</v>
      </c>
      <c r="AY342" s="214" t="s">
        <v>129</v>
      </c>
    </row>
    <row r="343" spans="1:65" s="2" customFormat="1" ht="44.25" customHeight="1">
      <c r="A343" s="36"/>
      <c r="B343" s="37"/>
      <c r="C343" s="191" t="s">
        <v>668</v>
      </c>
      <c r="D343" s="191" t="s">
        <v>132</v>
      </c>
      <c r="E343" s="192" t="s">
        <v>669</v>
      </c>
      <c r="F343" s="193" t="s">
        <v>670</v>
      </c>
      <c r="G343" s="194" t="s">
        <v>160</v>
      </c>
      <c r="H343" s="195">
        <v>16</v>
      </c>
      <c r="I343" s="196"/>
      <c r="J343" s="195">
        <f>ROUND(I343*H343,1)</f>
        <v>0</v>
      </c>
      <c r="K343" s="193" t="s">
        <v>136</v>
      </c>
      <c r="L343" s="41"/>
      <c r="M343" s="197" t="s">
        <v>35</v>
      </c>
      <c r="N343" s="198" t="s">
        <v>51</v>
      </c>
      <c r="O343" s="66"/>
      <c r="P343" s="199">
        <f>O343*H343</f>
        <v>0</v>
      </c>
      <c r="Q343" s="199">
        <v>0</v>
      </c>
      <c r="R343" s="199">
        <f>Q343*H343</f>
        <v>0</v>
      </c>
      <c r="S343" s="199">
        <v>0.138</v>
      </c>
      <c r="T343" s="200">
        <f>S343*H343</f>
        <v>2.208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01" t="s">
        <v>137</v>
      </c>
      <c r="AT343" s="201" t="s">
        <v>132</v>
      </c>
      <c r="AU343" s="201" t="s">
        <v>89</v>
      </c>
      <c r="AY343" s="18" t="s">
        <v>129</v>
      </c>
      <c r="BE343" s="202">
        <f>IF(N343="základní",J343,0)</f>
        <v>0</v>
      </c>
      <c r="BF343" s="202">
        <f>IF(N343="snížená",J343,0)</f>
        <v>0</v>
      </c>
      <c r="BG343" s="202">
        <f>IF(N343="zákl. přenesená",J343,0)</f>
        <v>0</v>
      </c>
      <c r="BH343" s="202">
        <f>IF(N343="sníž. přenesená",J343,0)</f>
        <v>0</v>
      </c>
      <c r="BI343" s="202">
        <f>IF(N343="nulová",J343,0)</f>
        <v>0</v>
      </c>
      <c r="BJ343" s="18" t="s">
        <v>41</v>
      </c>
      <c r="BK343" s="202">
        <f>ROUND(I343*H343,1)</f>
        <v>0</v>
      </c>
      <c r="BL343" s="18" t="s">
        <v>137</v>
      </c>
      <c r="BM343" s="201" t="s">
        <v>671</v>
      </c>
    </row>
    <row r="344" spans="2:51" s="13" customFormat="1" ht="11.25">
      <c r="B344" s="203"/>
      <c r="C344" s="204"/>
      <c r="D344" s="205" t="s">
        <v>139</v>
      </c>
      <c r="E344" s="206" t="s">
        <v>35</v>
      </c>
      <c r="F344" s="207" t="s">
        <v>672</v>
      </c>
      <c r="G344" s="204"/>
      <c r="H344" s="208">
        <v>16</v>
      </c>
      <c r="I344" s="209"/>
      <c r="J344" s="204"/>
      <c r="K344" s="204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139</v>
      </c>
      <c r="AU344" s="214" t="s">
        <v>89</v>
      </c>
      <c r="AV344" s="13" t="s">
        <v>89</v>
      </c>
      <c r="AW344" s="13" t="s">
        <v>141</v>
      </c>
      <c r="AX344" s="13" t="s">
        <v>41</v>
      </c>
      <c r="AY344" s="214" t="s">
        <v>129</v>
      </c>
    </row>
    <row r="345" spans="1:65" s="2" customFormat="1" ht="44.25" customHeight="1">
      <c r="A345" s="36"/>
      <c r="B345" s="37"/>
      <c r="C345" s="191" t="s">
        <v>673</v>
      </c>
      <c r="D345" s="191" t="s">
        <v>132</v>
      </c>
      <c r="E345" s="192" t="s">
        <v>674</v>
      </c>
      <c r="F345" s="193" t="s">
        <v>675</v>
      </c>
      <c r="G345" s="194" t="s">
        <v>264</v>
      </c>
      <c r="H345" s="195">
        <v>0.27</v>
      </c>
      <c r="I345" s="196"/>
      <c r="J345" s="195">
        <f>ROUND(I345*H345,1)</f>
        <v>0</v>
      </c>
      <c r="K345" s="193" t="s">
        <v>136</v>
      </c>
      <c r="L345" s="41"/>
      <c r="M345" s="197" t="s">
        <v>35</v>
      </c>
      <c r="N345" s="198" t="s">
        <v>51</v>
      </c>
      <c r="O345" s="66"/>
      <c r="P345" s="199">
        <f>O345*H345</f>
        <v>0</v>
      </c>
      <c r="Q345" s="199">
        <v>0</v>
      </c>
      <c r="R345" s="199">
        <f>Q345*H345</f>
        <v>0</v>
      </c>
      <c r="S345" s="199">
        <v>1.8</v>
      </c>
      <c r="T345" s="200">
        <f>S345*H345</f>
        <v>0.48600000000000004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1" t="s">
        <v>137</v>
      </c>
      <c r="AT345" s="201" t="s">
        <v>132</v>
      </c>
      <c r="AU345" s="201" t="s">
        <v>89</v>
      </c>
      <c r="AY345" s="18" t="s">
        <v>129</v>
      </c>
      <c r="BE345" s="202">
        <f>IF(N345="základní",J345,0)</f>
        <v>0</v>
      </c>
      <c r="BF345" s="202">
        <f>IF(N345="snížená",J345,0)</f>
        <v>0</v>
      </c>
      <c r="BG345" s="202">
        <f>IF(N345="zákl. přenesená",J345,0)</f>
        <v>0</v>
      </c>
      <c r="BH345" s="202">
        <f>IF(N345="sníž. přenesená",J345,0)</f>
        <v>0</v>
      </c>
      <c r="BI345" s="202">
        <f>IF(N345="nulová",J345,0)</f>
        <v>0</v>
      </c>
      <c r="BJ345" s="18" t="s">
        <v>41</v>
      </c>
      <c r="BK345" s="202">
        <f>ROUND(I345*H345,1)</f>
        <v>0</v>
      </c>
      <c r="BL345" s="18" t="s">
        <v>137</v>
      </c>
      <c r="BM345" s="201" t="s">
        <v>676</v>
      </c>
    </row>
    <row r="346" spans="2:51" s="13" customFormat="1" ht="11.25">
      <c r="B346" s="203"/>
      <c r="C346" s="204"/>
      <c r="D346" s="205" t="s">
        <v>139</v>
      </c>
      <c r="E346" s="206" t="s">
        <v>35</v>
      </c>
      <c r="F346" s="207" t="s">
        <v>677</v>
      </c>
      <c r="G346" s="204"/>
      <c r="H346" s="208">
        <v>0.27</v>
      </c>
      <c r="I346" s="209"/>
      <c r="J346" s="204"/>
      <c r="K346" s="204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139</v>
      </c>
      <c r="AU346" s="214" t="s">
        <v>89</v>
      </c>
      <c r="AV346" s="13" t="s">
        <v>89</v>
      </c>
      <c r="AW346" s="13" t="s">
        <v>141</v>
      </c>
      <c r="AX346" s="13" t="s">
        <v>41</v>
      </c>
      <c r="AY346" s="214" t="s">
        <v>129</v>
      </c>
    </row>
    <row r="347" spans="1:65" s="2" customFormat="1" ht="44.25" customHeight="1">
      <c r="A347" s="36"/>
      <c r="B347" s="37"/>
      <c r="C347" s="191" t="s">
        <v>678</v>
      </c>
      <c r="D347" s="191" t="s">
        <v>132</v>
      </c>
      <c r="E347" s="192" t="s">
        <v>679</v>
      </c>
      <c r="F347" s="193" t="s">
        <v>680</v>
      </c>
      <c r="G347" s="194" t="s">
        <v>264</v>
      </c>
      <c r="H347" s="195">
        <v>1.46</v>
      </c>
      <c r="I347" s="196"/>
      <c r="J347" s="195">
        <f>ROUND(I347*H347,1)</f>
        <v>0</v>
      </c>
      <c r="K347" s="193" t="s">
        <v>136</v>
      </c>
      <c r="L347" s="41"/>
      <c r="M347" s="197" t="s">
        <v>35</v>
      </c>
      <c r="N347" s="198" t="s">
        <v>51</v>
      </c>
      <c r="O347" s="66"/>
      <c r="P347" s="199">
        <f>O347*H347</f>
        <v>0</v>
      </c>
      <c r="Q347" s="199">
        <v>0</v>
      </c>
      <c r="R347" s="199">
        <f>Q347*H347</f>
        <v>0</v>
      </c>
      <c r="S347" s="199">
        <v>1.8</v>
      </c>
      <c r="T347" s="200">
        <f>S347*H347</f>
        <v>2.628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01" t="s">
        <v>137</v>
      </c>
      <c r="AT347" s="201" t="s">
        <v>132</v>
      </c>
      <c r="AU347" s="201" t="s">
        <v>89</v>
      </c>
      <c r="AY347" s="18" t="s">
        <v>129</v>
      </c>
      <c r="BE347" s="202">
        <f>IF(N347="základní",J347,0)</f>
        <v>0</v>
      </c>
      <c r="BF347" s="202">
        <f>IF(N347="snížená",J347,0)</f>
        <v>0</v>
      </c>
      <c r="BG347" s="202">
        <f>IF(N347="zákl. přenesená",J347,0)</f>
        <v>0</v>
      </c>
      <c r="BH347" s="202">
        <f>IF(N347="sníž. přenesená",J347,0)</f>
        <v>0</v>
      </c>
      <c r="BI347" s="202">
        <f>IF(N347="nulová",J347,0)</f>
        <v>0</v>
      </c>
      <c r="BJ347" s="18" t="s">
        <v>41</v>
      </c>
      <c r="BK347" s="202">
        <f>ROUND(I347*H347,1)</f>
        <v>0</v>
      </c>
      <c r="BL347" s="18" t="s">
        <v>137</v>
      </c>
      <c r="BM347" s="201" t="s">
        <v>681</v>
      </c>
    </row>
    <row r="348" spans="2:51" s="13" customFormat="1" ht="11.25">
      <c r="B348" s="203"/>
      <c r="C348" s="204"/>
      <c r="D348" s="205" t="s">
        <v>139</v>
      </c>
      <c r="E348" s="206" t="s">
        <v>35</v>
      </c>
      <c r="F348" s="207" t="s">
        <v>682</v>
      </c>
      <c r="G348" s="204"/>
      <c r="H348" s="208">
        <v>0.7875</v>
      </c>
      <c r="I348" s="209"/>
      <c r="J348" s="204"/>
      <c r="K348" s="204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139</v>
      </c>
      <c r="AU348" s="214" t="s">
        <v>89</v>
      </c>
      <c r="AV348" s="13" t="s">
        <v>89</v>
      </c>
      <c r="AW348" s="13" t="s">
        <v>141</v>
      </c>
      <c r="AX348" s="13" t="s">
        <v>80</v>
      </c>
      <c r="AY348" s="214" t="s">
        <v>129</v>
      </c>
    </row>
    <row r="349" spans="2:51" s="13" customFormat="1" ht="11.25">
      <c r="B349" s="203"/>
      <c r="C349" s="204"/>
      <c r="D349" s="205" t="s">
        <v>139</v>
      </c>
      <c r="E349" s="206" t="s">
        <v>35</v>
      </c>
      <c r="F349" s="207" t="s">
        <v>683</v>
      </c>
      <c r="G349" s="204"/>
      <c r="H349" s="208">
        <v>0.675</v>
      </c>
      <c r="I349" s="209"/>
      <c r="J349" s="204"/>
      <c r="K349" s="204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139</v>
      </c>
      <c r="AU349" s="214" t="s">
        <v>89</v>
      </c>
      <c r="AV349" s="13" t="s">
        <v>89</v>
      </c>
      <c r="AW349" s="13" t="s">
        <v>141</v>
      </c>
      <c r="AX349" s="13" t="s">
        <v>80</v>
      </c>
      <c r="AY349" s="214" t="s">
        <v>129</v>
      </c>
    </row>
    <row r="350" spans="2:51" s="14" customFormat="1" ht="11.25">
      <c r="B350" s="215"/>
      <c r="C350" s="216"/>
      <c r="D350" s="205" t="s">
        <v>139</v>
      </c>
      <c r="E350" s="217" t="s">
        <v>35</v>
      </c>
      <c r="F350" s="218" t="s">
        <v>143</v>
      </c>
      <c r="G350" s="216"/>
      <c r="H350" s="219">
        <v>1.4625</v>
      </c>
      <c r="I350" s="220"/>
      <c r="J350" s="216"/>
      <c r="K350" s="216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139</v>
      </c>
      <c r="AU350" s="225" t="s">
        <v>89</v>
      </c>
      <c r="AV350" s="14" t="s">
        <v>137</v>
      </c>
      <c r="AW350" s="14" t="s">
        <v>141</v>
      </c>
      <c r="AX350" s="14" t="s">
        <v>41</v>
      </c>
      <c r="AY350" s="225" t="s">
        <v>129</v>
      </c>
    </row>
    <row r="351" spans="1:65" s="2" customFormat="1" ht="33" customHeight="1">
      <c r="A351" s="36"/>
      <c r="B351" s="37"/>
      <c r="C351" s="191" t="s">
        <v>684</v>
      </c>
      <c r="D351" s="191" t="s">
        <v>132</v>
      </c>
      <c r="E351" s="192" t="s">
        <v>685</v>
      </c>
      <c r="F351" s="193" t="s">
        <v>686</v>
      </c>
      <c r="G351" s="194" t="s">
        <v>250</v>
      </c>
      <c r="H351" s="195">
        <v>2.5</v>
      </c>
      <c r="I351" s="196"/>
      <c r="J351" s="195">
        <f>ROUND(I351*H351,1)</f>
        <v>0</v>
      </c>
      <c r="K351" s="193" t="s">
        <v>136</v>
      </c>
      <c r="L351" s="41"/>
      <c r="M351" s="197" t="s">
        <v>35</v>
      </c>
      <c r="N351" s="198" t="s">
        <v>51</v>
      </c>
      <c r="O351" s="66"/>
      <c r="P351" s="199">
        <f>O351*H351</f>
        <v>0</v>
      </c>
      <c r="Q351" s="199">
        <v>0</v>
      </c>
      <c r="R351" s="199">
        <f>Q351*H351</f>
        <v>0</v>
      </c>
      <c r="S351" s="199">
        <v>0.081</v>
      </c>
      <c r="T351" s="200">
        <f>S351*H351</f>
        <v>0.2025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01" t="s">
        <v>137</v>
      </c>
      <c r="AT351" s="201" t="s">
        <v>132</v>
      </c>
      <c r="AU351" s="201" t="s">
        <v>89</v>
      </c>
      <c r="AY351" s="18" t="s">
        <v>129</v>
      </c>
      <c r="BE351" s="202">
        <f>IF(N351="základní",J351,0)</f>
        <v>0</v>
      </c>
      <c r="BF351" s="202">
        <f>IF(N351="snížená",J351,0)</f>
        <v>0</v>
      </c>
      <c r="BG351" s="202">
        <f>IF(N351="zákl. přenesená",J351,0)</f>
        <v>0</v>
      </c>
      <c r="BH351" s="202">
        <f>IF(N351="sníž. přenesená",J351,0)</f>
        <v>0</v>
      </c>
      <c r="BI351" s="202">
        <f>IF(N351="nulová",J351,0)</f>
        <v>0</v>
      </c>
      <c r="BJ351" s="18" t="s">
        <v>41</v>
      </c>
      <c r="BK351" s="202">
        <f>ROUND(I351*H351,1)</f>
        <v>0</v>
      </c>
      <c r="BL351" s="18" t="s">
        <v>137</v>
      </c>
      <c r="BM351" s="201" t="s">
        <v>687</v>
      </c>
    </row>
    <row r="352" spans="2:51" s="13" customFormat="1" ht="11.25">
      <c r="B352" s="203"/>
      <c r="C352" s="204"/>
      <c r="D352" s="205" t="s">
        <v>139</v>
      </c>
      <c r="E352" s="206" t="s">
        <v>35</v>
      </c>
      <c r="F352" s="207" t="s">
        <v>688</v>
      </c>
      <c r="G352" s="204"/>
      <c r="H352" s="208">
        <v>2.5</v>
      </c>
      <c r="I352" s="209"/>
      <c r="J352" s="204"/>
      <c r="K352" s="204"/>
      <c r="L352" s="210"/>
      <c r="M352" s="211"/>
      <c r="N352" s="212"/>
      <c r="O352" s="212"/>
      <c r="P352" s="212"/>
      <c r="Q352" s="212"/>
      <c r="R352" s="212"/>
      <c r="S352" s="212"/>
      <c r="T352" s="213"/>
      <c r="AT352" s="214" t="s">
        <v>139</v>
      </c>
      <c r="AU352" s="214" t="s">
        <v>89</v>
      </c>
      <c r="AV352" s="13" t="s">
        <v>89</v>
      </c>
      <c r="AW352" s="13" t="s">
        <v>141</v>
      </c>
      <c r="AX352" s="13" t="s">
        <v>41</v>
      </c>
      <c r="AY352" s="214" t="s">
        <v>129</v>
      </c>
    </row>
    <row r="353" spans="1:65" s="2" customFormat="1" ht="21.75" customHeight="1">
      <c r="A353" s="36"/>
      <c r="B353" s="37"/>
      <c r="C353" s="191" t="s">
        <v>689</v>
      </c>
      <c r="D353" s="191" t="s">
        <v>132</v>
      </c>
      <c r="E353" s="192" t="s">
        <v>690</v>
      </c>
      <c r="F353" s="193" t="s">
        <v>691</v>
      </c>
      <c r="G353" s="194" t="s">
        <v>250</v>
      </c>
      <c r="H353" s="195">
        <v>47.3</v>
      </c>
      <c r="I353" s="196"/>
      <c r="J353" s="195">
        <f>ROUND(I353*H353,1)</f>
        <v>0</v>
      </c>
      <c r="K353" s="193" t="s">
        <v>136</v>
      </c>
      <c r="L353" s="41"/>
      <c r="M353" s="197" t="s">
        <v>35</v>
      </c>
      <c r="N353" s="198" t="s">
        <v>51</v>
      </c>
      <c r="O353" s="66"/>
      <c r="P353" s="199">
        <f>O353*H353</f>
        <v>0</v>
      </c>
      <c r="Q353" s="199">
        <v>1E-05</v>
      </c>
      <c r="R353" s="199">
        <f>Q353*H353</f>
        <v>0.000473</v>
      </c>
      <c r="S353" s="199">
        <v>0</v>
      </c>
      <c r="T353" s="200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201" t="s">
        <v>137</v>
      </c>
      <c r="AT353" s="201" t="s">
        <v>132</v>
      </c>
      <c r="AU353" s="201" t="s">
        <v>89</v>
      </c>
      <c r="AY353" s="18" t="s">
        <v>129</v>
      </c>
      <c r="BE353" s="202">
        <f>IF(N353="základní",J353,0)</f>
        <v>0</v>
      </c>
      <c r="BF353" s="202">
        <f>IF(N353="snížená",J353,0)</f>
        <v>0</v>
      </c>
      <c r="BG353" s="202">
        <f>IF(N353="zákl. přenesená",J353,0)</f>
        <v>0</v>
      </c>
      <c r="BH353" s="202">
        <f>IF(N353="sníž. přenesená",J353,0)</f>
        <v>0</v>
      </c>
      <c r="BI353" s="202">
        <f>IF(N353="nulová",J353,0)</f>
        <v>0</v>
      </c>
      <c r="BJ353" s="18" t="s">
        <v>41</v>
      </c>
      <c r="BK353" s="202">
        <f>ROUND(I353*H353,1)</f>
        <v>0</v>
      </c>
      <c r="BL353" s="18" t="s">
        <v>137</v>
      </c>
      <c r="BM353" s="201" t="s">
        <v>692</v>
      </c>
    </row>
    <row r="354" spans="2:51" s="13" customFormat="1" ht="11.25">
      <c r="B354" s="203"/>
      <c r="C354" s="204"/>
      <c r="D354" s="205" t="s">
        <v>139</v>
      </c>
      <c r="E354" s="206" t="s">
        <v>35</v>
      </c>
      <c r="F354" s="207" t="s">
        <v>693</v>
      </c>
      <c r="G354" s="204"/>
      <c r="H354" s="208">
        <v>37.5</v>
      </c>
      <c r="I354" s="209"/>
      <c r="J354" s="204"/>
      <c r="K354" s="204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139</v>
      </c>
      <c r="AU354" s="214" t="s">
        <v>89</v>
      </c>
      <c r="AV354" s="13" t="s">
        <v>89</v>
      </c>
      <c r="AW354" s="13" t="s">
        <v>141</v>
      </c>
      <c r="AX354" s="13" t="s">
        <v>80</v>
      </c>
      <c r="AY354" s="214" t="s">
        <v>129</v>
      </c>
    </row>
    <row r="355" spans="2:51" s="13" customFormat="1" ht="11.25">
      <c r="B355" s="203"/>
      <c r="C355" s="204"/>
      <c r="D355" s="205" t="s">
        <v>139</v>
      </c>
      <c r="E355" s="206" t="s">
        <v>35</v>
      </c>
      <c r="F355" s="207" t="s">
        <v>694</v>
      </c>
      <c r="G355" s="204"/>
      <c r="H355" s="208">
        <v>9.8</v>
      </c>
      <c r="I355" s="209"/>
      <c r="J355" s="204"/>
      <c r="K355" s="204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139</v>
      </c>
      <c r="AU355" s="214" t="s">
        <v>89</v>
      </c>
      <c r="AV355" s="13" t="s">
        <v>89</v>
      </c>
      <c r="AW355" s="13" t="s">
        <v>141</v>
      </c>
      <c r="AX355" s="13" t="s">
        <v>80</v>
      </c>
      <c r="AY355" s="214" t="s">
        <v>129</v>
      </c>
    </row>
    <row r="356" spans="2:51" s="14" customFormat="1" ht="11.25">
      <c r="B356" s="215"/>
      <c r="C356" s="216"/>
      <c r="D356" s="205" t="s">
        <v>139</v>
      </c>
      <c r="E356" s="217" t="s">
        <v>35</v>
      </c>
      <c r="F356" s="218" t="s">
        <v>143</v>
      </c>
      <c r="G356" s="216"/>
      <c r="H356" s="219">
        <v>47.3</v>
      </c>
      <c r="I356" s="220"/>
      <c r="J356" s="216"/>
      <c r="K356" s="216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139</v>
      </c>
      <c r="AU356" s="225" t="s">
        <v>89</v>
      </c>
      <c r="AV356" s="14" t="s">
        <v>137</v>
      </c>
      <c r="AW356" s="14" t="s">
        <v>141</v>
      </c>
      <c r="AX356" s="14" t="s">
        <v>41</v>
      </c>
      <c r="AY356" s="225" t="s">
        <v>129</v>
      </c>
    </row>
    <row r="357" spans="2:63" s="12" customFormat="1" ht="22.9" customHeight="1">
      <c r="B357" s="175"/>
      <c r="C357" s="176"/>
      <c r="D357" s="177" t="s">
        <v>79</v>
      </c>
      <c r="E357" s="189" t="s">
        <v>144</v>
      </c>
      <c r="F357" s="189" t="s">
        <v>145</v>
      </c>
      <c r="G357" s="176"/>
      <c r="H357" s="176"/>
      <c r="I357" s="179"/>
      <c r="J357" s="190">
        <f>BK357</f>
        <v>0</v>
      </c>
      <c r="K357" s="176"/>
      <c r="L357" s="181"/>
      <c r="M357" s="182"/>
      <c r="N357" s="183"/>
      <c r="O357" s="183"/>
      <c r="P357" s="184">
        <f>SUM(P358:P369)</f>
        <v>0</v>
      </c>
      <c r="Q357" s="183"/>
      <c r="R357" s="184">
        <f>SUM(R358:R369)</f>
        <v>0</v>
      </c>
      <c r="S357" s="183"/>
      <c r="T357" s="185">
        <f>SUM(T358:T369)</f>
        <v>0</v>
      </c>
      <c r="AR357" s="186" t="s">
        <v>41</v>
      </c>
      <c r="AT357" s="187" t="s">
        <v>79</v>
      </c>
      <c r="AU357" s="187" t="s">
        <v>41</v>
      </c>
      <c r="AY357" s="186" t="s">
        <v>129</v>
      </c>
      <c r="BK357" s="188">
        <f>SUM(BK358:BK369)</f>
        <v>0</v>
      </c>
    </row>
    <row r="358" spans="1:65" s="2" customFormat="1" ht="33" customHeight="1">
      <c r="A358" s="36"/>
      <c r="B358" s="37"/>
      <c r="C358" s="191" t="s">
        <v>695</v>
      </c>
      <c r="D358" s="191" t="s">
        <v>132</v>
      </c>
      <c r="E358" s="192" t="s">
        <v>146</v>
      </c>
      <c r="F358" s="193" t="s">
        <v>147</v>
      </c>
      <c r="G358" s="194" t="s">
        <v>148</v>
      </c>
      <c r="H358" s="195">
        <v>57.32</v>
      </c>
      <c r="I358" s="196"/>
      <c r="J358" s="195">
        <f>ROUND(I358*H358,1)</f>
        <v>0</v>
      </c>
      <c r="K358" s="193" t="s">
        <v>136</v>
      </c>
      <c r="L358" s="41"/>
      <c r="M358" s="197" t="s">
        <v>35</v>
      </c>
      <c r="N358" s="198" t="s">
        <v>51</v>
      </c>
      <c r="O358" s="66"/>
      <c r="P358" s="199">
        <f>O358*H358</f>
        <v>0</v>
      </c>
      <c r="Q358" s="199">
        <v>0</v>
      </c>
      <c r="R358" s="199">
        <f>Q358*H358</f>
        <v>0</v>
      </c>
      <c r="S358" s="199">
        <v>0</v>
      </c>
      <c r="T358" s="200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01" t="s">
        <v>137</v>
      </c>
      <c r="AT358" s="201" t="s">
        <v>132</v>
      </c>
      <c r="AU358" s="201" t="s">
        <v>89</v>
      </c>
      <c r="AY358" s="18" t="s">
        <v>129</v>
      </c>
      <c r="BE358" s="202">
        <f>IF(N358="základní",J358,0)</f>
        <v>0</v>
      </c>
      <c r="BF358" s="202">
        <f>IF(N358="snížená",J358,0)</f>
        <v>0</v>
      </c>
      <c r="BG358" s="202">
        <f>IF(N358="zákl. přenesená",J358,0)</f>
        <v>0</v>
      </c>
      <c r="BH358" s="202">
        <f>IF(N358="sníž. přenesená",J358,0)</f>
        <v>0</v>
      </c>
      <c r="BI358" s="202">
        <f>IF(N358="nulová",J358,0)</f>
        <v>0</v>
      </c>
      <c r="BJ358" s="18" t="s">
        <v>41</v>
      </c>
      <c r="BK358" s="202">
        <f>ROUND(I358*H358,1)</f>
        <v>0</v>
      </c>
      <c r="BL358" s="18" t="s">
        <v>137</v>
      </c>
      <c r="BM358" s="201" t="s">
        <v>696</v>
      </c>
    </row>
    <row r="359" spans="1:65" s="2" customFormat="1" ht="21.75" customHeight="1">
      <c r="A359" s="36"/>
      <c r="B359" s="37"/>
      <c r="C359" s="191" t="s">
        <v>697</v>
      </c>
      <c r="D359" s="191" t="s">
        <v>132</v>
      </c>
      <c r="E359" s="192" t="s">
        <v>151</v>
      </c>
      <c r="F359" s="193" t="s">
        <v>152</v>
      </c>
      <c r="G359" s="194" t="s">
        <v>148</v>
      </c>
      <c r="H359" s="195">
        <v>57.32</v>
      </c>
      <c r="I359" s="196"/>
      <c r="J359" s="195">
        <f>ROUND(I359*H359,1)</f>
        <v>0</v>
      </c>
      <c r="K359" s="193" t="s">
        <v>136</v>
      </c>
      <c r="L359" s="41"/>
      <c r="M359" s="197" t="s">
        <v>35</v>
      </c>
      <c r="N359" s="198" t="s">
        <v>51</v>
      </c>
      <c r="O359" s="66"/>
      <c r="P359" s="199">
        <f>O359*H359</f>
        <v>0</v>
      </c>
      <c r="Q359" s="199">
        <v>0</v>
      </c>
      <c r="R359" s="199">
        <f>Q359*H359</f>
        <v>0</v>
      </c>
      <c r="S359" s="199">
        <v>0</v>
      </c>
      <c r="T359" s="200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201" t="s">
        <v>137</v>
      </c>
      <c r="AT359" s="201" t="s">
        <v>132</v>
      </c>
      <c r="AU359" s="201" t="s">
        <v>89</v>
      </c>
      <c r="AY359" s="18" t="s">
        <v>129</v>
      </c>
      <c r="BE359" s="202">
        <f>IF(N359="základní",J359,0)</f>
        <v>0</v>
      </c>
      <c r="BF359" s="202">
        <f>IF(N359="snížená",J359,0)</f>
        <v>0</v>
      </c>
      <c r="BG359" s="202">
        <f>IF(N359="zákl. přenesená",J359,0)</f>
        <v>0</v>
      </c>
      <c r="BH359" s="202">
        <f>IF(N359="sníž. přenesená",J359,0)</f>
        <v>0</v>
      </c>
      <c r="BI359" s="202">
        <f>IF(N359="nulová",J359,0)</f>
        <v>0</v>
      </c>
      <c r="BJ359" s="18" t="s">
        <v>41</v>
      </c>
      <c r="BK359" s="202">
        <f>ROUND(I359*H359,1)</f>
        <v>0</v>
      </c>
      <c r="BL359" s="18" t="s">
        <v>137</v>
      </c>
      <c r="BM359" s="201" t="s">
        <v>698</v>
      </c>
    </row>
    <row r="360" spans="1:65" s="2" customFormat="1" ht="33" customHeight="1">
      <c r="A360" s="36"/>
      <c r="B360" s="37"/>
      <c r="C360" s="191" t="s">
        <v>699</v>
      </c>
      <c r="D360" s="191" t="s">
        <v>132</v>
      </c>
      <c r="E360" s="192" t="s">
        <v>700</v>
      </c>
      <c r="F360" s="193" t="s">
        <v>701</v>
      </c>
      <c r="G360" s="194" t="s">
        <v>148</v>
      </c>
      <c r="H360" s="195">
        <v>573.2</v>
      </c>
      <c r="I360" s="196"/>
      <c r="J360" s="195">
        <f>ROUND(I360*H360,1)</f>
        <v>0</v>
      </c>
      <c r="K360" s="193" t="s">
        <v>136</v>
      </c>
      <c r="L360" s="41"/>
      <c r="M360" s="197" t="s">
        <v>35</v>
      </c>
      <c r="N360" s="198" t="s">
        <v>51</v>
      </c>
      <c r="O360" s="66"/>
      <c r="P360" s="199">
        <f>O360*H360</f>
        <v>0</v>
      </c>
      <c r="Q360" s="199">
        <v>0</v>
      </c>
      <c r="R360" s="199">
        <f>Q360*H360</f>
        <v>0</v>
      </c>
      <c r="S360" s="199">
        <v>0</v>
      </c>
      <c r="T360" s="200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01" t="s">
        <v>137</v>
      </c>
      <c r="AT360" s="201" t="s">
        <v>132</v>
      </c>
      <c r="AU360" s="201" t="s">
        <v>89</v>
      </c>
      <c r="AY360" s="18" t="s">
        <v>129</v>
      </c>
      <c r="BE360" s="202">
        <f>IF(N360="základní",J360,0)</f>
        <v>0</v>
      </c>
      <c r="BF360" s="202">
        <f>IF(N360="snížená",J360,0)</f>
        <v>0</v>
      </c>
      <c r="BG360" s="202">
        <f>IF(N360="zákl. přenesená",J360,0)</f>
        <v>0</v>
      </c>
      <c r="BH360" s="202">
        <f>IF(N360="sníž. přenesená",J360,0)</f>
        <v>0</v>
      </c>
      <c r="BI360" s="202">
        <f>IF(N360="nulová",J360,0)</f>
        <v>0</v>
      </c>
      <c r="BJ360" s="18" t="s">
        <v>41</v>
      </c>
      <c r="BK360" s="202">
        <f>ROUND(I360*H360,1)</f>
        <v>0</v>
      </c>
      <c r="BL360" s="18" t="s">
        <v>137</v>
      </c>
      <c r="BM360" s="201" t="s">
        <v>702</v>
      </c>
    </row>
    <row r="361" spans="2:51" s="13" customFormat="1" ht="11.25">
      <c r="B361" s="203"/>
      <c r="C361" s="204"/>
      <c r="D361" s="205" t="s">
        <v>139</v>
      </c>
      <c r="E361" s="204"/>
      <c r="F361" s="207" t="s">
        <v>703</v>
      </c>
      <c r="G361" s="204"/>
      <c r="H361" s="208">
        <v>573.2</v>
      </c>
      <c r="I361" s="209"/>
      <c r="J361" s="204"/>
      <c r="K361" s="204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139</v>
      </c>
      <c r="AU361" s="214" t="s">
        <v>89</v>
      </c>
      <c r="AV361" s="13" t="s">
        <v>89</v>
      </c>
      <c r="AW361" s="13" t="s">
        <v>4</v>
      </c>
      <c r="AX361" s="13" t="s">
        <v>41</v>
      </c>
      <c r="AY361" s="214" t="s">
        <v>129</v>
      </c>
    </row>
    <row r="362" spans="1:65" s="2" customFormat="1" ht="33" customHeight="1">
      <c r="A362" s="36"/>
      <c r="B362" s="37"/>
      <c r="C362" s="191" t="s">
        <v>704</v>
      </c>
      <c r="D362" s="191" t="s">
        <v>132</v>
      </c>
      <c r="E362" s="192" t="s">
        <v>705</v>
      </c>
      <c r="F362" s="193" t="s">
        <v>706</v>
      </c>
      <c r="G362" s="194" t="s">
        <v>148</v>
      </c>
      <c r="H362" s="195">
        <v>27.97</v>
      </c>
      <c r="I362" s="196"/>
      <c r="J362" s="195">
        <f>ROUND(I362*H362,1)</f>
        <v>0</v>
      </c>
      <c r="K362" s="193" t="s">
        <v>136</v>
      </c>
      <c r="L362" s="41"/>
      <c r="M362" s="197" t="s">
        <v>35</v>
      </c>
      <c r="N362" s="198" t="s">
        <v>51</v>
      </c>
      <c r="O362" s="66"/>
      <c r="P362" s="199">
        <f>O362*H362</f>
        <v>0</v>
      </c>
      <c r="Q362" s="199">
        <v>0</v>
      </c>
      <c r="R362" s="199">
        <f>Q362*H362</f>
        <v>0</v>
      </c>
      <c r="S362" s="199">
        <v>0</v>
      </c>
      <c r="T362" s="200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01" t="s">
        <v>137</v>
      </c>
      <c r="AT362" s="201" t="s">
        <v>132</v>
      </c>
      <c r="AU362" s="201" t="s">
        <v>89</v>
      </c>
      <c r="AY362" s="18" t="s">
        <v>129</v>
      </c>
      <c r="BE362" s="202">
        <f>IF(N362="základní",J362,0)</f>
        <v>0</v>
      </c>
      <c r="BF362" s="202">
        <f>IF(N362="snížená",J362,0)</f>
        <v>0</v>
      </c>
      <c r="BG362" s="202">
        <f>IF(N362="zákl. přenesená",J362,0)</f>
        <v>0</v>
      </c>
      <c r="BH362" s="202">
        <f>IF(N362="sníž. přenesená",J362,0)</f>
        <v>0</v>
      </c>
      <c r="BI362" s="202">
        <f>IF(N362="nulová",J362,0)</f>
        <v>0</v>
      </c>
      <c r="BJ362" s="18" t="s">
        <v>41</v>
      </c>
      <c r="BK362" s="202">
        <f>ROUND(I362*H362,1)</f>
        <v>0</v>
      </c>
      <c r="BL362" s="18" t="s">
        <v>137</v>
      </c>
      <c r="BM362" s="201" t="s">
        <v>707</v>
      </c>
    </row>
    <row r="363" spans="2:51" s="13" customFormat="1" ht="11.25">
      <c r="B363" s="203"/>
      <c r="C363" s="204"/>
      <c r="D363" s="205" t="s">
        <v>139</v>
      </c>
      <c r="E363" s="206" t="s">
        <v>35</v>
      </c>
      <c r="F363" s="207" t="s">
        <v>708</v>
      </c>
      <c r="G363" s="204"/>
      <c r="H363" s="208">
        <v>27.966</v>
      </c>
      <c r="I363" s="209"/>
      <c r="J363" s="204"/>
      <c r="K363" s="204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139</v>
      </c>
      <c r="AU363" s="214" t="s">
        <v>89</v>
      </c>
      <c r="AV363" s="13" t="s">
        <v>89</v>
      </c>
      <c r="AW363" s="13" t="s">
        <v>141</v>
      </c>
      <c r="AX363" s="13" t="s">
        <v>41</v>
      </c>
      <c r="AY363" s="214" t="s">
        <v>129</v>
      </c>
    </row>
    <row r="364" spans="1:65" s="2" customFormat="1" ht="33" customHeight="1">
      <c r="A364" s="36"/>
      <c r="B364" s="37"/>
      <c r="C364" s="191" t="s">
        <v>709</v>
      </c>
      <c r="D364" s="191" t="s">
        <v>132</v>
      </c>
      <c r="E364" s="192" t="s">
        <v>710</v>
      </c>
      <c r="F364" s="193" t="s">
        <v>711</v>
      </c>
      <c r="G364" s="194" t="s">
        <v>148</v>
      </c>
      <c r="H364" s="195">
        <v>21.83</v>
      </c>
      <c r="I364" s="196"/>
      <c r="J364" s="195">
        <f>ROUND(I364*H364,1)</f>
        <v>0</v>
      </c>
      <c r="K364" s="193" t="s">
        <v>136</v>
      </c>
      <c r="L364" s="41"/>
      <c r="M364" s="197" t="s">
        <v>35</v>
      </c>
      <c r="N364" s="198" t="s">
        <v>51</v>
      </c>
      <c r="O364" s="66"/>
      <c r="P364" s="199">
        <f>O364*H364</f>
        <v>0</v>
      </c>
      <c r="Q364" s="199">
        <v>0</v>
      </c>
      <c r="R364" s="199">
        <f>Q364*H364</f>
        <v>0</v>
      </c>
      <c r="S364" s="199">
        <v>0</v>
      </c>
      <c r="T364" s="200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01" t="s">
        <v>137</v>
      </c>
      <c r="AT364" s="201" t="s">
        <v>132</v>
      </c>
      <c r="AU364" s="201" t="s">
        <v>89</v>
      </c>
      <c r="AY364" s="18" t="s">
        <v>129</v>
      </c>
      <c r="BE364" s="202">
        <f>IF(N364="základní",J364,0)</f>
        <v>0</v>
      </c>
      <c r="BF364" s="202">
        <f>IF(N364="snížená",J364,0)</f>
        <v>0</v>
      </c>
      <c r="BG364" s="202">
        <f>IF(N364="zákl. přenesená",J364,0)</f>
        <v>0</v>
      </c>
      <c r="BH364" s="202">
        <f>IF(N364="sníž. přenesená",J364,0)</f>
        <v>0</v>
      </c>
      <c r="BI364" s="202">
        <f>IF(N364="nulová",J364,0)</f>
        <v>0</v>
      </c>
      <c r="BJ364" s="18" t="s">
        <v>41</v>
      </c>
      <c r="BK364" s="202">
        <f>ROUND(I364*H364,1)</f>
        <v>0</v>
      </c>
      <c r="BL364" s="18" t="s">
        <v>137</v>
      </c>
      <c r="BM364" s="201" t="s">
        <v>712</v>
      </c>
    </row>
    <row r="365" spans="2:51" s="13" customFormat="1" ht="11.25">
      <c r="B365" s="203"/>
      <c r="C365" s="204"/>
      <c r="D365" s="205" t="s">
        <v>139</v>
      </c>
      <c r="E365" s="206" t="s">
        <v>35</v>
      </c>
      <c r="F365" s="207" t="s">
        <v>713</v>
      </c>
      <c r="G365" s="204"/>
      <c r="H365" s="208">
        <v>21.825</v>
      </c>
      <c r="I365" s="209"/>
      <c r="J365" s="204"/>
      <c r="K365" s="204"/>
      <c r="L365" s="210"/>
      <c r="M365" s="211"/>
      <c r="N365" s="212"/>
      <c r="O365" s="212"/>
      <c r="P365" s="212"/>
      <c r="Q365" s="212"/>
      <c r="R365" s="212"/>
      <c r="S365" s="212"/>
      <c r="T365" s="213"/>
      <c r="AT365" s="214" t="s">
        <v>139</v>
      </c>
      <c r="AU365" s="214" t="s">
        <v>89</v>
      </c>
      <c r="AV365" s="13" t="s">
        <v>89</v>
      </c>
      <c r="AW365" s="13" t="s">
        <v>141</v>
      </c>
      <c r="AX365" s="13" t="s">
        <v>41</v>
      </c>
      <c r="AY365" s="214" t="s">
        <v>129</v>
      </c>
    </row>
    <row r="366" spans="1:65" s="2" customFormat="1" ht="33" customHeight="1">
      <c r="A366" s="36"/>
      <c r="B366" s="37"/>
      <c r="C366" s="191" t="s">
        <v>714</v>
      </c>
      <c r="D366" s="191" t="s">
        <v>132</v>
      </c>
      <c r="E366" s="192" t="s">
        <v>715</v>
      </c>
      <c r="F366" s="193" t="s">
        <v>716</v>
      </c>
      <c r="G366" s="194" t="s">
        <v>148</v>
      </c>
      <c r="H366" s="195">
        <v>0.28</v>
      </c>
      <c r="I366" s="196"/>
      <c r="J366" s="195">
        <f>ROUND(I366*H366,1)</f>
        <v>0</v>
      </c>
      <c r="K366" s="193" t="s">
        <v>136</v>
      </c>
      <c r="L366" s="41"/>
      <c r="M366" s="197" t="s">
        <v>35</v>
      </c>
      <c r="N366" s="198" t="s">
        <v>51</v>
      </c>
      <c r="O366" s="66"/>
      <c r="P366" s="199">
        <f>O366*H366</f>
        <v>0</v>
      </c>
      <c r="Q366" s="199">
        <v>0</v>
      </c>
      <c r="R366" s="199">
        <f>Q366*H366</f>
        <v>0</v>
      </c>
      <c r="S366" s="199">
        <v>0</v>
      </c>
      <c r="T366" s="200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1" t="s">
        <v>137</v>
      </c>
      <c r="AT366" s="201" t="s">
        <v>132</v>
      </c>
      <c r="AU366" s="201" t="s">
        <v>89</v>
      </c>
      <c r="AY366" s="18" t="s">
        <v>129</v>
      </c>
      <c r="BE366" s="202">
        <f>IF(N366="základní",J366,0)</f>
        <v>0</v>
      </c>
      <c r="BF366" s="202">
        <f>IF(N366="snížená",J366,0)</f>
        <v>0</v>
      </c>
      <c r="BG366" s="202">
        <f>IF(N366="zákl. přenesená",J366,0)</f>
        <v>0</v>
      </c>
      <c r="BH366" s="202">
        <f>IF(N366="sníž. přenesená",J366,0)</f>
        <v>0</v>
      </c>
      <c r="BI366" s="202">
        <f>IF(N366="nulová",J366,0)</f>
        <v>0</v>
      </c>
      <c r="BJ366" s="18" t="s">
        <v>41</v>
      </c>
      <c r="BK366" s="202">
        <f>ROUND(I366*H366,1)</f>
        <v>0</v>
      </c>
      <c r="BL366" s="18" t="s">
        <v>137</v>
      </c>
      <c r="BM366" s="201" t="s">
        <v>717</v>
      </c>
    </row>
    <row r="367" spans="2:51" s="13" customFormat="1" ht="11.25">
      <c r="B367" s="203"/>
      <c r="C367" s="204"/>
      <c r="D367" s="205" t="s">
        <v>139</v>
      </c>
      <c r="E367" s="206" t="s">
        <v>35</v>
      </c>
      <c r="F367" s="207" t="s">
        <v>718</v>
      </c>
      <c r="G367" s="204"/>
      <c r="H367" s="208">
        <v>0.278</v>
      </c>
      <c r="I367" s="209"/>
      <c r="J367" s="204"/>
      <c r="K367" s="204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139</v>
      </c>
      <c r="AU367" s="214" t="s">
        <v>89</v>
      </c>
      <c r="AV367" s="13" t="s">
        <v>89</v>
      </c>
      <c r="AW367" s="13" t="s">
        <v>141</v>
      </c>
      <c r="AX367" s="13" t="s">
        <v>41</v>
      </c>
      <c r="AY367" s="214" t="s">
        <v>129</v>
      </c>
    </row>
    <row r="368" spans="1:65" s="2" customFormat="1" ht="33" customHeight="1">
      <c r="A368" s="36"/>
      <c r="B368" s="37"/>
      <c r="C368" s="191" t="s">
        <v>719</v>
      </c>
      <c r="D368" s="191" t="s">
        <v>132</v>
      </c>
      <c r="E368" s="192" t="s">
        <v>720</v>
      </c>
      <c r="F368" s="193" t="s">
        <v>721</v>
      </c>
      <c r="G368" s="194" t="s">
        <v>148</v>
      </c>
      <c r="H368" s="195">
        <v>3.93</v>
      </c>
      <c r="I368" s="196"/>
      <c r="J368" s="195">
        <f>ROUND(I368*H368,1)</f>
        <v>0</v>
      </c>
      <c r="K368" s="193" t="s">
        <v>136</v>
      </c>
      <c r="L368" s="41"/>
      <c r="M368" s="197" t="s">
        <v>35</v>
      </c>
      <c r="N368" s="198" t="s">
        <v>51</v>
      </c>
      <c r="O368" s="66"/>
      <c r="P368" s="199">
        <f>O368*H368</f>
        <v>0</v>
      </c>
      <c r="Q368" s="199">
        <v>0</v>
      </c>
      <c r="R368" s="199">
        <f>Q368*H368</f>
        <v>0</v>
      </c>
      <c r="S368" s="199">
        <v>0</v>
      </c>
      <c r="T368" s="200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01" t="s">
        <v>137</v>
      </c>
      <c r="AT368" s="201" t="s">
        <v>132</v>
      </c>
      <c r="AU368" s="201" t="s">
        <v>89</v>
      </c>
      <c r="AY368" s="18" t="s">
        <v>129</v>
      </c>
      <c r="BE368" s="202">
        <f>IF(N368="základní",J368,0)</f>
        <v>0</v>
      </c>
      <c r="BF368" s="202">
        <f>IF(N368="snížená",J368,0)</f>
        <v>0</v>
      </c>
      <c r="BG368" s="202">
        <f>IF(N368="zákl. přenesená",J368,0)</f>
        <v>0</v>
      </c>
      <c r="BH368" s="202">
        <f>IF(N368="sníž. přenesená",J368,0)</f>
        <v>0</v>
      </c>
      <c r="BI368" s="202">
        <f>IF(N368="nulová",J368,0)</f>
        <v>0</v>
      </c>
      <c r="BJ368" s="18" t="s">
        <v>41</v>
      </c>
      <c r="BK368" s="202">
        <f>ROUND(I368*H368,1)</f>
        <v>0</v>
      </c>
      <c r="BL368" s="18" t="s">
        <v>137</v>
      </c>
      <c r="BM368" s="201" t="s">
        <v>722</v>
      </c>
    </row>
    <row r="369" spans="2:51" s="13" customFormat="1" ht="11.25">
      <c r="B369" s="203"/>
      <c r="C369" s="204"/>
      <c r="D369" s="205" t="s">
        <v>139</v>
      </c>
      <c r="E369" s="206" t="s">
        <v>35</v>
      </c>
      <c r="F369" s="207" t="s">
        <v>723</v>
      </c>
      <c r="G369" s="204"/>
      <c r="H369" s="208">
        <v>3.9290000000000003</v>
      </c>
      <c r="I369" s="209"/>
      <c r="J369" s="204"/>
      <c r="K369" s="204"/>
      <c r="L369" s="210"/>
      <c r="M369" s="211"/>
      <c r="N369" s="212"/>
      <c r="O369" s="212"/>
      <c r="P369" s="212"/>
      <c r="Q369" s="212"/>
      <c r="R369" s="212"/>
      <c r="S369" s="212"/>
      <c r="T369" s="213"/>
      <c r="AT369" s="214" t="s">
        <v>139</v>
      </c>
      <c r="AU369" s="214" t="s">
        <v>89</v>
      </c>
      <c r="AV369" s="13" t="s">
        <v>89</v>
      </c>
      <c r="AW369" s="13" t="s">
        <v>141</v>
      </c>
      <c r="AX369" s="13" t="s">
        <v>41</v>
      </c>
      <c r="AY369" s="214" t="s">
        <v>129</v>
      </c>
    </row>
    <row r="370" spans="2:63" s="12" customFormat="1" ht="22.9" customHeight="1">
      <c r="B370" s="175"/>
      <c r="C370" s="176"/>
      <c r="D370" s="177" t="s">
        <v>79</v>
      </c>
      <c r="E370" s="189" t="s">
        <v>724</v>
      </c>
      <c r="F370" s="189" t="s">
        <v>725</v>
      </c>
      <c r="G370" s="176"/>
      <c r="H370" s="176"/>
      <c r="I370" s="179"/>
      <c r="J370" s="190">
        <f>BK370</f>
        <v>0</v>
      </c>
      <c r="K370" s="176"/>
      <c r="L370" s="181"/>
      <c r="M370" s="182"/>
      <c r="N370" s="183"/>
      <c r="O370" s="183"/>
      <c r="P370" s="184">
        <f>P371</f>
        <v>0</v>
      </c>
      <c r="Q370" s="183"/>
      <c r="R370" s="184">
        <f>R371</f>
        <v>0</v>
      </c>
      <c r="S370" s="183"/>
      <c r="T370" s="185">
        <f>T371</f>
        <v>0</v>
      </c>
      <c r="AR370" s="186" t="s">
        <v>41</v>
      </c>
      <c r="AT370" s="187" t="s">
        <v>79</v>
      </c>
      <c r="AU370" s="187" t="s">
        <v>41</v>
      </c>
      <c r="AY370" s="186" t="s">
        <v>129</v>
      </c>
      <c r="BK370" s="188">
        <f>BK371</f>
        <v>0</v>
      </c>
    </row>
    <row r="371" spans="1:65" s="2" customFormat="1" ht="44.25" customHeight="1">
      <c r="A371" s="36"/>
      <c r="B371" s="37"/>
      <c r="C371" s="191" t="s">
        <v>726</v>
      </c>
      <c r="D371" s="191" t="s">
        <v>132</v>
      </c>
      <c r="E371" s="192" t="s">
        <v>727</v>
      </c>
      <c r="F371" s="193" t="s">
        <v>728</v>
      </c>
      <c r="G371" s="194" t="s">
        <v>148</v>
      </c>
      <c r="H371" s="195">
        <v>249.81</v>
      </c>
      <c r="I371" s="196"/>
      <c r="J371" s="195">
        <f>ROUND(I371*H371,1)</f>
        <v>0</v>
      </c>
      <c r="K371" s="193" t="s">
        <v>136</v>
      </c>
      <c r="L371" s="41"/>
      <c r="M371" s="197" t="s">
        <v>35</v>
      </c>
      <c r="N371" s="198" t="s">
        <v>51</v>
      </c>
      <c r="O371" s="66"/>
      <c r="P371" s="199">
        <f>O371*H371</f>
        <v>0</v>
      </c>
      <c r="Q371" s="199">
        <v>0</v>
      </c>
      <c r="R371" s="199">
        <f>Q371*H371</f>
        <v>0</v>
      </c>
      <c r="S371" s="199">
        <v>0</v>
      </c>
      <c r="T371" s="200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201" t="s">
        <v>137</v>
      </c>
      <c r="AT371" s="201" t="s">
        <v>132</v>
      </c>
      <c r="AU371" s="201" t="s">
        <v>89</v>
      </c>
      <c r="AY371" s="18" t="s">
        <v>129</v>
      </c>
      <c r="BE371" s="202">
        <f>IF(N371="základní",J371,0)</f>
        <v>0</v>
      </c>
      <c r="BF371" s="202">
        <f>IF(N371="snížená",J371,0)</f>
        <v>0</v>
      </c>
      <c r="BG371" s="202">
        <f>IF(N371="zákl. přenesená",J371,0)</f>
        <v>0</v>
      </c>
      <c r="BH371" s="202">
        <f>IF(N371="sníž. přenesená",J371,0)</f>
        <v>0</v>
      </c>
      <c r="BI371" s="202">
        <f>IF(N371="nulová",J371,0)</f>
        <v>0</v>
      </c>
      <c r="BJ371" s="18" t="s">
        <v>41</v>
      </c>
      <c r="BK371" s="202">
        <f>ROUND(I371*H371,1)</f>
        <v>0</v>
      </c>
      <c r="BL371" s="18" t="s">
        <v>137</v>
      </c>
      <c r="BM371" s="201" t="s">
        <v>729</v>
      </c>
    </row>
    <row r="372" spans="2:63" s="12" customFormat="1" ht="25.9" customHeight="1">
      <c r="B372" s="175"/>
      <c r="C372" s="176"/>
      <c r="D372" s="177" t="s">
        <v>79</v>
      </c>
      <c r="E372" s="178" t="s">
        <v>154</v>
      </c>
      <c r="F372" s="178" t="s">
        <v>155</v>
      </c>
      <c r="G372" s="176"/>
      <c r="H372" s="176"/>
      <c r="I372" s="179"/>
      <c r="J372" s="180">
        <f>BK372</f>
        <v>0</v>
      </c>
      <c r="K372" s="176"/>
      <c r="L372" s="181"/>
      <c r="M372" s="182"/>
      <c r="N372" s="183"/>
      <c r="O372" s="183"/>
      <c r="P372" s="184">
        <f>P373+P395+P399+P415+P453+P470+P483+P499+P525+P556+P561</f>
        <v>0</v>
      </c>
      <c r="Q372" s="183"/>
      <c r="R372" s="184">
        <f>R373+R395+R399+R415+R453+R470+R483+R499+R525+R556+R561</f>
        <v>14.301068269999998</v>
      </c>
      <c r="S372" s="183"/>
      <c r="T372" s="185">
        <f>T373+T395+T399+T415+T453+T470+T483+T499+T525+T556+T561</f>
        <v>3.5560687</v>
      </c>
      <c r="AR372" s="186" t="s">
        <v>89</v>
      </c>
      <c r="AT372" s="187" t="s">
        <v>79</v>
      </c>
      <c r="AU372" s="187" t="s">
        <v>80</v>
      </c>
      <c r="AY372" s="186" t="s">
        <v>129</v>
      </c>
      <c r="BK372" s="188">
        <f>BK373+BK395+BK399+BK415+BK453+BK470+BK483+BK499+BK525+BK556+BK561</f>
        <v>0</v>
      </c>
    </row>
    <row r="373" spans="2:63" s="12" customFormat="1" ht="22.9" customHeight="1">
      <c r="B373" s="175"/>
      <c r="C373" s="176"/>
      <c r="D373" s="177" t="s">
        <v>79</v>
      </c>
      <c r="E373" s="189" t="s">
        <v>730</v>
      </c>
      <c r="F373" s="189" t="s">
        <v>731</v>
      </c>
      <c r="G373" s="176"/>
      <c r="H373" s="176"/>
      <c r="I373" s="179"/>
      <c r="J373" s="190">
        <f>BK373</f>
        <v>0</v>
      </c>
      <c r="K373" s="176"/>
      <c r="L373" s="181"/>
      <c r="M373" s="182"/>
      <c r="N373" s="183"/>
      <c r="O373" s="183"/>
      <c r="P373" s="184">
        <f>SUM(P374:P394)</f>
        <v>0</v>
      </c>
      <c r="Q373" s="183"/>
      <c r="R373" s="184">
        <f>SUM(R374:R394)</f>
        <v>0.35750840000000006</v>
      </c>
      <c r="S373" s="183"/>
      <c r="T373" s="185">
        <f>SUM(T374:T394)</f>
        <v>0.27768000000000004</v>
      </c>
      <c r="AR373" s="186" t="s">
        <v>89</v>
      </c>
      <c r="AT373" s="187" t="s">
        <v>79</v>
      </c>
      <c r="AU373" s="187" t="s">
        <v>41</v>
      </c>
      <c r="AY373" s="186" t="s">
        <v>129</v>
      </c>
      <c r="BK373" s="188">
        <f>SUM(BK374:BK394)</f>
        <v>0</v>
      </c>
    </row>
    <row r="374" spans="1:65" s="2" customFormat="1" ht="33" customHeight="1">
      <c r="A374" s="36"/>
      <c r="B374" s="37"/>
      <c r="C374" s="191" t="s">
        <v>732</v>
      </c>
      <c r="D374" s="191" t="s">
        <v>132</v>
      </c>
      <c r="E374" s="192" t="s">
        <v>733</v>
      </c>
      <c r="F374" s="193" t="s">
        <v>734</v>
      </c>
      <c r="G374" s="194" t="s">
        <v>135</v>
      </c>
      <c r="H374" s="195">
        <v>69.42</v>
      </c>
      <c r="I374" s="196"/>
      <c r="J374" s="195">
        <f>ROUND(I374*H374,1)</f>
        <v>0</v>
      </c>
      <c r="K374" s="193" t="s">
        <v>136</v>
      </c>
      <c r="L374" s="41"/>
      <c r="M374" s="197" t="s">
        <v>35</v>
      </c>
      <c r="N374" s="198" t="s">
        <v>51</v>
      </c>
      <c r="O374" s="66"/>
      <c r="P374" s="199">
        <f>O374*H374</f>
        <v>0</v>
      </c>
      <c r="Q374" s="199">
        <v>0</v>
      </c>
      <c r="R374" s="199">
        <f>Q374*H374</f>
        <v>0</v>
      </c>
      <c r="S374" s="199">
        <v>0</v>
      </c>
      <c r="T374" s="200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01" t="s">
        <v>161</v>
      </c>
      <c r="AT374" s="201" t="s">
        <v>132</v>
      </c>
      <c r="AU374" s="201" t="s">
        <v>89</v>
      </c>
      <c r="AY374" s="18" t="s">
        <v>129</v>
      </c>
      <c r="BE374" s="202">
        <f>IF(N374="základní",J374,0)</f>
        <v>0</v>
      </c>
      <c r="BF374" s="202">
        <f>IF(N374="snížená",J374,0)</f>
        <v>0</v>
      </c>
      <c r="BG374" s="202">
        <f>IF(N374="zákl. přenesená",J374,0)</f>
        <v>0</v>
      </c>
      <c r="BH374" s="202">
        <f>IF(N374="sníž. přenesená",J374,0)</f>
        <v>0</v>
      </c>
      <c r="BI374" s="202">
        <f>IF(N374="nulová",J374,0)</f>
        <v>0</v>
      </c>
      <c r="BJ374" s="18" t="s">
        <v>41</v>
      </c>
      <c r="BK374" s="202">
        <f>ROUND(I374*H374,1)</f>
        <v>0</v>
      </c>
      <c r="BL374" s="18" t="s">
        <v>161</v>
      </c>
      <c r="BM374" s="201" t="s">
        <v>735</v>
      </c>
    </row>
    <row r="375" spans="2:51" s="13" customFormat="1" ht="11.25">
      <c r="B375" s="203"/>
      <c r="C375" s="204"/>
      <c r="D375" s="205" t="s">
        <v>139</v>
      </c>
      <c r="E375" s="206" t="s">
        <v>35</v>
      </c>
      <c r="F375" s="207" t="s">
        <v>736</v>
      </c>
      <c r="G375" s="204"/>
      <c r="H375" s="208">
        <v>66.48</v>
      </c>
      <c r="I375" s="209"/>
      <c r="J375" s="204"/>
      <c r="K375" s="204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139</v>
      </c>
      <c r="AU375" s="214" t="s">
        <v>89</v>
      </c>
      <c r="AV375" s="13" t="s">
        <v>89</v>
      </c>
      <c r="AW375" s="13" t="s">
        <v>141</v>
      </c>
      <c r="AX375" s="13" t="s">
        <v>80</v>
      </c>
      <c r="AY375" s="214" t="s">
        <v>129</v>
      </c>
    </row>
    <row r="376" spans="2:51" s="13" customFormat="1" ht="11.25">
      <c r="B376" s="203"/>
      <c r="C376" s="204"/>
      <c r="D376" s="205" t="s">
        <v>139</v>
      </c>
      <c r="E376" s="206" t="s">
        <v>35</v>
      </c>
      <c r="F376" s="207" t="s">
        <v>737</v>
      </c>
      <c r="G376" s="204"/>
      <c r="H376" s="208">
        <v>2.94</v>
      </c>
      <c r="I376" s="209"/>
      <c r="J376" s="204"/>
      <c r="K376" s="204"/>
      <c r="L376" s="210"/>
      <c r="M376" s="211"/>
      <c r="N376" s="212"/>
      <c r="O376" s="212"/>
      <c r="P376" s="212"/>
      <c r="Q376" s="212"/>
      <c r="R376" s="212"/>
      <c r="S376" s="212"/>
      <c r="T376" s="213"/>
      <c r="AT376" s="214" t="s">
        <v>139</v>
      </c>
      <c r="AU376" s="214" t="s">
        <v>89</v>
      </c>
      <c r="AV376" s="13" t="s">
        <v>89</v>
      </c>
      <c r="AW376" s="13" t="s">
        <v>141</v>
      </c>
      <c r="AX376" s="13" t="s">
        <v>80</v>
      </c>
      <c r="AY376" s="214" t="s">
        <v>129</v>
      </c>
    </row>
    <row r="377" spans="2:51" s="14" customFormat="1" ht="11.25">
      <c r="B377" s="215"/>
      <c r="C377" s="216"/>
      <c r="D377" s="205" t="s">
        <v>139</v>
      </c>
      <c r="E377" s="217" t="s">
        <v>35</v>
      </c>
      <c r="F377" s="218" t="s">
        <v>143</v>
      </c>
      <c r="G377" s="216"/>
      <c r="H377" s="219">
        <v>69.42</v>
      </c>
      <c r="I377" s="220"/>
      <c r="J377" s="216"/>
      <c r="K377" s="216"/>
      <c r="L377" s="221"/>
      <c r="M377" s="222"/>
      <c r="N377" s="223"/>
      <c r="O377" s="223"/>
      <c r="P377" s="223"/>
      <c r="Q377" s="223"/>
      <c r="R377" s="223"/>
      <c r="S377" s="223"/>
      <c r="T377" s="224"/>
      <c r="AT377" s="225" t="s">
        <v>139</v>
      </c>
      <c r="AU377" s="225" t="s">
        <v>89</v>
      </c>
      <c r="AV377" s="14" t="s">
        <v>137</v>
      </c>
      <c r="AW377" s="14" t="s">
        <v>141</v>
      </c>
      <c r="AX377" s="14" t="s">
        <v>41</v>
      </c>
      <c r="AY377" s="225" t="s">
        <v>129</v>
      </c>
    </row>
    <row r="378" spans="1:65" s="2" customFormat="1" ht="16.5" customHeight="1">
      <c r="A378" s="36"/>
      <c r="B378" s="37"/>
      <c r="C378" s="237" t="s">
        <v>738</v>
      </c>
      <c r="D378" s="237" t="s">
        <v>187</v>
      </c>
      <c r="E378" s="238" t="s">
        <v>739</v>
      </c>
      <c r="F378" s="239" t="s">
        <v>740</v>
      </c>
      <c r="G378" s="240" t="s">
        <v>148</v>
      </c>
      <c r="H378" s="241">
        <v>0.02</v>
      </c>
      <c r="I378" s="242"/>
      <c r="J378" s="241">
        <f>ROUND(I378*H378,1)</f>
        <v>0</v>
      </c>
      <c r="K378" s="239" t="s">
        <v>136</v>
      </c>
      <c r="L378" s="243"/>
      <c r="M378" s="244" t="s">
        <v>35</v>
      </c>
      <c r="N378" s="245" t="s">
        <v>51</v>
      </c>
      <c r="O378" s="66"/>
      <c r="P378" s="199">
        <f>O378*H378</f>
        <v>0</v>
      </c>
      <c r="Q378" s="199">
        <v>1</v>
      </c>
      <c r="R378" s="199">
        <f>Q378*H378</f>
        <v>0.02</v>
      </c>
      <c r="S378" s="199">
        <v>0</v>
      </c>
      <c r="T378" s="200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201" t="s">
        <v>191</v>
      </c>
      <c r="AT378" s="201" t="s">
        <v>187</v>
      </c>
      <c r="AU378" s="201" t="s">
        <v>89</v>
      </c>
      <c r="AY378" s="18" t="s">
        <v>129</v>
      </c>
      <c r="BE378" s="202">
        <f>IF(N378="základní",J378,0)</f>
        <v>0</v>
      </c>
      <c r="BF378" s="202">
        <f>IF(N378="snížená",J378,0)</f>
        <v>0</v>
      </c>
      <c r="BG378" s="202">
        <f>IF(N378="zákl. přenesená",J378,0)</f>
        <v>0</v>
      </c>
      <c r="BH378" s="202">
        <f>IF(N378="sníž. přenesená",J378,0)</f>
        <v>0</v>
      </c>
      <c r="BI378" s="202">
        <f>IF(N378="nulová",J378,0)</f>
        <v>0</v>
      </c>
      <c r="BJ378" s="18" t="s">
        <v>41</v>
      </c>
      <c r="BK378" s="202">
        <f>ROUND(I378*H378,1)</f>
        <v>0</v>
      </c>
      <c r="BL378" s="18" t="s">
        <v>161</v>
      </c>
      <c r="BM378" s="201" t="s">
        <v>741</v>
      </c>
    </row>
    <row r="379" spans="2:51" s="13" customFormat="1" ht="11.25">
      <c r="B379" s="203"/>
      <c r="C379" s="204"/>
      <c r="D379" s="205" t="s">
        <v>139</v>
      </c>
      <c r="E379" s="204"/>
      <c r="F379" s="207" t="s">
        <v>742</v>
      </c>
      <c r="G379" s="204"/>
      <c r="H379" s="208">
        <v>0.02</v>
      </c>
      <c r="I379" s="209"/>
      <c r="J379" s="204"/>
      <c r="K379" s="204"/>
      <c r="L379" s="210"/>
      <c r="M379" s="211"/>
      <c r="N379" s="212"/>
      <c r="O379" s="212"/>
      <c r="P379" s="212"/>
      <c r="Q379" s="212"/>
      <c r="R379" s="212"/>
      <c r="S379" s="212"/>
      <c r="T379" s="213"/>
      <c r="AT379" s="214" t="s">
        <v>139</v>
      </c>
      <c r="AU379" s="214" t="s">
        <v>89</v>
      </c>
      <c r="AV379" s="13" t="s">
        <v>89</v>
      </c>
      <c r="AW379" s="13" t="s">
        <v>4</v>
      </c>
      <c r="AX379" s="13" t="s">
        <v>41</v>
      </c>
      <c r="AY379" s="214" t="s">
        <v>129</v>
      </c>
    </row>
    <row r="380" spans="1:65" s="2" customFormat="1" ht="21.75" customHeight="1">
      <c r="A380" s="36"/>
      <c r="B380" s="37"/>
      <c r="C380" s="191" t="s">
        <v>743</v>
      </c>
      <c r="D380" s="191" t="s">
        <v>132</v>
      </c>
      <c r="E380" s="192" t="s">
        <v>744</v>
      </c>
      <c r="F380" s="193" t="s">
        <v>745</v>
      </c>
      <c r="G380" s="194" t="s">
        <v>135</v>
      </c>
      <c r="H380" s="195">
        <v>69.42</v>
      </c>
      <c r="I380" s="196"/>
      <c r="J380" s="195">
        <f>ROUND(I380*H380,1)</f>
        <v>0</v>
      </c>
      <c r="K380" s="193" t="s">
        <v>136</v>
      </c>
      <c r="L380" s="41"/>
      <c r="M380" s="197" t="s">
        <v>35</v>
      </c>
      <c r="N380" s="198" t="s">
        <v>51</v>
      </c>
      <c r="O380" s="66"/>
      <c r="P380" s="199">
        <f>O380*H380</f>
        <v>0</v>
      </c>
      <c r="Q380" s="199">
        <v>0</v>
      </c>
      <c r="R380" s="199">
        <f>Q380*H380</f>
        <v>0</v>
      </c>
      <c r="S380" s="199">
        <v>0.004</v>
      </c>
      <c r="T380" s="200">
        <f>S380*H380</f>
        <v>0.27768000000000004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01" t="s">
        <v>161</v>
      </c>
      <c r="AT380" s="201" t="s">
        <v>132</v>
      </c>
      <c r="AU380" s="201" t="s">
        <v>89</v>
      </c>
      <c r="AY380" s="18" t="s">
        <v>129</v>
      </c>
      <c r="BE380" s="202">
        <f>IF(N380="základní",J380,0)</f>
        <v>0</v>
      </c>
      <c r="BF380" s="202">
        <f>IF(N380="snížená",J380,0)</f>
        <v>0</v>
      </c>
      <c r="BG380" s="202">
        <f>IF(N380="zákl. přenesená",J380,0)</f>
        <v>0</v>
      </c>
      <c r="BH380" s="202">
        <f>IF(N380="sníž. přenesená",J380,0)</f>
        <v>0</v>
      </c>
      <c r="BI380" s="202">
        <f>IF(N380="nulová",J380,0)</f>
        <v>0</v>
      </c>
      <c r="BJ380" s="18" t="s">
        <v>41</v>
      </c>
      <c r="BK380" s="202">
        <f>ROUND(I380*H380,1)</f>
        <v>0</v>
      </c>
      <c r="BL380" s="18" t="s">
        <v>161</v>
      </c>
      <c r="BM380" s="201" t="s">
        <v>746</v>
      </c>
    </row>
    <row r="381" spans="2:51" s="13" customFormat="1" ht="11.25">
      <c r="B381" s="203"/>
      <c r="C381" s="204"/>
      <c r="D381" s="205" t="s">
        <v>139</v>
      </c>
      <c r="E381" s="206" t="s">
        <v>35</v>
      </c>
      <c r="F381" s="207" t="s">
        <v>736</v>
      </c>
      <c r="G381" s="204"/>
      <c r="H381" s="208">
        <v>66.48</v>
      </c>
      <c r="I381" s="209"/>
      <c r="J381" s="204"/>
      <c r="K381" s="204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139</v>
      </c>
      <c r="AU381" s="214" t="s">
        <v>89</v>
      </c>
      <c r="AV381" s="13" t="s">
        <v>89</v>
      </c>
      <c r="AW381" s="13" t="s">
        <v>141</v>
      </c>
      <c r="AX381" s="13" t="s">
        <v>80</v>
      </c>
      <c r="AY381" s="214" t="s">
        <v>129</v>
      </c>
    </row>
    <row r="382" spans="2:51" s="13" customFormat="1" ht="11.25">
      <c r="B382" s="203"/>
      <c r="C382" s="204"/>
      <c r="D382" s="205" t="s">
        <v>139</v>
      </c>
      <c r="E382" s="206" t="s">
        <v>35</v>
      </c>
      <c r="F382" s="207" t="s">
        <v>737</v>
      </c>
      <c r="G382" s="204"/>
      <c r="H382" s="208">
        <v>2.94</v>
      </c>
      <c r="I382" s="209"/>
      <c r="J382" s="204"/>
      <c r="K382" s="204"/>
      <c r="L382" s="210"/>
      <c r="M382" s="211"/>
      <c r="N382" s="212"/>
      <c r="O382" s="212"/>
      <c r="P382" s="212"/>
      <c r="Q382" s="212"/>
      <c r="R382" s="212"/>
      <c r="S382" s="212"/>
      <c r="T382" s="213"/>
      <c r="AT382" s="214" t="s">
        <v>139</v>
      </c>
      <c r="AU382" s="214" t="s">
        <v>89</v>
      </c>
      <c r="AV382" s="13" t="s">
        <v>89</v>
      </c>
      <c r="AW382" s="13" t="s">
        <v>141</v>
      </c>
      <c r="AX382" s="13" t="s">
        <v>80</v>
      </c>
      <c r="AY382" s="214" t="s">
        <v>129</v>
      </c>
    </row>
    <row r="383" spans="2:51" s="14" customFormat="1" ht="11.25">
      <c r="B383" s="215"/>
      <c r="C383" s="216"/>
      <c r="D383" s="205" t="s">
        <v>139</v>
      </c>
      <c r="E383" s="217" t="s">
        <v>35</v>
      </c>
      <c r="F383" s="218" t="s">
        <v>143</v>
      </c>
      <c r="G383" s="216"/>
      <c r="H383" s="219">
        <v>69.42</v>
      </c>
      <c r="I383" s="220"/>
      <c r="J383" s="216"/>
      <c r="K383" s="216"/>
      <c r="L383" s="221"/>
      <c r="M383" s="222"/>
      <c r="N383" s="223"/>
      <c r="O383" s="223"/>
      <c r="P383" s="223"/>
      <c r="Q383" s="223"/>
      <c r="R383" s="223"/>
      <c r="S383" s="223"/>
      <c r="T383" s="224"/>
      <c r="AT383" s="225" t="s">
        <v>139</v>
      </c>
      <c r="AU383" s="225" t="s">
        <v>89</v>
      </c>
      <c r="AV383" s="14" t="s">
        <v>137</v>
      </c>
      <c r="AW383" s="14" t="s">
        <v>141</v>
      </c>
      <c r="AX383" s="14" t="s">
        <v>41</v>
      </c>
      <c r="AY383" s="225" t="s">
        <v>129</v>
      </c>
    </row>
    <row r="384" spans="1:65" s="2" customFormat="1" ht="21.75" customHeight="1">
      <c r="A384" s="36"/>
      <c r="B384" s="37"/>
      <c r="C384" s="191" t="s">
        <v>747</v>
      </c>
      <c r="D384" s="191" t="s">
        <v>132</v>
      </c>
      <c r="E384" s="192" t="s">
        <v>748</v>
      </c>
      <c r="F384" s="193" t="s">
        <v>749</v>
      </c>
      <c r="G384" s="194" t="s">
        <v>135</v>
      </c>
      <c r="H384" s="195">
        <v>69.42</v>
      </c>
      <c r="I384" s="196"/>
      <c r="J384" s="195">
        <f>ROUND(I384*H384,1)</f>
        <v>0</v>
      </c>
      <c r="K384" s="193" t="s">
        <v>136</v>
      </c>
      <c r="L384" s="41"/>
      <c r="M384" s="197" t="s">
        <v>35</v>
      </c>
      <c r="N384" s="198" t="s">
        <v>51</v>
      </c>
      <c r="O384" s="66"/>
      <c r="P384" s="199">
        <f>O384*H384</f>
        <v>0</v>
      </c>
      <c r="Q384" s="199">
        <v>0.0004</v>
      </c>
      <c r="R384" s="199">
        <f>Q384*H384</f>
        <v>0.027768</v>
      </c>
      <c r="S384" s="199">
        <v>0</v>
      </c>
      <c r="T384" s="200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01" t="s">
        <v>161</v>
      </c>
      <c r="AT384" s="201" t="s">
        <v>132</v>
      </c>
      <c r="AU384" s="201" t="s">
        <v>89</v>
      </c>
      <c r="AY384" s="18" t="s">
        <v>129</v>
      </c>
      <c r="BE384" s="202">
        <f>IF(N384="základní",J384,0)</f>
        <v>0</v>
      </c>
      <c r="BF384" s="202">
        <f>IF(N384="snížená",J384,0)</f>
        <v>0</v>
      </c>
      <c r="BG384" s="202">
        <f>IF(N384="zákl. přenesená",J384,0)</f>
        <v>0</v>
      </c>
      <c r="BH384" s="202">
        <f>IF(N384="sníž. přenesená",J384,0)</f>
        <v>0</v>
      </c>
      <c r="BI384" s="202">
        <f>IF(N384="nulová",J384,0)</f>
        <v>0</v>
      </c>
      <c r="BJ384" s="18" t="s">
        <v>41</v>
      </c>
      <c r="BK384" s="202">
        <f>ROUND(I384*H384,1)</f>
        <v>0</v>
      </c>
      <c r="BL384" s="18" t="s">
        <v>161</v>
      </c>
      <c r="BM384" s="201" t="s">
        <v>750</v>
      </c>
    </row>
    <row r="385" spans="2:51" s="13" customFormat="1" ht="11.25">
      <c r="B385" s="203"/>
      <c r="C385" s="204"/>
      <c r="D385" s="205" t="s">
        <v>139</v>
      </c>
      <c r="E385" s="206" t="s">
        <v>35</v>
      </c>
      <c r="F385" s="207" t="s">
        <v>736</v>
      </c>
      <c r="G385" s="204"/>
      <c r="H385" s="208">
        <v>66.48</v>
      </c>
      <c r="I385" s="209"/>
      <c r="J385" s="204"/>
      <c r="K385" s="204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139</v>
      </c>
      <c r="AU385" s="214" t="s">
        <v>89</v>
      </c>
      <c r="AV385" s="13" t="s">
        <v>89</v>
      </c>
      <c r="AW385" s="13" t="s">
        <v>141</v>
      </c>
      <c r="AX385" s="13" t="s">
        <v>80</v>
      </c>
      <c r="AY385" s="214" t="s">
        <v>129</v>
      </c>
    </row>
    <row r="386" spans="2:51" s="13" customFormat="1" ht="11.25">
      <c r="B386" s="203"/>
      <c r="C386" s="204"/>
      <c r="D386" s="205" t="s">
        <v>139</v>
      </c>
      <c r="E386" s="206" t="s">
        <v>35</v>
      </c>
      <c r="F386" s="207" t="s">
        <v>737</v>
      </c>
      <c r="G386" s="204"/>
      <c r="H386" s="208">
        <v>2.94</v>
      </c>
      <c r="I386" s="209"/>
      <c r="J386" s="204"/>
      <c r="K386" s="204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139</v>
      </c>
      <c r="AU386" s="214" t="s">
        <v>89</v>
      </c>
      <c r="AV386" s="13" t="s">
        <v>89</v>
      </c>
      <c r="AW386" s="13" t="s">
        <v>141</v>
      </c>
      <c r="AX386" s="13" t="s">
        <v>80</v>
      </c>
      <c r="AY386" s="214" t="s">
        <v>129</v>
      </c>
    </row>
    <row r="387" spans="2:51" s="14" customFormat="1" ht="11.25">
      <c r="B387" s="215"/>
      <c r="C387" s="216"/>
      <c r="D387" s="205" t="s">
        <v>139</v>
      </c>
      <c r="E387" s="217" t="s">
        <v>35</v>
      </c>
      <c r="F387" s="218" t="s">
        <v>143</v>
      </c>
      <c r="G387" s="216"/>
      <c r="H387" s="219">
        <v>69.42</v>
      </c>
      <c r="I387" s="220"/>
      <c r="J387" s="216"/>
      <c r="K387" s="216"/>
      <c r="L387" s="221"/>
      <c r="M387" s="222"/>
      <c r="N387" s="223"/>
      <c r="O387" s="223"/>
      <c r="P387" s="223"/>
      <c r="Q387" s="223"/>
      <c r="R387" s="223"/>
      <c r="S387" s="223"/>
      <c r="T387" s="224"/>
      <c r="AT387" s="225" t="s">
        <v>139</v>
      </c>
      <c r="AU387" s="225" t="s">
        <v>89</v>
      </c>
      <c r="AV387" s="14" t="s">
        <v>137</v>
      </c>
      <c r="AW387" s="14" t="s">
        <v>141</v>
      </c>
      <c r="AX387" s="14" t="s">
        <v>41</v>
      </c>
      <c r="AY387" s="225" t="s">
        <v>129</v>
      </c>
    </row>
    <row r="388" spans="1:65" s="2" customFormat="1" ht="33" customHeight="1">
      <c r="A388" s="36"/>
      <c r="B388" s="37"/>
      <c r="C388" s="237" t="s">
        <v>751</v>
      </c>
      <c r="D388" s="237" t="s">
        <v>187</v>
      </c>
      <c r="E388" s="238" t="s">
        <v>752</v>
      </c>
      <c r="F388" s="239" t="s">
        <v>753</v>
      </c>
      <c r="G388" s="240" t="s">
        <v>135</v>
      </c>
      <c r="H388" s="241">
        <v>79.83</v>
      </c>
      <c r="I388" s="242"/>
      <c r="J388" s="241">
        <f>ROUND(I388*H388,1)</f>
        <v>0</v>
      </c>
      <c r="K388" s="239" t="s">
        <v>136</v>
      </c>
      <c r="L388" s="243"/>
      <c r="M388" s="244" t="s">
        <v>35</v>
      </c>
      <c r="N388" s="245" t="s">
        <v>51</v>
      </c>
      <c r="O388" s="66"/>
      <c r="P388" s="199">
        <f>O388*H388</f>
        <v>0</v>
      </c>
      <c r="Q388" s="199">
        <v>0.00388</v>
      </c>
      <c r="R388" s="199">
        <f>Q388*H388</f>
        <v>0.3097404</v>
      </c>
      <c r="S388" s="199">
        <v>0</v>
      </c>
      <c r="T388" s="200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201" t="s">
        <v>191</v>
      </c>
      <c r="AT388" s="201" t="s">
        <v>187</v>
      </c>
      <c r="AU388" s="201" t="s">
        <v>89</v>
      </c>
      <c r="AY388" s="18" t="s">
        <v>129</v>
      </c>
      <c r="BE388" s="202">
        <f>IF(N388="základní",J388,0)</f>
        <v>0</v>
      </c>
      <c r="BF388" s="202">
        <f>IF(N388="snížená",J388,0)</f>
        <v>0</v>
      </c>
      <c r="BG388" s="202">
        <f>IF(N388="zákl. přenesená",J388,0)</f>
        <v>0</v>
      </c>
      <c r="BH388" s="202">
        <f>IF(N388="sníž. přenesená",J388,0)</f>
        <v>0</v>
      </c>
      <c r="BI388" s="202">
        <f>IF(N388="nulová",J388,0)</f>
        <v>0</v>
      </c>
      <c r="BJ388" s="18" t="s">
        <v>41</v>
      </c>
      <c r="BK388" s="202">
        <f>ROUND(I388*H388,1)</f>
        <v>0</v>
      </c>
      <c r="BL388" s="18" t="s">
        <v>161</v>
      </c>
      <c r="BM388" s="201" t="s">
        <v>754</v>
      </c>
    </row>
    <row r="389" spans="2:51" s="13" customFormat="1" ht="11.25">
      <c r="B389" s="203"/>
      <c r="C389" s="204"/>
      <c r="D389" s="205" t="s">
        <v>139</v>
      </c>
      <c r="E389" s="204"/>
      <c r="F389" s="207" t="s">
        <v>755</v>
      </c>
      <c r="G389" s="204"/>
      <c r="H389" s="208">
        <v>79.83</v>
      </c>
      <c r="I389" s="209"/>
      <c r="J389" s="204"/>
      <c r="K389" s="204"/>
      <c r="L389" s="210"/>
      <c r="M389" s="211"/>
      <c r="N389" s="212"/>
      <c r="O389" s="212"/>
      <c r="P389" s="212"/>
      <c r="Q389" s="212"/>
      <c r="R389" s="212"/>
      <c r="S389" s="212"/>
      <c r="T389" s="213"/>
      <c r="AT389" s="214" t="s">
        <v>139</v>
      </c>
      <c r="AU389" s="214" t="s">
        <v>89</v>
      </c>
      <c r="AV389" s="13" t="s">
        <v>89</v>
      </c>
      <c r="AW389" s="13" t="s">
        <v>4</v>
      </c>
      <c r="AX389" s="13" t="s">
        <v>41</v>
      </c>
      <c r="AY389" s="214" t="s">
        <v>129</v>
      </c>
    </row>
    <row r="390" spans="1:65" s="2" customFormat="1" ht="16.5" customHeight="1">
      <c r="A390" s="36"/>
      <c r="B390" s="37"/>
      <c r="C390" s="191" t="s">
        <v>756</v>
      </c>
      <c r="D390" s="191" t="s">
        <v>132</v>
      </c>
      <c r="E390" s="192" t="s">
        <v>757</v>
      </c>
      <c r="F390" s="193" t="s">
        <v>758</v>
      </c>
      <c r="G390" s="194" t="s">
        <v>250</v>
      </c>
      <c r="H390" s="195">
        <v>47.3</v>
      </c>
      <c r="I390" s="196"/>
      <c r="J390" s="195">
        <f>ROUND(I390*H390,1)</f>
        <v>0</v>
      </c>
      <c r="K390" s="193" t="s">
        <v>35</v>
      </c>
      <c r="L390" s="41"/>
      <c r="M390" s="197" t="s">
        <v>35</v>
      </c>
      <c r="N390" s="198" t="s">
        <v>51</v>
      </c>
      <c r="O390" s="66"/>
      <c r="P390" s="199">
        <f>O390*H390</f>
        <v>0</v>
      </c>
      <c r="Q390" s="199">
        <v>0</v>
      </c>
      <c r="R390" s="199">
        <f>Q390*H390</f>
        <v>0</v>
      </c>
      <c r="S390" s="199">
        <v>0</v>
      </c>
      <c r="T390" s="200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201" t="s">
        <v>161</v>
      </c>
      <c r="AT390" s="201" t="s">
        <v>132</v>
      </c>
      <c r="AU390" s="201" t="s">
        <v>89</v>
      </c>
      <c r="AY390" s="18" t="s">
        <v>129</v>
      </c>
      <c r="BE390" s="202">
        <f>IF(N390="základní",J390,0)</f>
        <v>0</v>
      </c>
      <c r="BF390" s="202">
        <f>IF(N390="snížená",J390,0)</f>
        <v>0</v>
      </c>
      <c r="BG390" s="202">
        <f>IF(N390="zákl. přenesená",J390,0)</f>
        <v>0</v>
      </c>
      <c r="BH390" s="202">
        <f>IF(N390="sníž. přenesená",J390,0)</f>
        <v>0</v>
      </c>
      <c r="BI390" s="202">
        <f>IF(N390="nulová",J390,0)</f>
        <v>0</v>
      </c>
      <c r="BJ390" s="18" t="s">
        <v>41</v>
      </c>
      <c r="BK390" s="202">
        <f>ROUND(I390*H390,1)</f>
        <v>0</v>
      </c>
      <c r="BL390" s="18" t="s">
        <v>161</v>
      </c>
      <c r="BM390" s="201" t="s">
        <v>759</v>
      </c>
    </row>
    <row r="391" spans="2:51" s="13" customFormat="1" ht="11.25">
      <c r="B391" s="203"/>
      <c r="C391" s="204"/>
      <c r="D391" s="205" t="s">
        <v>139</v>
      </c>
      <c r="E391" s="206" t="s">
        <v>35</v>
      </c>
      <c r="F391" s="207" t="s">
        <v>760</v>
      </c>
      <c r="G391" s="204"/>
      <c r="H391" s="208">
        <v>37.5</v>
      </c>
      <c r="I391" s="209"/>
      <c r="J391" s="204"/>
      <c r="K391" s="204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139</v>
      </c>
      <c r="AU391" s="214" t="s">
        <v>89</v>
      </c>
      <c r="AV391" s="13" t="s">
        <v>89</v>
      </c>
      <c r="AW391" s="13" t="s">
        <v>141</v>
      </c>
      <c r="AX391" s="13" t="s">
        <v>80</v>
      </c>
      <c r="AY391" s="214" t="s">
        <v>129</v>
      </c>
    </row>
    <row r="392" spans="2:51" s="13" customFormat="1" ht="11.25">
      <c r="B392" s="203"/>
      <c r="C392" s="204"/>
      <c r="D392" s="205" t="s">
        <v>139</v>
      </c>
      <c r="E392" s="206" t="s">
        <v>35</v>
      </c>
      <c r="F392" s="207" t="s">
        <v>694</v>
      </c>
      <c r="G392" s="204"/>
      <c r="H392" s="208">
        <v>9.8</v>
      </c>
      <c r="I392" s="209"/>
      <c r="J392" s="204"/>
      <c r="K392" s="204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139</v>
      </c>
      <c r="AU392" s="214" t="s">
        <v>89</v>
      </c>
      <c r="AV392" s="13" t="s">
        <v>89</v>
      </c>
      <c r="AW392" s="13" t="s">
        <v>141</v>
      </c>
      <c r="AX392" s="13" t="s">
        <v>80</v>
      </c>
      <c r="AY392" s="214" t="s">
        <v>129</v>
      </c>
    </row>
    <row r="393" spans="2:51" s="14" customFormat="1" ht="11.25">
      <c r="B393" s="215"/>
      <c r="C393" s="216"/>
      <c r="D393" s="205" t="s">
        <v>139</v>
      </c>
      <c r="E393" s="217" t="s">
        <v>35</v>
      </c>
      <c r="F393" s="218" t="s">
        <v>143</v>
      </c>
      <c r="G393" s="216"/>
      <c r="H393" s="219">
        <v>47.3</v>
      </c>
      <c r="I393" s="220"/>
      <c r="J393" s="216"/>
      <c r="K393" s="216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139</v>
      </c>
      <c r="AU393" s="225" t="s">
        <v>89</v>
      </c>
      <c r="AV393" s="14" t="s">
        <v>137</v>
      </c>
      <c r="AW393" s="14" t="s">
        <v>141</v>
      </c>
      <c r="AX393" s="14" t="s">
        <v>41</v>
      </c>
      <c r="AY393" s="225" t="s">
        <v>129</v>
      </c>
    </row>
    <row r="394" spans="1:65" s="2" customFormat="1" ht="33" customHeight="1">
      <c r="A394" s="36"/>
      <c r="B394" s="37"/>
      <c r="C394" s="191" t="s">
        <v>761</v>
      </c>
      <c r="D394" s="191" t="s">
        <v>132</v>
      </c>
      <c r="E394" s="192" t="s">
        <v>762</v>
      </c>
      <c r="F394" s="193" t="s">
        <v>763</v>
      </c>
      <c r="G394" s="194" t="s">
        <v>216</v>
      </c>
      <c r="H394" s="196"/>
      <c r="I394" s="196"/>
      <c r="J394" s="195">
        <f>ROUND(I394*H394,1)</f>
        <v>0</v>
      </c>
      <c r="K394" s="193" t="s">
        <v>136</v>
      </c>
      <c r="L394" s="41"/>
      <c r="M394" s="197" t="s">
        <v>35</v>
      </c>
      <c r="N394" s="198" t="s">
        <v>51</v>
      </c>
      <c r="O394" s="66"/>
      <c r="P394" s="199">
        <f>O394*H394</f>
        <v>0</v>
      </c>
      <c r="Q394" s="199">
        <v>0</v>
      </c>
      <c r="R394" s="199">
        <f>Q394*H394</f>
        <v>0</v>
      </c>
      <c r="S394" s="199">
        <v>0</v>
      </c>
      <c r="T394" s="200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201" t="s">
        <v>161</v>
      </c>
      <c r="AT394" s="201" t="s">
        <v>132</v>
      </c>
      <c r="AU394" s="201" t="s">
        <v>89</v>
      </c>
      <c r="AY394" s="18" t="s">
        <v>129</v>
      </c>
      <c r="BE394" s="202">
        <f>IF(N394="základní",J394,0)</f>
        <v>0</v>
      </c>
      <c r="BF394" s="202">
        <f>IF(N394="snížená",J394,0)</f>
        <v>0</v>
      </c>
      <c r="BG394" s="202">
        <f>IF(N394="zákl. přenesená",J394,0)</f>
        <v>0</v>
      </c>
      <c r="BH394" s="202">
        <f>IF(N394="sníž. přenesená",J394,0)</f>
        <v>0</v>
      </c>
      <c r="BI394" s="202">
        <f>IF(N394="nulová",J394,0)</f>
        <v>0</v>
      </c>
      <c r="BJ394" s="18" t="s">
        <v>41</v>
      </c>
      <c r="BK394" s="202">
        <f>ROUND(I394*H394,1)</f>
        <v>0</v>
      </c>
      <c r="BL394" s="18" t="s">
        <v>161</v>
      </c>
      <c r="BM394" s="201" t="s">
        <v>764</v>
      </c>
    </row>
    <row r="395" spans="2:63" s="12" customFormat="1" ht="22.9" customHeight="1">
      <c r="B395" s="175"/>
      <c r="C395" s="176"/>
      <c r="D395" s="177" t="s">
        <v>79</v>
      </c>
      <c r="E395" s="189" t="s">
        <v>156</v>
      </c>
      <c r="F395" s="189" t="s">
        <v>157</v>
      </c>
      <c r="G395" s="176"/>
      <c r="H395" s="176"/>
      <c r="I395" s="179"/>
      <c r="J395" s="190">
        <f>BK395</f>
        <v>0</v>
      </c>
      <c r="K395" s="176"/>
      <c r="L395" s="181"/>
      <c r="M395" s="182"/>
      <c r="N395" s="183"/>
      <c r="O395" s="183"/>
      <c r="P395" s="184">
        <f>SUM(P396:P398)</f>
        <v>0</v>
      </c>
      <c r="Q395" s="183"/>
      <c r="R395" s="184">
        <f>SUM(R396:R398)</f>
        <v>0.0055</v>
      </c>
      <c r="S395" s="183"/>
      <c r="T395" s="185">
        <f>SUM(T396:T398)</f>
        <v>0</v>
      </c>
      <c r="AR395" s="186" t="s">
        <v>89</v>
      </c>
      <c r="AT395" s="187" t="s">
        <v>79</v>
      </c>
      <c r="AU395" s="187" t="s">
        <v>41</v>
      </c>
      <c r="AY395" s="186" t="s">
        <v>129</v>
      </c>
      <c r="BK395" s="188">
        <f>SUM(BK396:BK398)</f>
        <v>0</v>
      </c>
    </row>
    <row r="396" spans="1:65" s="2" customFormat="1" ht="16.5" customHeight="1">
      <c r="A396" s="36"/>
      <c r="B396" s="37"/>
      <c r="C396" s="191" t="s">
        <v>765</v>
      </c>
      <c r="D396" s="191" t="s">
        <v>132</v>
      </c>
      <c r="E396" s="192" t="s">
        <v>766</v>
      </c>
      <c r="F396" s="193" t="s">
        <v>767</v>
      </c>
      <c r="G396" s="194" t="s">
        <v>160</v>
      </c>
      <c r="H396" s="195">
        <v>5</v>
      </c>
      <c r="I396" s="196"/>
      <c r="J396" s="195">
        <f>ROUND(I396*H396,1)</f>
        <v>0</v>
      </c>
      <c r="K396" s="193" t="s">
        <v>35</v>
      </c>
      <c r="L396" s="41"/>
      <c r="M396" s="197" t="s">
        <v>35</v>
      </c>
      <c r="N396" s="198" t="s">
        <v>51</v>
      </c>
      <c r="O396" s="66"/>
      <c r="P396" s="199">
        <f>O396*H396</f>
        <v>0</v>
      </c>
      <c r="Q396" s="199">
        <v>0.0001</v>
      </c>
      <c r="R396" s="199">
        <f>Q396*H396</f>
        <v>0.0005</v>
      </c>
      <c r="S396" s="199">
        <v>0</v>
      </c>
      <c r="T396" s="200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201" t="s">
        <v>161</v>
      </c>
      <c r="AT396" s="201" t="s">
        <v>132</v>
      </c>
      <c r="AU396" s="201" t="s">
        <v>89</v>
      </c>
      <c r="AY396" s="18" t="s">
        <v>129</v>
      </c>
      <c r="BE396" s="202">
        <f>IF(N396="základní",J396,0)</f>
        <v>0</v>
      </c>
      <c r="BF396" s="202">
        <f>IF(N396="snížená",J396,0)</f>
        <v>0</v>
      </c>
      <c r="BG396" s="202">
        <f>IF(N396="zákl. přenesená",J396,0)</f>
        <v>0</v>
      </c>
      <c r="BH396" s="202">
        <f>IF(N396="sníž. přenesená",J396,0)</f>
        <v>0</v>
      </c>
      <c r="BI396" s="202">
        <f>IF(N396="nulová",J396,0)</f>
        <v>0</v>
      </c>
      <c r="BJ396" s="18" t="s">
        <v>41</v>
      </c>
      <c r="BK396" s="202">
        <f>ROUND(I396*H396,1)</f>
        <v>0</v>
      </c>
      <c r="BL396" s="18" t="s">
        <v>161</v>
      </c>
      <c r="BM396" s="201" t="s">
        <v>768</v>
      </c>
    </row>
    <row r="397" spans="1:65" s="2" customFormat="1" ht="16.5" customHeight="1">
      <c r="A397" s="36"/>
      <c r="B397" s="37"/>
      <c r="C397" s="237" t="s">
        <v>769</v>
      </c>
      <c r="D397" s="237" t="s">
        <v>187</v>
      </c>
      <c r="E397" s="238" t="s">
        <v>770</v>
      </c>
      <c r="F397" s="239" t="s">
        <v>771</v>
      </c>
      <c r="G397" s="240" t="s">
        <v>160</v>
      </c>
      <c r="H397" s="241">
        <v>5</v>
      </c>
      <c r="I397" s="242"/>
      <c r="J397" s="241">
        <f>ROUND(I397*H397,1)</f>
        <v>0</v>
      </c>
      <c r="K397" s="239" t="s">
        <v>35</v>
      </c>
      <c r="L397" s="243"/>
      <c r="M397" s="244" t="s">
        <v>35</v>
      </c>
      <c r="N397" s="245" t="s">
        <v>51</v>
      </c>
      <c r="O397" s="66"/>
      <c r="P397" s="199">
        <f>O397*H397</f>
        <v>0</v>
      </c>
      <c r="Q397" s="199">
        <v>0.001</v>
      </c>
      <c r="R397" s="199">
        <f>Q397*H397</f>
        <v>0.005</v>
      </c>
      <c r="S397" s="199">
        <v>0</v>
      </c>
      <c r="T397" s="200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201" t="s">
        <v>191</v>
      </c>
      <c r="AT397" s="201" t="s">
        <v>187</v>
      </c>
      <c r="AU397" s="201" t="s">
        <v>89</v>
      </c>
      <c r="AY397" s="18" t="s">
        <v>129</v>
      </c>
      <c r="BE397" s="202">
        <f>IF(N397="základní",J397,0)</f>
        <v>0</v>
      </c>
      <c r="BF397" s="202">
        <f>IF(N397="snížená",J397,0)</f>
        <v>0</v>
      </c>
      <c r="BG397" s="202">
        <f>IF(N397="zákl. přenesená",J397,0)</f>
        <v>0</v>
      </c>
      <c r="BH397" s="202">
        <f>IF(N397="sníž. přenesená",J397,0)</f>
        <v>0</v>
      </c>
      <c r="BI397" s="202">
        <f>IF(N397="nulová",J397,0)</f>
        <v>0</v>
      </c>
      <c r="BJ397" s="18" t="s">
        <v>41</v>
      </c>
      <c r="BK397" s="202">
        <f>ROUND(I397*H397,1)</f>
        <v>0</v>
      </c>
      <c r="BL397" s="18" t="s">
        <v>161</v>
      </c>
      <c r="BM397" s="201" t="s">
        <v>772</v>
      </c>
    </row>
    <row r="398" spans="1:65" s="2" customFormat="1" ht="33" customHeight="1">
      <c r="A398" s="36"/>
      <c r="B398" s="37"/>
      <c r="C398" s="191" t="s">
        <v>773</v>
      </c>
      <c r="D398" s="191" t="s">
        <v>132</v>
      </c>
      <c r="E398" s="192" t="s">
        <v>214</v>
      </c>
      <c r="F398" s="193" t="s">
        <v>215</v>
      </c>
      <c r="G398" s="194" t="s">
        <v>216</v>
      </c>
      <c r="H398" s="196"/>
      <c r="I398" s="196"/>
      <c r="J398" s="195">
        <f>ROUND(I398*H398,1)</f>
        <v>0</v>
      </c>
      <c r="K398" s="193" t="s">
        <v>136</v>
      </c>
      <c r="L398" s="41"/>
      <c r="M398" s="197" t="s">
        <v>35</v>
      </c>
      <c r="N398" s="198" t="s">
        <v>51</v>
      </c>
      <c r="O398" s="66"/>
      <c r="P398" s="199">
        <f>O398*H398</f>
        <v>0</v>
      </c>
      <c r="Q398" s="199">
        <v>0</v>
      </c>
      <c r="R398" s="199">
        <f>Q398*H398</f>
        <v>0</v>
      </c>
      <c r="S398" s="199">
        <v>0</v>
      </c>
      <c r="T398" s="200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01" t="s">
        <v>161</v>
      </c>
      <c r="AT398" s="201" t="s">
        <v>132</v>
      </c>
      <c r="AU398" s="201" t="s">
        <v>89</v>
      </c>
      <c r="AY398" s="18" t="s">
        <v>129</v>
      </c>
      <c r="BE398" s="202">
        <f>IF(N398="základní",J398,0)</f>
        <v>0</v>
      </c>
      <c r="BF398" s="202">
        <f>IF(N398="snížená",J398,0)</f>
        <v>0</v>
      </c>
      <c r="BG398" s="202">
        <f>IF(N398="zákl. přenesená",J398,0)</f>
        <v>0</v>
      </c>
      <c r="BH398" s="202">
        <f>IF(N398="sníž. přenesená",J398,0)</f>
        <v>0</v>
      </c>
      <c r="BI398" s="202">
        <f>IF(N398="nulová",J398,0)</f>
        <v>0</v>
      </c>
      <c r="BJ398" s="18" t="s">
        <v>41</v>
      </c>
      <c r="BK398" s="202">
        <f>ROUND(I398*H398,1)</f>
        <v>0</v>
      </c>
      <c r="BL398" s="18" t="s">
        <v>161</v>
      </c>
      <c r="BM398" s="201" t="s">
        <v>774</v>
      </c>
    </row>
    <row r="399" spans="2:63" s="12" customFormat="1" ht="22.9" customHeight="1">
      <c r="B399" s="175"/>
      <c r="C399" s="176"/>
      <c r="D399" s="177" t="s">
        <v>79</v>
      </c>
      <c r="E399" s="189" t="s">
        <v>218</v>
      </c>
      <c r="F399" s="189" t="s">
        <v>219</v>
      </c>
      <c r="G399" s="176"/>
      <c r="H399" s="176"/>
      <c r="I399" s="179"/>
      <c r="J399" s="190">
        <f>BK399</f>
        <v>0</v>
      </c>
      <c r="K399" s="176"/>
      <c r="L399" s="181"/>
      <c r="M399" s="182"/>
      <c r="N399" s="183"/>
      <c r="O399" s="183"/>
      <c r="P399" s="184">
        <f>SUM(P400:P414)</f>
        <v>0</v>
      </c>
      <c r="Q399" s="183"/>
      <c r="R399" s="184">
        <f>SUM(R400:R414)</f>
        <v>0.22664620000000002</v>
      </c>
      <c r="S399" s="183"/>
      <c r="T399" s="185">
        <f>SUM(T400:T414)</f>
        <v>0</v>
      </c>
      <c r="AR399" s="186" t="s">
        <v>89</v>
      </c>
      <c r="AT399" s="187" t="s">
        <v>79</v>
      </c>
      <c r="AU399" s="187" t="s">
        <v>41</v>
      </c>
      <c r="AY399" s="186" t="s">
        <v>129</v>
      </c>
      <c r="BK399" s="188">
        <f>SUM(BK400:BK414)</f>
        <v>0</v>
      </c>
    </row>
    <row r="400" spans="1:65" s="2" customFormat="1" ht="33" customHeight="1">
      <c r="A400" s="36"/>
      <c r="B400" s="37"/>
      <c r="C400" s="191" t="s">
        <v>775</v>
      </c>
      <c r="D400" s="191" t="s">
        <v>132</v>
      </c>
      <c r="E400" s="192" t="s">
        <v>776</v>
      </c>
      <c r="F400" s="193" t="s">
        <v>777</v>
      </c>
      <c r="G400" s="194" t="s">
        <v>135</v>
      </c>
      <c r="H400" s="195">
        <v>59.98</v>
      </c>
      <c r="I400" s="196"/>
      <c r="J400" s="195">
        <f>ROUND(I400*H400,1)</f>
        <v>0</v>
      </c>
      <c r="K400" s="193" t="s">
        <v>136</v>
      </c>
      <c r="L400" s="41"/>
      <c r="M400" s="197" t="s">
        <v>35</v>
      </c>
      <c r="N400" s="198" t="s">
        <v>51</v>
      </c>
      <c r="O400" s="66"/>
      <c r="P400" s="199">
        <f>O400*H400</f>
        <v>0</v>
      </c>
      <c r="Q400" s="199">
        <v>0</v>
      </c>
      <c r="R400" s="199">
        <f>Q400*H400</f>
        <v>0</v>
      </c>
      <c r="S400" s="199">
        <v>0</v>
      </c>
      <c r="T400" s="200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201" t="s">
        <v>161</v>
      </c>
      <c r="AT400" s="201" t="s">
        <v>132</v>
      </c>
      <c r="AU400" s="201" t="s">
        <v>89</v>
      </c>
      <c r="AY400" s="18" t="s">
        <v>129</v>
      </c>
      <c r="BE400" s="202">
        <f>IF(N400="základní",J400,0)</f>
        <v>0</v>
      </c>
      <c r="BF400" s="202">
        <f>IF(N400="snížená",J400,0)</f>
        <v>0</v>
      </c>
      <c r="BG400" s="202">
        <f>IF(N400="zákl. přenesená",J400,0)</f>
        <v>0</v>
      </c>
      <c r="BH400" s="202">
        <f>IF(N400="sníž. přenesená",J400,0)</f>
        <v>0</v>
      </c>
      <c r="BI400" s="202">
        <f>IF(N400="nulová",J400,0)</f>
        <v>0</v>
      </c>
      <c r="BJ400" s="18" t="s">
        <v>41</v>
      </c>
      <c r="BK400" s="202">
        <f>ROUND(I400*H400,1)</f>
        <v>0</v>
      </c>
      <c r="BL400" s="18" t="s">
        <v>161</v>
      </c>
      <c r="BM400" s="201" t="s">
        <v>778</v>
      </c>
    </row>
    <row r="401" spans="2:51" s="13" customFormat="1" ht="11.25">
      <c r="B401" s="203"/>
      <c r="C401" s="204"/>
      <c r="D401" s="205" t="s">
        <v>139</v>
      </c>
      <c r="E401" s="206" t="s">
        <v>35</v>
      </c>
      <c r="F401" s="207" t="s">
        <v>573</v>
      </c>
      <c r="G401" s="204"/>
      <c r="H401" s="208">
        <v>59.975</v>
      </c>
      <c r="I401" s="209"/>
      <c r="J401" s="204"/>
      <c r="K401" s="204"/>
      <c r="L401" s="210"/>
      <c r="M401" s="211"/>
      <c r="N401" s="212"/>
      <c r="O401" s="212"/>
      <c r="P401" s="212"/>
      <c r="Q401" s="212"/>
      <c r="R401" s="212"/>
      <c r="S401" s="212"/>
      <c r="T401" s="213"/>
      <c r="AT401" s="214" t="s">
        <v>139</v>
      </c>
      <c r="AU401" s="214" t="s">
        <v>89</v>
      </c>
      <c r="AV401" s="13" t="s">
        <v>89</v>
      </c>
      <c r="AW401" s="13" t="s">
        <v>141</v>
      </c>
      <c r="AX401" s="13" t="s">
        <v>41</v>
      </c>
      <c r="AY401" s="214" t="s">
        <v>129</v>
      </c>
    </row>
    <row r="402" spans="1:65" s="2" customFormat="1" ht="16.5" customHeight="1">
      <c r="A402" s="36"/>
      <c r="B402" s="37"/>
      <c r="C402" s="237" t="s">
        <v>779</v>
      </c>
      <c r="D402" s="237" t="s">
        <v>187</v>
      </c>
      <c r="E402" s="238" t="s">
        <v>780</v>
      </c>
      <c r="F402" s="239" t="s">
        <v>781</v>
      </c>
      <c r="G402" s="240" t="s">
        <v>135</v>
      </c>
      <c r="H402" s="241">
        <v>61.17</v>
      </c>
      <c r="I402" s="242"/>
      <c r="J402" s="241">
        <f>ROUND(I402*H402,1)</f>
        <v>0</v>
      </c>
      <c r="K402" s="239" t="s">
        <v>136</v>
      </c>
      <c r="L402" s="243"/>
      <c r="M402" s="244" t="s">
        <v>35</v>
      </c>
      <c r="N402" s="245" t="s">
        <v>51</v>
      </c>
      <c r="O402" s="66"/>
      <c r="P402" s="199">
        <f>O402*H402</f>
        <v>0</v>
      </c>
      <c r="Q402" s="199">
        <v>0.00046</v>
      </c>
      <c r="R402" s="199">
        <f>Q402*H402</f>
        <v>0.028138200000000002</v>
      </c>
      <c r="S402" s="199">
        <v>0</v>
      </c>
      <c r="T402" s="200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201" t="s">
        <v>191</v>
      </c>
      <c r="AT402" s="201" t="s">
        <v>187</v>
      </c>
      <c r="AU402" s="201" t="s">
        <v>89</v>
      </c>
      <c r="AY402" s="18" t="s">
        <v>129</v>
      </c>
      <c r="BE402" s="202">
        <f>IF(N402="základní",J402,0)</f>
        <v>0</v>
      </c>
      <c r="BF402" s="202">
        <f>IF(N402="snížená",J402,0)</f>
        <v>0</v>
      </c>
      <c r="BG402" s="202">
        <f>IF(N402="zákl. přenesená",J402,0)</f>
        <v>0</v>
      </c>
      <c r="BH402" s="202">
        <f>IF(N402="sníž. přenesená",J402,0)</f>
        <v>0</v>
      </c>
      <c r="BI402" s="202">
        <f>IF(N402="nulová",J402,0)</f>
        <v>0</v>
      </c>
      <c r="BJ402" s="18" t="s">
        <v>41</v>
      </c>
      <c r="BK402" s="202">
        <f>ROUND(I402*H402,1)</f>
        <v>0</v>
      </c>
      <c r="BL402" s="18" t="s">
        <v>161</v>
      </c>
      <c r="BM402" s="201" t="s">
        <v>782</v>
      </c>
    </row>
    <row r="403" spans="2:51" s="13" customFormat="1" ht="11.25">
      <c r="B403" s="203"/>
      <c r="C403" s="204"/>
      <c r="D403" s="205" t="s">
        <v>139</v>
      </c>
      <c r="E403" s="204"/>
      <c r="F403" s="207" t="s">
        <v>783</v>
      </c>
      <c r="G403" s="204"/>
      <c r="H403" s="208">
        <v>61.17</v>
      </c>
      <c r="I403" s="209"/>
      <c r="J403" s="204"/>
      <c r="K403" s="204"/>
      <c r="L403" s="210"/>
      <c r="M403" s="211"/>
      <c r="N403" s="212"/>
      <c r="O403" s="212"/>
      <c r="P403" s="212"/>
      <c r="Q403" s="212"/>
      <c r="R403" s="212"/>
      <c r="S403" s="212"/>
      <c r="T403" s="213"/>
      <c r="AT403" s="214" t="s">
        <v>139</v>
      </c>
      <c r="AU403" s="214" t="s">
        <v>89</v>
      </c>
      <c r="AV403" s="13" t="s">
        <v>89</v>
      </c>
      <c r="AW403" s="13" t="s">
        <v>4</v>
      </c>
      <c r="AX403" s="13" t="s">
        <v>41</v>
      </c>
      <c r="AY403" s="214" t="s">
        <v>129</v>
      </c>
    </row>
    <row r="404" spans="1:65" s="2" customFormat="1" ht="33" customHeight="1">
      <c r="A404" s="36"/>
      <c r="B404" s="37"/>
      <c r="C404" s="191" t="s">
        <v>784</v>
      </c>
      <c r="D404" s="191" t="s">
        <v>132</v>
      </c>
      <c r="E404" s="192" t="s">
        <v>785</v>
      </c>
      <c r="F404" s="193" t="s">
        <v>786</v>
      </c>
      <c r="G404" s="194" t="s">
        <v>135</v>
      </c>
      <c r="H404" s="195">
        <v>59.6</v>
      </c>
      <c r="I404" s="196"/>
      <c r="J404" s="195">
        <f>ROUND(I404*H404,1)</f>
        <v>0</v>
      </c>
      <c r="K404" s="193" t="s">
        <v>136</v>
      </c>
      <c r="L404" s="41"/>
      <c r="M404" s="197" t="s">
        <v>35</v>
      </c>
      <c r="N404" s="198" t="s">
        <v>51</v>
      </c>
      <c r="O404" s="66"/>
      <c r="P404" s="199">
        <f>O404*H404</f>
        <v>0</v>
      </c>
      <c r="Q404" s="199">
        <v>0</v>
      </c>
      <c r="R404" s="199">
        <f>Q404*H404</f>
        <v>0</v>
      </c>
      <c r="S404" s="199">
        <v>0</v>
      </c>
      <c r="T404" s="200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201" t="s">
        <v>161</v>
      </c>
      <c r="AT404" s="201" t="s">
        <v>132</v>
      </c>
      <c r="AU404" s="201" t="s">
        <v>89</v>
      </c>
      <c r="AY404" s="18" t="s">
        <v>129</v>
      </c>
      <c r="BE404" s="202">
        <f>IF(N404="základní",J404,0)</f>
        <v>0</v>
      </c>
      <c r="BF404" s="202">
        <f>IF(N404="snížená",J404,0)</f>
        <v>0</v>
      </c>
      <c r="BG404" s="202">
        <f>IF(N404="zákl. přenesená",J404,0)</f>
        <v>0</v>
      </c>
      <c r="BH404" s="202">
        <f>IF(N404="sníž. přenesená",J404,0)</f>
        <v>0</v>
      </c>
      <c r="BI404" s="202">
        <f>IF(N404="nulová",J404,0)</f>
        <v>0</v>
      </c>
      <c r="BJ404" s="18" t="s">
        <v>41</v>
      </c>
      <c r="BK404" s="202">
        <f>ROUND(I404*H404,1)</f>
        <v>0</v>
      </c>
      <c r="BL404" s="18" t="s">
        <v>161</v>
      </c>
      <c r="BM404" s="201" t="s">
        <v>787</v>
      </c>
    </row>
    <row r="405" spans="2:51" s="13" customFormat="1" ht="11.25">
      <c r="B405" s="203"/>
      <c r="C405" s="204"/>
      <c r="D405" s="205" t="s">
        <v>139</v>
      </c>
      <c r="E405" s="206" t="s">
        <v>35</v>
      </c>
      <c r="F405" s="207" t="s">
        <v>572</v>
      </c>
      <c r="G405" s="204"/>
      <c r="H405" s="208">
        <v>59.6</v>
      </c>
      <c r="I405" s="209"/>
      <c r="J405" s="204"/>
      <c r="K405" s="204"/>
      <c r="L405" s="210"/>
      <c r="M405" s="211"/>
      <c r="N405" s="212"/>
      <c r="O405" s="212"/>
      <c r="P405" s="212"/>
      <c r="Q405" s="212"/>
      <c r="R405" s="212"/>
      <c r="S405" s="212"/>
      <c r="T405" s="213"/>
      <c r="AT405" s="214" t="s">
        <v>139</v>
      </c>
      <c r="AU405" s="214" t="s">
        <v>89</v>
      </c>
      <c r="AV405" s="13" t="s">
        <v>89</v>
      </c>
      <c r="AW405" s="13" t="s">
        <v>141</v>
      </c>
      <c r="AX405" s="13" t="s">
        <v>41</v>
      </c>
      <c r="AY405" s="214" t="s">
        <v>129</v>
      </c>
    </row>
    <row r="406" spans="1:65" s="2" customFormat="1" ht="16.5" customHeight="1">
      <c r="A406" s="36"/>
      <c r="B406" s="37"/>
      <c r="C406" s="237" t="s">
        <v>788</v>
      </c>
      <c r="D406" s="237" t="s">
        <v>187</v>
      </c>
      <c r="E406" s="238" t="s">
        <v>789</v>
      </c>
      <c r="F406" s="239" t="s">
        <v>790</v>
      </c>
      <c r="G406" s="240" t="s">
        <v>135</v>
      </c>
      <c r="H406" s="241">
        <v>121.58</v>
      </c>
      <c r="I406" s="242"/>
      <c r="J406" s="241">
        <f>ROUND(I406*H406,1)</f>
        <v>0</v>
      </c>
      <c r="K406" s="239" t="s">
        <v>136</v>
      </c>
      <c r="L406" s="243"/>
      <c r="M406" s="244" t="s">
        <v>35</v>
      </c>
      <c r="N406" s="245" t="s">
        <v>51</v>
      </c>
      <c r="O406" s="66"/>
      <c r="P406" s="199">
        <f>O406*H406</f>
        <v>0</v>
      </c>
      <c r="Q406" s="199">
        <v>0.0012</v>
      </c>
      <c r="R406" s="199">
        <f>Q406*H406</f>
        <v>0.145896</v>
      </c>
      <c r="S406" s="199">
        <v>0</v>
      </c>
      <c r="T406" s="200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201" t="s">
        <v>191</v>
      </c>
      <c r="AT406" s="201" t="s">
        <v>187</v>
      </c>
      <c r="AU406" s="201" t="s">
        <v>89</v>
      </c>
      <c r="AY406" s="18" t="s">
        <v>129</v>
      </c>
      <c r="BE406" s="202">
        <f>IF(N406="základní",J406,0)</f>
        <v>0</v>
      </c>
      <c r="BF406" s="202">
        <f>IF(N406="snížená",J406,0)</f>
        <v>0</v>
      </c>
      <c r="BG406" s="202">
        <f>IF(N406="zákl. přenesená",J406,0)</f>
        <v>0</v>
      </c>
      <c r="BH406" s="202">
        <f>IF(N406="sníž. přenesená",J406,0)</f>
        <v>0</v>
      </c>
      <c r="BI406" s="202">
        <f>IF(N406="nulová",J406,0)</f>
        <v>0</v>
      </c>
      <c r="BJ406" s="18" t="s">
        <v>41</v>
      </c>
      <c r="BK406" s="202">
        <f>ROUND(I406*H406,1)</f>
        <v>0</v>
      </c>
      <c r="BL406" s="18" t="s">
        <v>161</v>
      </c>
      <c r="BM406" s="201" t="s">
        <v>791</v>
      </c>
    </row>
    <row r="407" spans="2:51" s="13" customFormat="1" ht="11.25">
      <c r="B407" s="203"/>
      <c r="C407" s="204"/>
      <c r="D407" s="205" t="s">
        <v>139</v>
      </c>
      <c r="E407" s="204"/>
      <c r="F407" s="207" t="s">
        <v>792</v>
      </c>
      <c r="G407" s="204"/>
      <c r="H407" s="208">
        <v>121.58</v>
      </c>
      <c r="I407" s="209"/>
      <c r="J407" s="204"/>
      <c r="K407" s="204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139</v>
      </c>
      <c r="AU407" s="214" t="s">
        <v>89</v>
      </c>
      <c r="AV407" s="13" t="s">
        <v>89</v>
      </c>
      <c r="AW407" s="13" t="s">
        <v>4</v>
      </c>
      <c r="AX407" s="13" t="s">
        <v>41</v>
      </c>
      <c r="AY407" s="214" t="s">
        <v>129</v>
      </c>
    </row>
    <row r="408" spans="1:65" s="2" customFormat="1" ht="33" customHeight="1">
      <c r="A408" s="36"/>
      <c r="B408" s="37"/>
      <c r="C408" s="191" t="s">
        <v>793</v>
      </c>
      <c r="D408" s="191" t="s">
        <v>132</v>
      </c>
      <c r="E408" s="192" t="s">
        <v>794</v>
      </c>
      <c r="F408" s="193" t="s">
        <v>795</v>
      </c>
      <c r="G408" s="194" t="s">
        <v>135</v>
      </c>
      <c r="H408" s="195">
        <v>119.58</v>
      </c>
      <c r="I408" s="196"/>
      <c r="J408" s="195">
        <f>ROUND(I408*H408,1)</f>
        <v>0</v>
      </c>
      <c r="K408" s="193" t="s">
        <v>136</v>
      </c>
      <c r="L408" s="41"/>
      <c r="M408" s="197" t="s">
        <v>35</v>
      </c>
      <c r="N408" s="198" t="s">
        <v>51</v>
      </c>
      <c r="O408" s="66"/>
      <c r="P408" s="199">
        <f>O408*H408</f>
        <v>0</v>
      </c>
      <c r="Q408" s="199">
        <v>0</v>
      </c>
      <c r="R408" s="199">
        <f>Q408*H408</f>
        <v>0</v>
      </c>
      <c r="S408" s="199">
        <v>0</v>
      </c>
      <c r="T408" s="200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201" t="s">
        <v>161</v>
      </c>
      <c r="AT408" s="201" t="s">
        <v>132</v>
      </c>
      <c r="AU408" s="201" t="s">
        <v>89</v>
      </c>
      <c r="AY408" s="18" t="s">
        <v>129</v>
      </c>
      <c r="BE408" s="202">
        <f>IF(N408="základní",J408,0)</f>
        <v>0</v>
      </c>
      <c r="BF408" s="202">
        <f>IF(N408="snížená",J408,0)</f>
        <v>0</v>
      </c>
      <c r="BG408" s="202">
        <f>IF(N408="zákl. přenesená",J408,0)</f>
        <v>0</v>
      </c>
      <c r="BH408" s="202">
        <f>IF(N408="sníž. přenesená",J408,0)</f>
        <v>0</v>
      </c>
      <c r="BI408" s="202">
        <f>IF(N408="nulová",J408,0)</f>
        <v>0</v>
      </c>
      <c r="BJ408" s="18" t="s">
        <v>41</v>
      </c>
      <c r="BK408" s="202">
        <f>ROUND(I408*H408,1)</f>
        <v>0</v>
      </c>
      <c r="BL408" s="18" t="s">
        <v>161</v>
      </c>
      <c r="BM408" s="201" t="s">
        <v>796</v>
      </c>
    </row>
    <row r="409" spans="2:51" s="13" customFormat="1" ht="11.25">
      <c r="B409" s="203"/>
      <c r="C409" s="204"/>
      <c r="D409" s="205" t="s">
        <v>139</v>
      </c>
      <c r="E409" s="206" t="s">
        <v>35</v>
      </c>
      <c r="F409" s="207" t="s">
        <v>572</v>
      </c>
      <c r="G409" s="204"/>
      <c r="H409" s="208">
        <v>59.6</v>
      </c>
      <c r="I409" s="209"/>
      <c r="J409" s="204"/>
      <c r="K409" s="204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139</v>
      </c>
      <c r="AU409" s="214" t="s">
        <v>89</v>
      </c>
      <c r="AV409" s="13" t="s">
        <v>89</v>
      </c>
      <c r="AW409" s="13" t="s">
        <v>141</v>
      </c>
      <c r="AX409" s="13" t="s">
        <v>80</v>
      </c>
      <c r="AY409" s="214" t="s">
        <v>129</v>
      </c>
    </row>
    <row r="410" spans="2:51" s="13" customFormat="1" ht="11.25">
      <c r="B410" s="203"/>
      <c r="C410" s="204"/>
      <c r="D410" s="205" t="s">
        <v>139</v>
      </c>
      <c r="E410" s="206" t="s">
        <v>35</v>
      </c>
      <c r="F410" s="207" t="s">
        <v>573</v>
      </c>
      <c r="G410" s="204"/>
      <c r="H410" s="208">
        <v>59.975</v>
      </c>
      <c r="I410" s="209"/>
      <c r="J410" s="204"/>
      <c r="K410" s="204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139</v>
      </c>
      <c r="AU410" s="214" t="s">
        <v>89</v>
      </c>
      <c r="AV410" s="13" t="s">
        <v>89</v>
      </c>
      <c r="AW410" s="13" t="s">
        <v>141</v>
      </c>
      <c r="AX410" s="13" t="s">
        <v>80</v>
      </c>
      <c r="AY410" s="214" t="s">
        <v>129</v>
      </c>
    </row>
    <row r="411" spans="2:51" s="14" customFormat="1" ht="11.25">
      <c r="B411" s="215"/>
      <c r="C411" s="216"/>
      <c r="D411" s="205" t="s">
        <v>139</v>
      </c>
      <c r="E411" s="217" t="s">
        <v>35</v>
      </c>
      <c r="F411" s="218" t="s">
        <v>143</v>
      </c>
      <c r="G411" s="216"/>
      <c r="H411" s="219">
        <v>119.575</v>
      </c>
      <c r="I411" s="220"/>
      <c r="J411" s="216"/>
      <c r="K411" s="216"/>
      <c r="L411" s="221"/>
      <c r="M411" s="222"/>
      <c r="N411" s="223"/>
      <c r="O411" s="223"/>
      <c r="P411" s="223"/>
      <c r="Q411" s="223"/>
      <c r="R411" s="223"/>
      <c r="S411" s="223"/>
      <c r="T411" s="224"/>
      <c r="AT411" s="225" t="s">
        <v>139</v>
      </c>
      <c r="AU411" s="225" t="s">
        <v>89</v>
      </c>
      <c r="AV411" s="14" t="s">
        <v>137</v>
      </c>
      <c r="AW411" s="14" t="s">
        <v>141</v>
      </c>
      <c r="AX411" s="14" t="s">
        <v>41</v>
      </c>
      <c r="AY411" s="225" t="s">
        <v>129</v>
      </c>
    </row>
    <row r="412" spans="1:65" s="2" customFormat="1" ht="16.5" customHeight="1">
      <c r="A412" s="36"/>
      <c r="B412" s="37"/>
      <c r="C412" s="237" t="s">
        <v>797</v>
      </c>
      <c r="D412" s="237" t="s">
        <v>187</v>
      </c>
      <c r="E412" s="238" t="s">
        <v>798</v>
      </c>
      <c r="F412" s="239" t="s">
        <v>799</v>
      </c>
      <c r="G412" s="240" t="s">
        <v>135</v>
      </c>
      <c r="H412" s="241">
        <v>131.53</v>
      </c>
      <c r="I412" s="242"/>
      <c r="J412" s="241">
        <f>ROUND(I412*H412,1)</f>
        <v>0</v>
      </c>
      <c r="K412" s="239" t="s">
        <v>136</v>
      </c>
      <c r="L412" s="243"/>
      <c r="M412" s="244" t="s">
        <v>35</v>
      </c>
      <c r="N412" s="245" t="s">
        <v>51</v>
      </c>
      <c r="O412" s="66"/>
      <c r="P412" s="199">
        <f>O412*H412</f>
        <v>0</v>
      </c>
      <c r="Q412" s="199">
        <v>0.0004</v>
      </c>
      <c r="R412" s="199">
        <f>Q412*H412</f>
        <v>0.052612000000000006</v>
      </c>
      <c r="S412" s="199">
        <v>0</v>
      </c>
      <c r="T412" s="200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01" t="s">
        <v>191</v>
      </c>
      <c r="AT412" s="201" t="s">
        <v>187</v>
      </c>
      <c r="AU412" s="201" t="s">
        <v>89</v>
      </c>
      <c r="AY412" s="18" t="s">
        <v>129</v>
      </c>
      <c r="BE412" s="202">
        <f>IF(N412="základní",J412,0)</f>
        <v>0</v>
      </c>
      <c r="BF412" s="202">
        <f>IF(N412="snížená",J412,0)</f>
        <v>0</v>
      </c>
      <c r="BG412" s="202">
        <f>IF(N412="zákl. přenesená",J412,0)</f>
        <v>0</v>
      </c>
      <c r="BH412" s="202">
        <f>IF(N412="sníž. přenesená",J412,0)</f>
        <v>0</v>
      </c>
      <c r="BI412" s="202">
        <f>IF(N412="nulová",J412,0)</f>
        <v>0</v>
      </c>
      <c r="BJ412" s="18" t="s">
        <v>41</v>
      </c>
      <c r="BK412" s="202">
        <f>ROUND(I412*H412,1)</f>
        <v>0</v>
      </c>
      <c r="BL412" s="18" t="s">
        <v>161</v>
      </c>
      <c r="BM412" s="201" t="s">
        <v>800</v>
      </c>
    </row>
    <row r="413" spans="2:51" s="13" customFormat="1" ht="11.25">
      <c r="B413" s="203"/>
      <c r="C413" s="204"/>
      <c r="D413" s="205" t="s">
        <v>139</v>
      </c>
      <c r="E413" s="204"/>
      <c r="F413" s="207" t="s">
        <v>801</v>
      </c>
      <c r="G413" s="204"/>
      <c r="H413" s="208">
        <v>131.53</v>
      </c>
      <c r="I413" s="209"/>
      <c r="J413" s="204"/>
      <c r="K413" s="204"/>
      <c r="L413" s="210"/>
      <c r="M413" s="211"/>
      <c r="N413" s="212"/>
      <c r="O413" s="212"/>
      <c r="P413" s="212"/>
      <c r="Q413" s="212"/>
      <c r="R413" s="212"/>
      <c r="S413" s="212"/>
      <c r="T413" s="213"/>
      <c r="AT413" s="214" t="s">
        <v>139</v>
      </c>
      <c r="AU413" s="214" t="s">
        <v>89</v>
      </c>
      <c r="AV413" s="13" t="s">
        <v>89</v>
      </c>
      <c r="AW413" s="13" t="s">
        <v>4</v>
      </c>
      <c r="AX413" s="13" t="s">
        <v>41</v>
      </c>
      <c r="AY413" s="214" t="s">
        <v>129</v>
      </c>
    </row>
    <row r="414" spans="1:65" s="2" customFormat="1" ht="33" customHeight="1">
      <c r="A414" s="36"/>
      <c r="B414" s="37"/>
      <c r="C414" s="191" t="s">
        <v>802</v>
      </c>
      <c r="D414" s="191" t="s">
        <v>132</v>
      </c>
      <c r="E414" s="192" t="s">
        <v>803</v>
      </c>
      <c r="F414" s="193" t="s">
        <v>804</v>
      </c>
      <c r="G414" s="194" t="s">
        <v>216</v>
      </c>
      <c r="H414" s="196"/>
      <c r="I414" s="196"/>
      <c r="J414" s="195">
        <f>ROUND(I414*H414,1)</f>
        <v>0</v>
      </c>
      <c r="K414" s="193" t="s">
        <v>136</v>
      </c>
      <c r="L414" s="41"/>
      <c r="M414" s="197" t="s">
        <v>35</v>
      </c>
      <c r="N414" s="198" t="s">
        <v>51</v>
      </c>
      <c r="O414" s="66"/>
      <c r="P414" s="199">
        <f>O414*H414</f>
        <v>0</v>
      </c>
      <c r="Q414" s="199">
        <v>0</v>
      </c>
      <c r="R414" s="199">
        <f>Q414*H414</f>
        <v>0</v>
      </c>
      <c r="S414" s="199">
        <v>0</v>
      </c>
      <c r="T414" s="200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201" t="s">
        <v>161</v>
      </c>
      <c r="AT414" s="201" t="s">
        <v>132</v>
      </c>
      <c r="AU414" s="201" t="s">
        <v>89</v>
      </c>
      <c r="AY414" s="18" t="s">
        <v>129</v>
      </c>
      <c r="BE414" s="202">
        <f>IF(N414="základní",J414,0)</f>
        <v>0</v>
      </c>
      <c r="BF414" s="202">
        <f>IF(N414="snížená",J414,0)</f>
        <v>0</v>
      </c>
      <c r="BG414" s="202">
        <f>IF(N414="zákl. přenesená",J414,0)</f>
        <v>0</v>
      </c>
      <c r="BH414" s="202">
        <f>IF(N414="sníž. přenesená",J414,0)</f>
        <v>0</v>
      </c>
      <c r="BI414" s="202">
        <f>IF(N414="nulová",J414,0)</f>
        <v>0</v>
      </c>
      <c r="BJ414" s="18" t="s">
        <v>41</v>
      </c>
      <c r="BK414" s="202">
        <f>ROUND(I414*H414,1)</f>
        <v>0</v>
      </c>
      <c r="BL414" s="18" t="s">
        <v>161</v>
      </c>
      <c r="BM414" s="201" t="s">
        <v>805</v>
      </c>
    </row>
    <row r="415" spans="2:63" s="12" customFormat="1" ht="22.9" customHeight="1">
      <c r="B415" s="175"/>
      <c r="C415" s="176"/>
      <c r="D415" s="177" t="s">
        <v>79</v>
      </c>
      <c r="E415" s="189" t="s">
        <v>806</v>
      </c>
      <c r="F415" s="189" t="s">
        <v>807</v>
      </c>
      <c r="G415" s="176"/>
      <c r="H415" s="176"/>
      <c r="I415" s="179"/>
      <c r="J415" s="190">
        <f>BK415</f>
        <v>0</v>
      </c>
      <c r="K415" s="176"/>
      <c r="L415" s="181"/>
      <c r="M415" s="182"/>
      <c r="N415" s="183"/>
      <c r="O415" s="183"/>
      <c r="P415" s="184">
        <f>SUM(P416:P452)</f>
        <v>0</v>
      </c>
      <c r="Q415" s="183"/>
      <c r="R415" s="184">
        <f>SUM(R416:R452)</f>
        <v>6.4413833</v>
      </c>
      <c r="S415" s="183"/>
      <c r="T415" s="185">
        <f>SUM(T416:T452)</f>
        <v>0</v>
      </c>
      <c r="AR415" s="186" t="s">
        <v>89</v>
      </c>
      <c r="AT415" s="187" t="s">
        <v>79</v>
      </c>
      <c r="AU415" s="187" t="s">
        <v>41</v>
      </c>
      <c r="AY415" s="186" t="s">
        <v>129</v>
      </c>
      <c r="BK415" s="188">
        <f>SUM(BK416:BK452)</f>
        <v>0</v>
      </c>
    </row>
    <row r="416" spans="1:65" s="2" customFormat="1" ht="44.25" customHeight="1">
      <c r="A416" s="36"/>
      <c r="B416" s="37"/>
      <c r="C416" s="191" t="s">
        <v>808</v>
      </c>
      <c r="D416" s="191" t="s">
        <v>132</v>
      </c>
      <c r="E416" s="192" t="s">
        <v>809</v>
      </c>
      <c r="F416" s="193" t="s">
        <v>810</v>
      </c>
      <c r="G416" s="194" t="s">
        <v>135</v>
      </c>
      <c r="H416" s="195">
        <v>61.98</v>
      </c>
      <c r="I416" s="196"/>
      <c r="J416" s="195">
        <f>ROUND(I416*H416,1)</f>
        <v>0</v>
      </c>
      <c r="K416" s="193" t="s">
        <v>136</v>
      </c>
      <c r="L416" s="41"/>
      <c r="M416" s="197" t="s">
        <v>35</v>
      </c>
      <c r="N416" s="198" t="s">
        <v>51</v>
      </c>
      <c r="O416" s="66"/>
      <c r="P416" s="199">
        <f>O416*H416</f>
        <v>0</v>
      </c>
      <c r="Q416" s="199">
        <v>0.02503</v>
      </c>
      <c r="R416" s="199">
        <f>Q416*H416</f>
        <v>1.5513594</v>
      </c>
      <c r="S416" s="199">
        <v>0</v>
      </c>
      <c r="T416" s="200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201" t="s">
        <v>161</v>
      </c>
      <c r="AT416" s="201" t="s">
        <v>132</v>
      </c>
      <c r="AU416" s="201" t="s">
        <v>89</v>
      </c>
      <c r="AY416" s="18" t="s">
        <v>129</v>
      </c>
      <c r="BE416" s="202">
        <f>IF(N416="základní",J416,0)</f>
        <v>0</v>
      </c>
      <c r="BF416" s="202">
        <f>IF(N416="snížená",J416,0)</f>
        <v>0</v>
      </c>
      <c r="BG416" s="202">
        <f>IF(N416="zákl. přenesená",J416,0)</f>
        <v>0</v>
      </c>
      <c r="BH416" s="202">
        <f>IF(N416="sníž. přenesená",J416,0)</f>
        <v>0</v>
      </c>
      <c r="BI416" s="202">
        <f>IF(N416="nulová",J416,0)</f>
        <v>0</v>
      </c>
      <c r="BJ416" s="18" t="s">
        <v>41</v>
      </c>
      <c r="BK416" s="202">
        <f>ROUND(I416*H416,1)</f>
        <v>0</v>
      </c>
      <c r="BL416" s="18" t="s">
        <v>161</v>
      </c>
      <c r="BM416" s="201" t="s">
        <v>811</v>
      </c>
    </row>
    <row r="417" spans="2:51" s="13" customFormat="1" ht="11.25">
      <c r="B417" s="203"/>
      <c r="C417" s="204"/>
      <c r="D417" s="205" t="s">
        <v>139</v>
      </c>
      <c r="E417" s="206" t="s">
        <v>35</v>
      </c>
      <c r="F417" s="207" t="s">
        <v>812</v>
      </c>
      <c r="G417" s="204"/>
      <c r="H417" s="208">
        <v>61.975</v>
      </c>
      <c r="I417" s="209"/>
      <c r="J417" s="204"/>
      <c r="K417" s="204"/>
      <c r="L417" s="210"/>
      <c r="M417" s="211"/>
      <c r="N417" s="212"/>
      <c r="O417" s="212"/>
      <c r="P417" s="212"/>
      <c r="Q417" s="212"/>
      <c r="R417" s="212"/>
      <c r="S417" s="212"/>
      <c r="T417" s="213"/>
      <c r="AT417" s="214" t="s">
        <v>139</v>
      </c>
      <c r="AU417" s="214" t="s">
        <v>89</v>
      </c>
      <c r="AV417" s="13" t="s">
        <v>89</v>
      </c>
      <c r="AW417" s="13" t="s">
        <v>141</v>
      </c>
      <c r="AX417" s="13" t="s">
        <v>80</v>
      </c>
      <c r="AY417" s="214" t="s">
        <v>129</v>
      </c>
    </row>
    <row r="418" spans="2:51" s="14" customFormat="1" ht="11.25">
      <c r="B418" s="215"/>
      <c r="C418" s="216"/>
      <c r="D418" s="205" t="s">
        <v>139</v>
      </c>
      <c r="E418" s="217" t="s">
        <v>35</v>
      </c>
      <c r="F418" s="218" t="s">
        <v>143</v>
      </c>
      <c r="G418" s="216"/>
      <c r="H418" s="219">
        <v>61.975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139</v>
      </c>
      <c r="AU418" s="225" t="s">
        <v>89</v>
      </c>
      <c r="AV418" s="14" t="s">
        <v>137</v>
      </c>
      <c r="AW418" s="14" t="s">
        <v>141</v>
      </c>
      <c r="AX418" s="14" t="s">
        <v>41</v>
      </c>
      <c r="AY418" s="225" t="s">
        <v>129</v>
      </c>
    </row>
    <row r="419" spans="1:65" s="2" customFormat="1" ht="55.5" customHeight="1">
      <c r="A419" s="36"/>
      <c r="B419" s="37"/>
      <c r="C419" s="191" t="s">
        <v>813</v>
      </c>
      <c r="D419" s="191" t="s">
        <v>132</v>
      </c>
      <c r="E419" s="192" t="s">
        <v>814</v>
      </c>
      <c r="F419" s="193" t="s">
        <v>815</v>
      </c>
      <c r="G419" s="194" t="s">
        <v>135</v>
      </c>
      <c r="H419" s="195">
        <v>43.7</v>
      </c>
      <c r="I419" s="196"/>
      <c r="J419" s="195">
        <f>ROUND(I419*H419,1)</f>
        <v>0</v>
      </c>
      <c r="K419" s="193" t="s">
        <v>136</v>
      </c>
      <c r="L419" s="41"/>
      <c r="M419" s="197" t="s">
        <v>35</v>
      </c>
      <c r="N419" s="198" t="s">
        <v>51</v>
      </c>
      <c r="O419" s="66"/>
      <c r="P419" s="199">
        <f>O419*H419</f>
        <v>0</v>
      </c>
      <c r="Q419" s="199">
        <v>0.0462</v>
      </c>
      <c r="R419" s="199">
        <f>Q419*H419</f>
        <v>2.01894</v>
      </c>
      <c r="S419" s="199">
        <v>0</v>
      </c>
      <c r="T419" s="200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01" t="s">
        <v>161</v>
      </c>
      <c r="AT419" s="201" t="s">
        <v>132</v>
      </c>
      <c r="AU419" s="201" t="s">
        <v>89</v>
      </c>
      <c r="AY419" s="18" t="s">
        <v>129</v>
      </c>
      <c r="BE419" s="202">
        <f>IF(N419="základní",J419,0)</f>
        <v>0</v>
      </c>
      <c r="BF419" s="202">
        <f>IF(N419="snížená",J419,0)</f>
        <v>0</v>
      </c>
      <c r="BG419" s="202">
        <f>IF(N419="zákl. přenesená",J419,0)</f>
        <v>0</v>
      </c>
      <c r="BH419" s="202">
        <f>IF(N419="sníž. přenesená",J419,0)</f>
        <v>0</v>
      </c>
      <c r="BI419" s="202">
        <f>IF(N419="nulová",J419,0)</f>
        <v>0</v>
      </c>
      <c r="BJ419" s="18" t="s">
        <v>41</v>
      </c>
      <c r="BK419" s="202">
        <f>ROUND(I419*H419,1)</f>
        <v>0</v>
      </c>
      <c r="BL419" s="18" t="s">
        <v>161</v>
      </c>
      <c r="BM419" s="201" t="s">
        <v>816</v>
      </c>
    </row>
    <row r="420" spans="2:51" s="13" customFormat="1" ht="11.25">
      <c r="B420" s="203"/>
      <c r="C420" s="204"/>
      <c r="D420" s="205" t="s">
        <v>139</v>
      </c>
      <c r="E420" s="206" t="s">
        <v>35</v>
      </c>
      <c r="F420" s="207" t="s">
        <v>817</v>
      </c>
      <c r="G420" s="204"/>
      <c r="H420" s="208">
        <v>17.575</v>
      </c>
      <c r="I420" s="209"/>
      <c r="J420" s="204"/>
      <c r="K420" s="204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139</v>
      </c>
      <c r="AU420" s="214" t="s">
        <v>89</v>
      </c>
      <c r="AV420" s="13" t="s">
        <v>89</v>
      </c>
      <c r="AW420" s="13" t="s">
        <v>141</v>
      </c>
      <c r="AX420" s="13" t="s">
        <v>80</v>
      </c>
      <c r="AY420" s="214" t="s">
        <v>129</v>
      </c>
    </row>
    <row r="421" spans="2:51" s="13" customFormat="1" ht="11.25">
      <c r="B421" s="203"/>
      <c r="C421" s="204"/>
      <c r="D421" s="205" t="s">
        <v>139</v>
      </c>
      <c r="E421" s="206" t="s">
        <v>35</v>
      </c>
      <c r="F421" s="207" t="s">
        <v>818</v>
      </c>
      <c r="G421" s="204"/>
      <c r="H421" s="208">
        <v>26.125</v>
      </c>
      <c r="I421" s="209"/>
      <c r="J421" s="204"/>
      <c r="K421" s="204"/>
      <c r="L421" s="210"/>
      <c r="M421" s="211"/>
      <c r="N421" s="212"/>
      <c r="O421" s="212"/>
      <c r="P421" s="212"/>
      <c r="Q421" s="212"/>
      <c r="R421" s="212"/>
      <c r="S421" s="212"/>
      <c r="T421" s="213"/>
      <c r="AT421" s="214" t="s">
        <v>139</v>
      </c>
      <c r="AU421" s="214" t="s">
        <v>89</v>
      </c>
      <c r="AV421" s="13" t="s">
        <v>89</v>
      </c>
      <c r="AW421" s="13" t="s">
        <v>141</v>
      </c>
      <c r="AX421" s="13" t="s">
        <v>80</v>
      </c>
      <c r="AY421" s="214" t="s">
        <v>129</v>
      </c>
    </row>
    <row r="422" spans="2:51" s="14" customFormat="1" ht="11.25">
      <c r="B422" s="215"/>
      <c r="C422" s="216"/>
      <c r="D422" s="205" t="s">
        <v>139</v>
      </c>
      <c r="E422" s="217" t="s">
        <v>35</v>
      </c>
      <c r="F422" s="218" t="s">
        <v>143</v>
      </c>
      <c r="G422" s="216"/>
      <c r="H422" s="219">
        <v>43.7</v>
      </c>
      <c r="I422" s="220"/>
      <c r="J422" s="216"/>
      <c r="K422" s="216"/>
      <c r="L422" s="221"/>
      <c r="M422" s="222"/>
      <c r="N422" s="223"/>
      <c r="O422" s="223"/>
      <c r="P422" s="223"/>
      <c r="Q422" s="223"/>
      <c r="R422" s="223"/>
      <c r="S422" s="223"/>
      <c r="T422" s="224"/>
      <c r="AT422" s="225" t="s">
        <v>139</v>
      </c>
      <c r="AU422" s="225" t="s">
        <v>89</v>
      </c>
      <c r="AV422" s="14" t="s">
        <v>137</v>
      </c>
      <c r="AW422" s="14" t="s">
        <v>141</v>
      </c>
      <c r="AX422" s="14" t="s">
        <v>41</v>
      </c>
      <c r="AY422" s="225" t="s">
        <v>129</v>
      </c>
    </row>
    <row r="423" spans="1:65" s="2" customFormat="1" ht="44.25" customHeight="1">
      <c r="A423" s="36"/>
      <c r="B423" s="37"/>
      <c r="C423" s="191" t="s">
        <v>819</v>
      </c>
      <c r="D423" s="191" t="s">
        <v>132</v>
      </c>
      <c r="E423" s="192" t="s">
        <v>820</v>
      </c>
      <c r="F423" s="193" t="s">
        <v>821</v>
      </c>
      <c r="G423" s="194" t="s">
        <v>135</v>
      </c>
      <c r="H423" s="195">
        <v>47.1</v>
      </c>
      <c r="I423" s="196"/>
      <c r="J423" s="195">
        <f>ROUND(I423*H423,1)</f>
        <v>0</v>
      </c>
      <c r="K423" s="193" t="s">
        <v>136</v>
      </c>
      <c r="L423" s="41"/>
      <c r="M423" s="197" t="s">
        <v>35</v>
      </c>
      <c r="N423" s="198" t="s">
        <v>51</v>
      </c>
      <c r="O423" s="66"/>
      <c r="P423" s="199">
        <f>O423*H423</f>
        <v>0</v>
      </c>
      <c r="Q423" s="199">
        <v>0.01261</v>
      </c>
      <c r="R423" s="199">
        <f>Q423*H423</f>
        <v>0.593931</v>
      </c>
      <c r="S423" s="199">
        <v>0</v>
      </c>
      <c r="T423" s="200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01" t="s">
        <v>161</v>
      </c>
      <c r="AT423" s="201" t="s">
        <v>132</v>
      </c>
      <c r="AU423" s="201" t="s">
        <v>89</v>
      </c>
      <c r="AY423" s="18" t="s">
        <v>129</v>
      </c>
      <c r="BE423" s="202">
        <f>IF(N423="základní",J423,0)</f>
        <v>0</v>
      </c>
      <c r="BF423" s="202">
        <f>IF(N423="snížená",J423,0)</f>
        <v>0</v>
      </c>
      <c r="BG423" s="202">
        <f>IF(N423="zákl. přenesená",J423,0)</f>
        <v>0</v>
      </c>
      <c r="BH423" s="202">
        <f>IF(N423="sníž. přenesená",J423,0)</f>
        <v>0</v>
      </c>
      <c r="BI423" s="202">
        <f>IF(N423="nulová",J423,0)</f>
        <v>0</v>
      </c>
      <c r="BJ423" s="18" t="s">
        <v>41</v>
      </c>
      <c r="BK423" s="202">
        <f>ROUND(I423*H423,1)</f>
        <v>0</v>
      </c>
      <c r="BL423" s="18" t="s">
        <v>161</v>
      </c>
      <c r="BM423" s="201" t="s">
        <v>822</v>
      </c>
    </row>
    <row r="424" spans="2:51" s="13" customFormat="1" ht="11.25">
      <c r="B424" s="203"/>
      <c r="C424" s="204"/>
      <c r="D424" s="205" t="s">
        <v>139</v>
      </c>
      <c r="E424" s="206" t="s">
        <v>35</v>
      </c>
      <c r="F424" s="207" t="s">
        <v>823</v>
      </c>
      <c r="G424" s="204"/>
      <c r="H424" s="208">
        <v>47.1</v>
      </c>
      <c r="I424" s="209"/>
      <c r="J424" s="204"/>
      <c r="K424" s="204"/>
      <c r="L424" s="210"/>
      <c r="M424" s="211"/>
      <c r="N424" s="212"/>
      <c r="O424" s="212"/>
      <c r="P424" s="212"/>
      <c r="Q424" s="212"/>
      <c r="R424" s="212"/>
      <c r="S424" s="212"/>
      <c r="T424" s="213"/>
      <c r="AT424" s="214" t="s">
        <v>139</v>
      </c>
      <c r="AU424" s="214" t="s">
        <v>89</v>
      </c>
      <c r="AV424" s="13" t="s">
        <v>89</v>
      </c>
      <c r="AW424" s="13" t="s">
        <v>141</v>
      </c>
      <c r="AX424" s="13" t="s">
        <v>41</v>
      </c>
      <c r="AY424" s="214" t="s">
        <v>129</v>
      </c>
    </row>
    <row r="425" spans="1:65" s="2" customFormat="1" ht="44.25" customHeight="1">
      <c r="A425" s="36"/>
      <c r="B425" s="37"/>
      <c r="C425" s="191" t="s">
        <v>824</v>
      </c>
      <c r="D425" s="191" t="s">
        <v>132</v>
      </c>
      <c r="E425" s="192" t="s">
        <v>825</v>
      </c>
      <c r="F425" s="193" t="s">
        <v>826</v>
      </c>
      <c r="G425" s="194" t="s">
        <v>135</v>
      </c>
      <c r="H425" s="195">
        <v>58.18</v>
      </c>
      <c r="I425" s="196"/>
      <c r="J425" s="195">
        <f>ROUND(I425*H425,1)</f>
        <v>0</v>
      </c>
      <c r="K425" s="193" t="s">
        <v>205</v>
      </c>
      <c r="L425" s="41"/>
      <c r="M425" s="197" t="s">
        <v>35</v>
      </c>
      <c r="N425" s="198" t="s">
        <v>51</v>
      </c>
      <c r="O425" s="66"/>
      <c r="P425" s="199">
        <f>O425*H425</f>
        <v>0</v>
      </c>
      <c r="Q425" s="199">
        <v>0.03119</v>
      </c>
      <c r="R425" s="199">
        <f>Q425*H425</f>
        <v>1.8146342</v>
      </c>
      <c r="S425" s="199">
        <v>0</v>
      </c>
      <c r="T425" s="200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201" t="s">
        <v>161</v>
      </c>
      <c r="AT425" s="201" t="s">
        <v>132</v>
      </c>
      <c r="AU425" s="201" t="s">
        <v>89</v>
      </c>
      <c r="AY425" s="18" t="s">
        <v>129</v>
      </c>
      <c r="BE425" s="202">
        <f>IF(N425="základní",J425,0)</f>
        <v>0</v>
      </c>
      <c r="BF425" s="202">
        <f>IF(N425="snížená",J425,0)</f>
        <v>0</v>
      </c>
      <c r="BG425" s="202">
        <f>IF(N425="zákl. přenesená",J425,0)</f>
        <v>0</v>
      </c>
      <c r="BH425" s="202">
        <f>IF(N425="sníž. přenesená",J425,0)</f>
        <v>0</v>
      </c>
      <c r="BI425" s="202">
        <f>IF(N425="nulová",J425,0)</f>
        <v>0</v>
      </c>
      <c r="BJ425" s="18" t="s">
        <v>41</v>
      </c>
      <c r="BK425" s="202">
        <f>ROUND(I425*H425,1)</f>
        <v>0</v>
      </c>
      <c r="BL425" s="18" t="s">
        <v>161</v>
      </c>
      <c r="BM425" s="201" t="s">
        <v>827</v>
      </c>
    </row>
    <row r="426" spans="2:51" s="16" customFormat="1" ht="11.25">
      <c r="B426" s="251"/>
      <c r="C426" s="252"/>
      <c r="D426" s="205" t="s">
        <v>139</v>
      </c>
      <c r="E426" s="253" t="s">
        <v>35</v>
      </c>
      <c r="F426" s="254" t="s">
        <v>476</v>
      </c>
      <c r="G426" s="252"/>
      <c r="H426" s="253" t="s">
        <v>35</v>
      </c>
      <c r="I426" s="255"/>
      <c r="J426" s="252"/>
      <c r="K426" s="252"/>
      <c r="L426" s="256"/>
      <c r="M426" s="257"/>
      <c r="N426" s="258"/>
      <c r="O426" s="258"/>
      <c r="P426" s="258"/>
      <c r="Q426" s="258"/>
      <c r="R426" s="258"/>
      <c r="S426" s="258"/>
      <c r="T426" s="259"/>
      <c r="AT426" s="260" t="s">
        <v>139</v>
      </c>
      <c r="AU426" s="260" t="s">
        <v>89</v>
      </c>
      <c r="AV426" s="16" t="s">
        <v>41</v>
      </c>
      <c r="AW426" s="16" t="s">
        <v>141</v>
      </c>
      <c r="AX426" s="16" t="s">
        <v>80</v>
      </c>
      <c r="AY426" s="260" t="s">
        <v>129</v>
      </c>
    </row>
    <row r="427" spans="2:51" s="13" customFormat="1" ht="11.25">
      <c r="B427" s="203"/>
      <c r="C427" s="204"/>
      <c r="D427" s="205" t="s">
        <v>139</v>
      </c>
      <c r="E427" s="206" t="s">
        <v>35</v>
      </c>
      <c r="F427" s="207" t="s">
        <v>477</v>
      </c>
      <c r="G427" s="204"/>
      <c r="H427" s="208">
        <v>58.175</v>
      </c>
      <c r="I427" s="209"/>
      <c r="J427" s="204"/>
      <c r="K427" s="204"/>
      <c r="L427" s="210"/>
      <c r="M427" s="211"/>
      <c r="N427" s="212"/>
      <c r="O427" s="212"/>
      <c r="P427" s="212"/>
      <c r="Q427" s="212"/>
      <c r="R427" s="212"/>
      <c r="S427" s="212"/>
      <c r="T427" s="213"/>
      <c r="AT427" s="214" t="s">
        <v>139</v>
      </c>
      <c r="AU427" s="214" t="s">
        <v>89</v>
      </c>
      <c r="AV427" s="13" t="s">
        <v>89</v>
      </c>
      <c r="AW427" s="13" t="s">
        <v>141</v>
      </c>
      <c r="AX427" s="13" t="s">
        <v>41</v>
      </c>
      <c r="AY427" s="214" t="s">
        <v>129</v>
      </c>
    </row>
    <row r="428" spans="1:65" s="2" customFormat="1" ht="44.25" customHeight="1">
      <c r="A428" s="36"/>
      <c r="B428" s="37"/>
      <c r="C428" s="191" t="s">
        <v>828</v>
      </c>
      <c r="D428" s="191" t="s">
        <v>132</v>
      </c>
      <c r="E428" s="192" t="s">
        <v>829</v>
      </c>
      <c r="F428" s="193" t="s">
        <v>830</v>
      </c>
      <c r="G428" s="194" t="s">
        <v>135</v>
      </c>
      <c r="H428" s="195">
        <v>10.19</v>
      </c>
      <c r="I428" s="196"/>
      <c r="J428" s="195">
        <f>ROUND(I428*H428,1)</f>
        <v>0</v>
      </c>
      <c r="K428" s="193" t="s">
        <v>136</v>
      </c>
      <c r="L428" s="41"/>
      <c r="M428" s="197" t="s">
        <v>35</v>
      </c>
      <c r="N428" s="198" t="s">
        <v>51</v>
      </c>
      <c r="O428" s="66"/>
      <c r="P428" s="199">
        <f>O428*H428</f>
        <v>0</v>
      </c>
      <c r="Q428" s="199">
        <v>0.01292</v>
      </c>
      <c r="R428" s="199">
        <f>Q428*H428</f>
        <v>0.1316548</v>
      </c>
      <c r="S428" s="199">
        <v>0</v>
      </c>
      <c r="T428" s="200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201" t="s">
        <v>161</v>
      </c>
      <c r="AT428" s="201" t="s">
        <v>132</v>
      </c>
      <c r="AU428" s="201" t="s">
        <v>89</v>
      </c>
      <c r="AY428" s="18" t="s">
        <v>129</v>
      </c>
      <c r="BE428" s="202">
        <f>IF(N428="základní",J428,0)</f>
        <v>0</v>
      </c>
      <c r="BF428" s="202">
        <f>IF(N428="snížená",J428,0)</f>
        <v>0</v>
      </c>
      <c r="BG428" s="202">
        <f>IF(N428="zákl. přenesená",J428,0)</f>
        <v>0</v>
      </c>
      <c r="BH428" s="202">
        <f>IF(N428="sníž. přenesená",J428,0)</f>
        <v>0</v>
      </c>
      <c r="BI428" s="202">
        <f>IF(N428="nulová",J428,0)</f>
        <v>0</v>
      </c>
      <c r="BJ428" s="18" t="s">
        <v>41</v>
      </c>
      <c r="BK428" s="202">
        <f>ROUND(I428*H428,1)</f>
        <v>0</v>
      </c>
      <c r="BL428" s="18" t="s">
        <v>161</v>
      </c>
      <c r="BM428" s="201" t="s">
        <v>831</v>
      </c>
    </row>
    <row r="429" spans="2:51" s="16" customFormat="1" ht="11.25">
      <c r="B429" s="251"/>
      <c r="C429" s="252"/>
      <c r="D429" s="205" t="s">
        <v>139</v>
      </c>
      <c r="E429" s="253" t="s">
        <v>35</v>
      </c>
      <c r="F429" s="254" t="s">
        <v>478</v>
      </c>
      <c r="G429" s="252"/>
      <c r="H429" s="253" t="s">
        <v>35</v>
      </c>
      <c r="I429" s="255"/>
      <c r="J429" s="252"/>
      <c r="K429" s="252"/>
      <c r="L429" s="256"/>
      <c r="M429" s="257"/>
      <c r="N429" s="258"/>
      <c r="O429" s="258"/>
      <c r="P429" s="258"/>
      <c r="Q429" s="258"/>
      <c r="R429" s="258"/>
      <c r="S429" s="258"/>
      <c r="T429" s="259"/>
      <c r="AT429" s="260" t="s">
        <v>139</v>
      </c>
      <c r="AU429" s="260" t="s">
        <v>89</v>
      </c>
      <c r="AV429" s="16" t="s">
        <v>41</v>
      </c>
      <c r="AW429" s="16" t="s">
        <v>141</v>
      </c>
      <c r="AX429" s="16" t="s">
        <v>80</v>
      </c>
      <c r="AY429" s="260" t="s">
        <v>129</v>
      </c>
    </row>
    <row r="430" spans="2:51" s="13" customFormat="1" ht="11.25">
      <c r="B430" s="203"/>
      <c r="C430" s="204"/>
      <c r="D430" s="205" t="s">
        <v>139</v>
      </c>
      <c r="E430" s="206" t="s">
        <v>35</v>
      </c>
      <c r="F430" s="207" t="s">
        <v>479</v>
      </c>
      <c r="G430" s="204"/>
      <c r="H430" s="208">
        <v>10.185</v>
      </c>
      <c r="I430" s="209"/>
      <c r="J430" s="204"/>
      <c r="K430" s="204"/>
      <c r="L430" s="210"/>
      <c r="M430" s="211"/>
      <c r="N430" s="212"/>
      <c r="O430" s="212"/>
      <c r="P430" s="212"/>
      <c r="Q430" s="212"/>
      <c r="R430" s="212"/>
      <c r="S430" s="212"/>
      <c r="T430" s="213"/>
      <c r="AT430" s="214" t="s">
        <v>139</v>
      </c>
      <c r="AU430" s="214" t="s">
        <v>89</v>
      </c>
      <c r="AV430" s="13" t="s">
        <v>89</v>
      </c>
      <c r="AW430" s="13" t="s">
        <v>141</v>
      </c>
      <c r="AX430" s="13" t="s">
        <v>41</v>
      </c>
      <c r="AY430" s="214" t="s">
        <v>129</v>
      </c>
    </row>
    <row r="431" spans="1:65" s="2" customFormat="1" ht="33" customHeight="1">
      <c r="A431" s="36"/>
      <c r="B431" s="37"/>
      <c r="C431" s="191" t="s">
        <v>832</v>
      </c>
      <c r="D431" s="191" t="s">
        <v>132</v>
      </c>
      <c r="E431" s="192" t="s">
        <v>833</v>
      </c>
      <c r="F431" s="193" t="s">
        <v>834</v>
      </c>
      <c r="G431" s="194" t="s">
        <v>135</v>
      </c>
      <c r="H431" s="195">
        <v>57.29</v>
      </c>
      <c r="I431" s="196"/>
      <c r="J431" s="195">
        <f>ROUND(I431*H431,1)</f>
        <v>0</v>
      </c>
      <c r="K431" s="193" t="s">
        <v>136</v>
      </c>
      <c r="L431" s="41"/>
      <c r="M431" s="197" t="s">
        <v>35</v>
      </c>
      <c r="N431" s="198" t="s">
        <v>51</v>
      </c>
      <c r="O431" s="66"/>
      <c r="P431" s="199">
        <f>O431*H431</f>
        <v>0</v>
      </c>
      <c r="Q431" s="199">
        <v>0</v>
      </c>
      <c r="R431" s="199">
        <f>Q431*H431</f>
        <v>0</v>
      </c>
      <c r="S431" s="199">
        <v>0</v>
      </c>
      <c r="T431" s="200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201" t="s">
        <v>161</v>
      </c>
      <c r="AT431" s="201" t="s">
        <v>132</v>
      </c>
      <c r="AU431" s="201" t="s">
        <v>89</v>
      </c>
      <c r="AY431" s="18" t="s">
        <v>129</v>
      </c>
      <c r="BE431" s="202">
        <f>IF(N431="základní",J431,0)</f>
        <v>0</v>
      </c>
      <c r="BF431" s="202">
        <f>IF(N431="snížená",J431,0)</f>
        <v>0</v>
      </c>
      <c r="BG431" s="202">
        <f>IF(N431="zákl. přenesená",J431,0)</f>
        <v>0</v>
      </c>
      <c r="BH431" s="202">
        <f>IF(N431="sníž. přenesená",J431,0)</f>
        <v>0</v>
      </c>
      <c r="BI431" s="202">
        <f>IF(N431="nulová",J431,0)</f>
        <v>0</v>
      </c>
      <c r="BJ431" s="18" t="s">
        <v>41</v>
      </c>
      <c r="BK431" s="202">
        <f>ROUND(I431*H431,1)</f>
        <v>0</v>
      </c>
      <c r="BL431" s="18" t="s">
        <v>161</v>
      </c>
      <c r="BM431" s="201" t="s">
        <v>835</v>
      </c>
    </row>
    <row r="432" spans="2:51" s="16" customFormat="1" ht="11.25">
      <c r="B432" s="251"/>
      <c r="C432" s="252"/>
      <c r="D432" s="205" t="s">
        <v>139</v>
      </c>
      <c r="E432" s="253" t="s">
        <v>35</v>
      </c>
      <c r="F432" s="254" t="s">
        <v>478</v>
      </c>
      <c r="G432" s="252"/>
      <c r="H432" s="253" t="s">
        <v>35</v>
      </c>
      <c r="I432" s="255"/>
      <c r="J432" s="252"/>
      <c r="K432" s="252"/>
      <c r="L432" s="256"/>
      <c r="M432" s="257"/>
      <c r="N432" s="258"/>
      <c r="O432" s="258"/>
      <c r="P432" s="258"/>
      <c r="Q432" s="258"/>
      <c r="R432" s="258"/>
      <c r="S432" s="258"/>
      <c r="T432" s="259"/>
      <c r="AT432" s="260" t="s">
        <v>139</v>
      </c>
      <c r="AU432" s="260" t="s">
        <v>89</v>
      </c>
      <c r="AV432" s="16" t="s">
        <v>41</v>
      </c>
      <c r="AW432" s="16" t="s">
        <v>141</v>
      </c>
      <c r="AX432" s="16" t="s">
        <v>80</v>
      </c>
      <c r="AY432" s="260" t="s">
        <v>129</v>
      </c>
    </row>
    <row r="433" spans="2:51" s="13" customFormat="1" ht="11.25">
      <c r="B433" s="203"/>
      <c r="C433" s="204"/>
      <c r="D433" s="205" t="s">
        <v>139</v>
      </c>
      <c r="E433" s="206" t="s">
        <v>35</v>
      </c>
      <c r="F433" s="207" t="s">
        <v>479</v>
      </c>
      <c r="G433" s="204"/>
      <c r="H433" s="208">
        <v>10.185</v>
      </c>
      <c r="I433" s="209"/>
      <c r="J433" s="204"/>
      <c r="K433" s="204"/>
      <c r="L433" s="210"/>
      <c r="M433" s="211"/>
      <c r="N433" s="212"/>
      <c r="O433" s="212"/>
      <c r="P433" s="212"/>
      <c r="Q433" s="212"/>
      <c r="R433" s="212"/>
      <c r="S433" s="212"/>
      <c r="T433" s="213"/>
      <c r="AT433" s="214" t="s">
        <v>139</v>
      </c>
      <c r="AU433" s="214" t="s">
        <v>89</v>
      </c>
      <c r="AV433" s="13" t="s">
        <v>89</v>
      </c>
      <c r="AW433" s="13" t="s">
        <v>141</v>
      </c>
      <c r="AX433" s="13" t="s">
        <v>80</v>
      </c>
      <c r="AY433" s="214" t="s">
        <v>129</v>
      </c>
    </row>
    <row r="434" spans="2:51" s="13" customFormat="1" ht="11.25">
      <c r="B434" s="203"/>
      <c r="C434" s="204"/>
      <c r="D434" s="205" t="s">
        <v>139</v>
      </c>
      <c r="E434" s="206" t="s">
        <v>35</v>
      </c>
      <c r="F434" s="207" t="s">
        <v>823</v>
      </c>
      <c r="G434" s="204"/>
      <c r="H434" s="208">
        <v>47.1</v>
      </c>
      <c r="I434" s="209"/>
      <c r="J434" s="204"/>
      <c r="K434" s="204"/>
      <c r="L434" s="210"/>
      <c r="M434" s="211"/>
      <c r="N434" s="212"/>
      <c r="O434" s="212"/>
      <c r="P434" s="212"/>
      <c r="Q434" s="212"/>
      <c r="R434" s="212"/>
      <c r="S434" s="212"/>
      <c r="T434" s="213"/>
      <c r="AT434" s="214" t="s">
        <v>139</v>
      </c>
      <c r="AU434" s="214" t="s">
        <v>89</v>
      </c>
      <c r="AV434" s="13" t="s">
        <v>89</v>
      </c>
      <c r="AW434" s="13" t="s">
        <v>141</v>
      </c>
      <c r="AX434" s="13" t="s">
        <v>80</v>
      </c>
      <c r="AY434" s="214" t="s">
        <v>129</v>
      </c>
    </row>
    <row r="435" spans="2:51" s="14" customFormat="1" ht="11.25">
      <c r="B435" s="215"/>
      <c r="C435" s="216"/>
      <c r="D435" s="205" t="s">
        <v>139</v>
      </c>
      <c r="E435" s="217" t="s">
        <v>35</v>
      </c>
      <c r="F435" s="218" t="s">
        <v>143</v>
      </c>
      <c r="G435" s="216"/>
      <c r="H435" s="219">
        <v>57.285</v>
      </c>
      <c r="I435" s="220"/>
      <c r="J435" s="216"/>
      <c r="K435" s="216"/>
      <c r="L435" s="221"/>
      <c r="M435" s="222"/>
      <c r="N435" s="223"/>
      <c r="O435" s="223"/>
      <c r="P435" s="223"/>
      <c r="Q435" s="223"/>
      <c r="R435" s="223"/>
      <c r="S435" s="223"/>
      <c r="T435" s="224"/>
      <c r="AT435" s="225" t="s">
        <v>139</v>
      </c>
      <c r="AU435" s="225" t="s">
        <v>89</v>
      </c>
      <c r="AV435" s="14" t="s">
        <v>137</v>
      </c>
      <c r="AW435" s="14" t="s">
        <v>141</v>
      </c>
      <c r="AX435" s="14" t="s">
        <v>41</v>
      </c>
      <c r="AY435" s="225" t="s">
        <v>129</v>
      </c>
    </row>
    <row r="436" spans="1:65" s="2" customFormat="1" ht="21.75" customHeight="1">
      <c r="A436" s="36"/>
      <c r="B436" s="37"/>
      <c r="C436" s="237" t="s">
        <v>836</v>
      </c>
      <c r="D436" s="237" t="s">
        <v>187</v>
      </c>
      <c r="E436" s="238" t="s">
        <v>837</v>
      </c>
      <c r="F436" s="239" t="s">
        <v>238</v>
      </c>
      <c r="G436" s="240" t="s">
        <v>135</v>
      </c>
      <c r="H436" s="241">
        <v>63.01</v>
      </c>
      <c r="I436" s="242"/>
      <c r="J436" s="241">
        <f>ROUND(I436*H436,1)</f>
        <v>0</v>
      </c>
      <c r="K436" s="239" t="s">
        <v>136</v>
      </c>
      <c r="L436" s="243"/>
      <c r="M436" s="244" t="s">
        <v>35</v>
      </c>
      <c r="N436" s="245" t="s">
        <v>51</v>
      </c>
      <c r="O436" s="66"/>
      <c r="P436" s="199">
        <f>O436*H436</f>
        <v>0</v>
      </c>
      <c r="Q436" s="199">
        <v>0.00014</v>
      </c>
      <c r="R436" s="199">
        <f>Q436*H436</f>
        <v>0.008821399999999998</v>
      </c>
      <c r="S436" s="199">
        <v>0</v>
      </c>
      <c r="T436" s="200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201" t="s">
        <v>191</v>
      </c>
      <c r="AT436" s="201" t="s">
        <v>187</v>
      </c>
      <c r="AU436" s="201" t="s">
        <v>89</v>
      </c>
      <c r="AY436" s="18" t="s">
        <v>129</v>
      </c>
      <c r="BE436" s="202">
        <f>IF(N436="základní",J436,0)</f>
        <v>0</v>
      </c>
      <c r="BF436" s="202">
        <f>IF(N436="snížená",J436,0)</f>
        <v>0</v>
      </c>
      <c r="BG436" s="202">
        <f>IF(N436="zákl. přenesená",J436,0)</f>
        <v>0</v>
      </c>
      <c r="BH436" s="202">
        <f>IF(N436="sníž. přenesená",J436,0)</f>
        <v>0</v>
      </c>
      <c r="BI436" s="202">
        <f>IF(N436="nulová",J436,0)</f>
        <v>0</v>
      </c>
      <c r="BJ436" s="18" t="s">
        <v>41</v>
      </c>
      <c r="BK436" s="202">
        <f>ROUND(I436*H436,1)</f>
        <v>0</v>
      </c>
      <c r="BL436" s="18" t="s">
        <v>161</v>
      </c>
      <c r="BM436" s="201" t="s">
        <v>838</v>
      </c>
    </row>
    <row r="437" spans="2:51" s="13" customFormat="1" ht="11.25">
      <c r="B437" s="203"/>
      <c r="C437" s="204"/>
      <c r="D437" s="205" t="s">
        <v>139</v>
      </c>
      <c r="E437" s="204"/>
      <c r="F437" s="207" t="s">
        <v>839</v>
      </c>
      <c r="G437" s="204"/>
      <c r="H437" s="208">
        <v>63.01</v>
      </c>
      <c r="I437" s="209"/>
      <c r="J437" s="204"/>
      <c r="K437" s="204"/>
      <c r="L437" s="210"/>
      <c r="M437" s="211"/>
      <c r="N437" s="212"/>
      <c r="O437" s="212"/>
      <c r="P437" s="212"/>
      <c r="Q437" s="212"/>
      <c r="R437" s="212"/>
      <c r="S437" s="212"/>
      <c r="T437" s="213"/>
      <c r="AT437" s="214" t="s">
        <v>139</v>
      </c>
      <c r="AU437" s="214" t="s">
        <v>89</v>
      </c>
      <c r="AV437" s="13" t="s">
        <v>89</v>
      </c>
      <c r="AW437" s="13" t="s">
        <v>4</v>
      </c>
      <c r="AX437" s="13" t="s">
        <v>41</v>
      </c>
      <c r="AY437" s="214" t="s">
        <v>129</v>
      </c>
    </row>
    <row r="438" spans="1:65" s="2" customFormat="1" ht="33" customHeight="1">
      <c r="A438" s="36"/>
      <c r="B438" s="37"/>
      <c r="C438" s="191" t="s">
        <v>840</v>
      </c>
      <c r="D438" s="191" t="s">
        <v>132</v>
      </c>
      <c r="E438" s="192" t="s">
        <v>841</v>
      </c>
      <c r="F438" s="193" t="s">
        <v>842</v>
      </c>
      <c r="G438" s="194" t="s">
        <v>135</v>
      </c>
      <c r="H438" s="195">
        <v>57.29</v>
      </c>
      <c r="I438" s="196"/>
      <c r="J438" s="195">
        <f>ROUND(I438*H438,1)</f>
        <v>0</v>
      </c>
      <c r="K438" s="193" t="s">
        <v>136</v>
      </c>
      <c r="L438" s="41"/>
      <c r="M438" s="197" t="s">
        <v>35</v>
      </c>
      <c r="N438" s="198" t="s">
        <v>51</v>
      </c>
      <c r="O438" s="66"/>
      <c r="P438" s="199">
        <f>O438*H438</f>
        <v>0</v>
      </c>
      <c r="Q438" s="199">
        <v>0</v>
      </c>
      <c r="R438" s="199">
        <f>Q438*H438</f>
        <v>0</v>
      </c>
      <c r="S438" s="199">
        <v>0</v>
      </c>
      <c r="T438" s="200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201" t="s">
        <v>161</v>
      </c>
      <c r="AT438" s="201" t="s">
        <v>132</v>
      </c>
      <c r="AU438" s="201" t="s">
        <v>89</v>
      </c>
      <c r="AY438" s="18" t="s">
        <v>129</v>
      </c>
      <c r="BE438" s="202">
        <f>IF(N438="základní",J438,0)</f>
        <v>0</v>
      </c>
      <c r="BF438" s="202">
        <f>IF(N438="snížená",J438,0)</f>
        <v>0</v>
      </c>
      <c r="BG438" s="202">
        <f>IF(N438="zákl. přenesená",J438,0)</f>
        <v>0</v>
      </c>
      <c r="BH438" s="202">
        <f>IF(N438="sníž. přenesená",J438,0)</f>
        <v>0</v>
      </c>
      <c r="BI438" s="202">
        <f>IF(N438="nulová",J438,0)</f>
        <v>0</v>
      </c>
      <c r="BJ438" s="18" t="s">
        <v>41</v>
      </c>
      <c r="BK438" s="202">
        <f>ROUND(I438*H438,1)</f>
        <v>0</v>
      </c>
      <c r="BL438" s="18" t="s">
        <v>161</v>
      </c>
      <c r="BM438" s="201" t="s">
        <v>843</v>
      </c>
    </row>
    <row r="439" spans="2:51" s="16" customFormat="1" ht="11.25">
      <c r="B439" s="251"/>
      <c r="C439" s="252"/>
      <c r="D439" s="205" t="s">
        <v>139</v>
      </c>
      <c r="E439" s="253" t="s">
        <v>35</v>
      </c>
      <c r="F439" s="254" t="s">
        <v>478</v>
      </c>
      <c r="G439" s="252"/>
      <c r="H439" s="253" t="s">
        <v>35</v>
      </c>
      <c r="I439" s="255"/>
      <c r="J439" s="252"/>
      <c r="K439" s="252"/>
      <c r="L439" s="256"/>
      <c r="M439" s="257"/>
      <c r="N439" s="258"/>
      <c r="O439" s="258"/>
      <c r="P439" s="258"/>
      <c r="Q439" s="258"/>
      <c r="R439" s="258"/>
      <c r="S439" s="258"/>
      <c r="T439" s="259"/>
      <c r="AT439" s="260" t="s">
        <v>139</v>
      </c>
      <c r="AU439" s="260" t="s">
        <v>89</v>
      </c>
      <c r="AV439" s="16" t="s">
        <v>41</v>
      </c>
      <c r="AW439" s="16" t="s">
        <v>141</v>
      </c>
      <c r="AX439" s="16" t="s">
        <v>80</v>
      </c>
      <c r="AY439" s="260" t="s">
        <v>129</v>
      </c>
    </row>
    <row r="440" spans="2:51" s="13" customFormat="1" ht="11.25">
      <c r="B440" s="203"/>
      <c r="C440" s="204"/>
      <c r="D440" s="205" t="s">
        <v>139</v>
      </c>
      <c r="E440" s="206" t="s">
        <v>35</v>
      </c>
      <c r="F440" s="207" t="s">
        <v>479</v>
      </c>
      <c r="G440" s="204"/>
      <c r="H440" s="208">
        <v>10.185</v>
      </c>
      <c r="I440" s="209"/>
      <c r="J440" s="204"/>
      <c r="K440" s="204"/>
      <c r="L440" s="210"/>
      <c r="M440" s="211"/>
      <c r="N440" s="212"/>
      <c r="O440" s="212"/>
      <c r="P440" s="212"/>
      <c r="Q440" s="212"/>
      <c r="R440" s="212"/>
      <c r="S440" s="212"/>
      <c r="T440" s="213"/>
      <c r="AT440" s="214" t="s">
        <v>139</v>
      </c>
      <c r="AU440" s="214" t="s">
        <v>89</v>
      </c>
      <c r="AV440" s="13" t="s">
        <v>89</v>
      </c>
      <c r="AW440" s="13" t="s">
        <v>141</v>
      </c>
      <c r="AX440" s="13" t="s">
        <v>80</v>
      </c>
      <c r="AY440" s="214" t="s">
        <v>129</v>
      </c>
    </row>
    <row r="441" spans="2:51" s="13" customFormat="1" ht="11.25">
      <c r="B441" s="203"/>
      <c r="C441" s="204"/>
      <c r="D441" s="205" t="s">
        <v>139</v>
      </c>
      <c r="E441" s="206" t="s">
        <v>35</v>
      </c>
      <c r="F441" s="207" t="s">
        <v>823</v>
      </c>
      <c r="G441" s="204"/>
      <c r="H441" s="208">
        <v>47.1</v>
      </c>
      <c r="I441" s="209"/>
      <c r="J441" s="204"/>
      <c r="K441" s="204"/>
      <c r="L441" s="210"/>
      <c r="M441" s="211"/>
      <c r="N441" s="212"/>
      <c r="O441" s="212"/>
      <c r="P441" s="212"/>
      <c r="Q441" s="212"/>
      <c r="R441" s="212"/>
      <c r="S441" s="212"/>
      <c r="T441" s="213"/>
      <c r="AT441" s="214" t="s">
        <v>139</v>
      </c>
      <c r="AU441" s="214" t="s">
        <v>89</v>
      </c>
      <c r="AV441" s="13" t="s">
        <v>89</v>
      </c>
      <c r="AW441" s="13" t="s">
        <v>141</v>
      </c>
      <c r="AX441" s="13" t="s">
        <v>80</v>
      </c>
      <c r="AY441" s="214" t="s">
        <v>129</v>
      </c>
    </row>
    <row r="442" spans="2:51" s="14" customFormat="1" ht="11.25">
      <c r="B442" s="215"/>
      <c r="C442" s="216"/>
      <c r="D442" s="205" t="s">
        <v>139</v>
      </c>
      <c r="E442" s="217" t="s">
        <v>35</v>
      </c>
      <c r="F442" s="218" t="s">
        <v>143</v>
      </c>
      <c r="G442" s="216"/>
      <c r="H442" s="219">
        <v>57.285</v>
      </c>
      <c r="I442" s="220"/>
      <c r="J442" s="216"/>
      <c r="K442" s="216"/>
      <c r="L442" s="221"/>
      <c r="M442" s="222"/>
      <c r="N442" s="223"/>
      <c r="O442" s="223"/>
      <c r="P442" s="223"/>
      <c r="Q442" s="223"/>
      <c r="R442" s="223"/>
      <c r="S442" s="223"/>
      <c r="T442" s="224"/>
      <c r="AT442" s="225" t="s">
        <v>139</v>
      </c>
      <c r="AU442" s="225" t="s">
        <v>89</v>
      </c>
      <c r="AV442" s="14" t="s">
        <v>137</v>
      </c>
      <c r="AW442" s="14" t="s">
        <v>141</v>
      </c>
      <c r="AX442" s="14" t="s">
        <v>41</v>
      </c>
      <c r="AY442" s="225" t="s">
        <v>129</v>
      </c>
    </row>
    <row r="443" spans="1:65" s="2" customFormat="1" ht="21.75" customHeight="1">
      <c r="A443" s="36"/>
      <c r="B443" s="37"/>
      <c r="C443" s="237" t="s">
        <v>844</v>
      </c>
      <c r="D443" s="237" t="s">
        <v>187</v>
      </c>
      <c r="E443" s="238" t="s">
        <v>845</v>
      </c>
      <c r="F443" s="239" t="s">
        <v>846</v>
      </c>
      <c r="G443" s="240" t="s">
        <v>135</v>
      </c>
      <c r="H443" s="241">
        <v>58.43</v>
      </c>
      <c r="I443" s="242"/>
      <c r="J443" s="241">
        <f>ROUND(I443*H443,1)</f>
        <v>0</v>
      </c>
      <c r="K443" s="239" t="s">
        <v>136</v>
      </c>
      <c r="L443" s="243"/>
      <c r="M443" s="244" t="s">
        <v>35</v>
      </c>
      <c r="N443" s="245" t="s">
        <v>51</v>
      </c>
      <c r="O443" s="66"/>
      <c r="P443" s="199">
        <f>O443*H443</f>
        <v>0</v>
      </c>
      <c r="Q443" s="199">
        <v>0.00175</v>
      </c>
      <c r="R443" s="199">
        <f>Q443*H443</f>
        <v>0.1022525</v>
      </c>
      <c r="S443" s="199">
        <v>0</v>
      </c>
      <c r="T443" s="200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201" t="s">
        <v>191</v>
      </c>
      <c r="AT443" s="201" t="s">
        <v>187</v>
      </c>
      <c r="AU443" s="201" t="s">
        <v>89</v>
      </c>
      <c r="AY443" s="18" t="s">
        <v>129</v>
      </c>
      <c r="BE443" s="202">
        <f>IF(N443="základní",J443,0)</f>
        <v>0</v>
      </c>
      <c r="BF443" s="202">
        <f>IF(N443="snížená",J443,0)</f>
        <v>0</v>
      </c>
      <c r="BG443" s="202">
        <f>IF(N443="zákl. přenesená",J443,0)</f>
        <v>0</v>
      </c>
      <c r="BH443" s="202">
        <f>IF(N443="sníž. přenesená",J443,0)</f>
        <v>0</v>
      </c>
      <c r="BI443" s="202">
        <f>IF(N443="nulová",J443,0)</f>
        <v>0</v>
      </c>
      <c r="BJ443" s="18" t="s">
        <v>41</v>
      </c>
      <c r="BK443" s="202">
        <f>ROUND(I443*H443,1)</f>
        <v>0</v>
      </c>
      <c r="BL443" s="18" t="s">
        <v>161</v>
      </c>
      <c r="BM443" s="201" t="s">
        <v>847</v>
      </c>
    </row>
    <row r="444" spans="2:51" s="13" customFormat="1" ht="11.25">
      <c r="B444" s="203"/>
      <c r="C444" s="204"/>
      <c r="D444" s="205" t="s">
        <v>139</v>
      </c>
      <c r="E444" s="204"/>
      <c r="F444" s="207" t="s">
        <v>848</v>
      </c>
      <c r="G444" s="204"/>
      <c r="H444" s="208">
        <v>58.43</v>
      </c>
      <c r="I444" s="209"/>
      <c r="J444" s="204"/>
      <c r="K444" s="204"/>
      <c r="L444" s="210"/>
      <c r="M444" s="211"/>
      <c r="N444" s="212"/>
      <c r="O444" s="212"/>
      <c r="P444" s="212"/>
      <c r="Q444" s="212"/>
      <c r="R444" s="212"/>
      <c r="S444" s="212"/>
      <c r="T444" s="213"/>
      <c r="AT444" s="214" t="s">
        <v>139</v>
      </c>
      <c r="AU444" s="214" t="s">
        <v>89</v>
      </c>
      <c r="AV444" s="13" t="s">
        <v>89</v>
      </c>
      <c r="AW444" s="13" t="s">
        <v>4</v>
      </c>
      <c r="AX444" s="13" t="s">
        <v>41</v>
      </c>
      <c r="AY444" s="214" t="s">
        <v>129</v>
      </c>
    </row>
    <row r="445" spans="1:65" s="2" customFormat="1" ht="44.25" customHeight="1">
      <c r="A445" s="36"/>
      <c r="B445" s="37"/>
      <c r="C445" s="191" t="s">
        <v>849</v>
      </c>
      <c r="D445" s="191" t="s">
        <v>132</v>
      </c>
      <c r="E445" s="192" t="s">
        <v>850</v>
      </c>
      <c r="F445" s="193" t="s">
        <v>851</v>
      </c>
      <c r="G445" s="194" t="s">
        <v>160</v>
      </c>
      <c r="H445" s="195">
        <v>9</v>
      </c>
      <c r="I445" s="196"/>
      <c r="J445" s="195">
        <f>ROUND(I445*H445,1)</f>
        <v>0</v>
      </c>
      <c r="K445" s="193" t="s">
        <v>136</v>
      </c>
      <c r="L445" s="41"/>
      <c r="M445" s="197" t="s">
        <v>35</v>
      </c>
      <c r="N445" s="198" t="s">
        <v>51</v>
      </c>
      <c r="O445" s="66"/>
      <c r="P445" s="199">
        <f>O445*H445</f>
        <v>0</v>
      </c>
      <c r="Q445" s="199">
        <v>0.00022</v>
      </c>
      <c r="R445" s="199">
        <f>Q445*H445</f>
        <v>0.00198</v>
      </c>
      <c r="S445" s="199">
        <v>0</v>
      </c>
      <c r="T445" s="200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201" t="s">
        <v>161</v>
      </c>
      <c r="AT445" s="201" t="s">
        <v>132</v>
      </c>
      <c r="AU445" s="201" t="s">
        <v>89</v>
      </c>
      <c r="AY445" s="18" t="s">
        <v>129</v>
      </c>
      <c r="BE445" s="202">
        <f>IF(N445="základní",J445,0)</f>
        <v>0</v>
      </c>
      <c r="BF445" s="202">
        <f>IF(N445="snížená",J445,0)</f>
        <v>0</v>
      </c>
      <c r="BG445" s="202">
        <f>IF(N445="zákl. přenesená",J445,0)</f>
        <v>0</v>
      </c>
      <c r="BH445" s="202">
        <f>IF(N445="sníž. přenesená",J445,0)</f>
        <v>0</v>
      </c>
      <c r="BI445" s="202">
        <f>IF(N445="nulová",J445,0)</f>
        <v>0</v>
      </c>
      <c r="BJ445" s="18" t="s">
        <v>41</v>
      </c>
      <c r="BK445" s="202">
        <f>ROUND(I445*H445,1)</f>
        <v>0</v>
      </c>
      <c r="BL445" s="18" t="s">
        <v>161</v>
      </c>
      <c r="BM445" s="201" t="s">
        <v>852</v>
      </c>
    </row>
    <row r="446" spans="1:65" s="2" customFormat="1" ht="16.5" customHeight="1">
      <c r="A446" s="36"/>
      <c r="B446" s="37"/>
      <c r="C446" s="237" t="s">
        <v>853</v>
      </c>
      <c r="D446" s="237" t="s">
        <v>187</v>
      </c>
      <c r="E446" s="238" t="s">
        <v>854</v>
      </c>
      <c r="F446" s="239" t="s">
        <v>855</v>
      </c>
      <c r="G446" s="240" t="s">
        <v>160</v>
      </c>
      <c r="H446" s="241">
        <v>5</v>
      </c>
      <c r="I446" s="242"/>
      <c r="J446" s="241">
        <f>ROUND(I446*H446,1)</f>
        <v>0</v>
      </c>
      <c r="K446" s="239" t="s">
        <v>136</v>
      </c>
      <c r="L446" s="243"/>
      <c r="M446" s="244" t="s">
        <v>35</v>
      </c>
      <c r="N446" s="245" t="s">
        <v>51</v>
      </c>
      <c r="O446" s="66"/>
      <c r="P446" s="199">
        <f>O446*H446</f>
        <v>0</v>
      </c>
      <c r="Q446" s="199">
        <v>0.02283</v>
      </c>
      <c r="R446" s="199">
        <f>Q446*H446</f>
        <v>0.11415</v>
      </c>
      <c r="S446" s="199">
        <v>0</v>
      </c>
      <c r="T446" s="200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201" t="s">
        <v>191</v>
      </c>
      <c r="AT446" s="201" t="s">
        <v>187</v>
      </c>
      <c r="AU446" s="201" t="s">
        <v>89</v>
      </c>
      <c r="AY446" s="18" t="s">
        <v>129</v>
      </c>
      <c r="BE446" s="202">
        <f>IF(N446="základní",J446,0)</f>
        <v>0</v>
      </c>
      <c r="BF446" s="202">
        <f>IF(N446="snížená",J446,0)</f>
        <v>0</v>
      </c>
      <c r="BG446" s="202">
        <f>IF(N446="zákl. přenesená",J446,0)</f>
        <v>0</v>
      </c>
      <c r="BH446" s="202">
        <f>IF(N446="sníž. přenesená",J446,0)</f>
        <v>0</v>
      </c>
      <c r="BI446" s="202">
        <f>IF(N446="nulová",J446,0)</f>
        <v>0</v>
      </c>
      <c r="BJ446" s="18" t="s">
        <v>41</v>
      </c>
      <c r="BK446" s="202">
        <f>ROUND(I446*H446,1)</f>
        <v>0</v>
      </c>
      <c r="BL446" s="18" t="s">
        <v>161</v>
      </c>
      <c r="BM446" s="201" t="s">
        <v>856</v>
      </c>
    </row>
    <row r="447" spans="1:65" s="2" customFormat="1" ht="16.5" customHeight="1">
      <c r="A447" s="36"/>
      <c r="B447" s="37"/>
      <c r="C447" s="237" t="s">
        <v>857</v>
      </c>
      <c r="D447" s="237" t="s">
        <v>187</v>
      </c>
      <c r="E447" s="238" t="s">
        <v>858</v>
      </c>
      <c r="F447" s="239" t="s">
        <v>859</v>
      </c>
      <c r="G447" s="240" t="s">
        <v>160</v>
      </c>
      <c r="H447" s="241">
        <v>3</v>
      </c>
      <c r="I447" s="242"/>
      <c r="J447" s="241">
        <f>ROUND(I447*H447,1)</f>
        <v>0</v>
      </c>
      <c r="K447" s="239" t="s">
        <v>136</v>
      </c>
      <c r="L447" s="243"/>
      <c r="M447" s="244" t="s">
        <v>35</v>
      </c>
      <c r="N447" s="245" t="s">
        <v>51</v>
      </c>
      <c r="O447" s="66"/>
      <c r="P447" s="199">
        <f>O447*H447</f>
        <v>0</v>
      </c>
      <c r="Q447" s="199">
        <v>0.0241</v>
      </c>
      <c r="R447" s="199">
        <f>Q447*H447</f>
        <v>0.0723</v>
      </c>
      <c r="S447" s="199">
        <v>0</v>
      </c>
      <c r="T447" s="200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201" t="s">
        <v>191</v>
      </c>
      <c r="AT447" s="201" t="s">
        <v>187</v>
      </c>
      <c r="AU447" s="201" t="s">
        <v>89</v>
      </c>
      <c r="AY447" s="18" t="s">
        <v>129</v>
      </c>
      <c r="BE447" s="202">
        <f>IF(N447="základní",J447,0)</f>
        <v>0</v>
      </c>
      <c r="BF447" s="202">
        <f>IF(N447="snížená",J447,0)</f>
        <v>0</v>
      </c>
      <c r="BG447" s="202">
        <f>IF(N447="zákl. přenesená",J447,0)</f>
        <v>0</v>
      </c>
      <c r="BH447" s="202">
        <f>IF(N447="sníž. přenesená",J447,0)</f>
        <v>0</v>
      </c>
      <c r="BI447" s="202">
        <f>IF(N447="nulová",J447,0)</f>
        <v>0</v>
      </c>
      <c r="BJ447" s="18" t="s">
        <v>41</v>
      </c>
      <c r="BK447" s="202">
        <f>ROUND(I447*H447,1)</f>
        <v>0</v>
      </c>
      <c r="BL447" s="18" t="s">
        <v>161</v>
      </c>
      <c r="BM447" s="201" t="s">
        <v>860</v>
      </c>
    </row>
    <row r="448" spans="2:51" s="13" customFormat="1" ht="11.25">
      <c r="B448" s="203"/>
      <c r="C448" s="204"/>
      <c r="D448" s="205" t="s">
        <v>139</v>
      </c>
      <c r="E448" s="206" t="s">
        <v>35</v>
      </c>
      <c r="F448" s="207" t="s">
        <v>861</v>
      </c>
      <c r="G448" s="204"/>
      <c r="H448" s="208">
        <v>3</v>
      </c>
      <c r="I448" s="209"/>
      <c r="J448" s="204"/>
      <c r="K448" s="204"/>
      <c r="L448" s="210"/>
      <c r="M448" s="211"/>
      <c r="N448" s="212"/>
      <c r="O448" s="212"/>
      <c r="P448" s="212"/>
      <c r="Q448" s="212"/>
      <c r="R448" s="212"/>
      <c r="S448" s="212"/>
      <c r="T448" s="213"/>
      <c r="AT448" s="214" t="s">
        <v>139</v>
      </c>
      <c r="AU448" s="214" t="s">
        <v>89</v>
      </c>
      <c r="AV448" s="13" t="s">
        <v>89</v>
      </c>
      <c r="AW448" s="13" t="s">
        <v>141</v>
      </c>
      <c r="AX448" s="13" t="s">
        <v>41</v>
      </c>
      <c r="AY448" s="214" t="s">
        <v>129</v>
      </c>
    </row>
    <row r="449" spans="1:65" s="2" customFormat="1" ht="16.5" customHeight="1">
      <c r="A449" s="36"/>
      <c r="B449" s="37"/>
      <c r="C449" s="237" t="s">
        <v>862</v>
      </c>
      <c r="D449" s="237" t="s">
        <v>187</v>
      </c>
      <c r="E449" s="238" t="s">
        <v>863</v>
      </c>
      <c r="F449" s="239" t="s">
        <v>864</v>
      </c>
      <c r="G449" s="240" t="s">
        <v>160</v>
      </c>
      <c r="H449" s="241">
        <v>1</v>
      </c>
      <c r="I449" s="242"/>
      <c r="J449" s="241">
        <f>ROUND(I449*H449,1)</f>
        <v>0</v>
      </c>
      <c r="K449" s="239" t="s">
        <v>136</v>
      </c>
      <c r="L449" s="243"/>
      <c r="M449" s="244" t="s">
        <v>35</v>
      </c>
      <c r="N449" s="245" t="s">
        <v>51</v>
      </c>
      <c r="O449" s="66"/>
      <c r="P449" s="199">
        <f>O449*H449</f>
        <v>0</v>
      </c>
      <c r="Q449" s="199">
        <v>0.02542</v>
      </c>
      <c r="R449" s="199">
        <f>Q449*H449</f>
        <v>0.02542</v>
      </c>
      <c r="S449" s="199">
        <v>0</v>
      </c>
      <c r="T449" s="200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201" t="s">
        <v>191</v>
      </c>
      <c r="AT449" s="201" t="s">
        <v>187</v>
      </c>
      <c r="AU449" s="201" t="s">
        <v>89</v>
      </c>
      <c r="AY449" s="18" t="s">
        <v>129</v>
      </c>
      <c r="BE449" s="202">
        <f>IF(N449="základní",J449,0)</f>
        <v>0</v>
      </c>
      <c r="BF449" s="202">
        <f>IF(N449="snížená",J449,0)</f>
        <v>0</v>
      </c>
      <c r="BG449" s="202">
        <f>IF(N449="zákl. přenesená",J449,0)</f>
        <v>0</v>
      </c>
      <c r="BH449" s="202">
        <f>IF(N449="sníž. přenesená",J449,0)</f>
        <v>0</v>
      </c>
      <c r="BI449" s="202">
        <f>IF(N449="nulová",J449,0)</f>
        <v>0</v>
      </c>
      <c r="BJ449" s="18" t="s">
        <v>41</v>
      </c>
      <c r="BK449" s="202">
        <f>ROUND(I449*H449,1)</f>
        <v>0</v>
      </c>
      <c r="BL449" s="18" t="s">
        <v>161</v>
      </c>
      <c r="BM449" s="201" t="s">
        <v>865</v>
      </c>
    </row>
    <row r="450" spans="1:65" s="2" customFormat="1" ht="21.75" customHeight="1">
      <c r="A450" s="36"/>
      <c r="B450" s="37"/>
      <c r="C450" s="191" t="s">
        <v>866</v>
      </c>
      <c r="D450" s="191" t="s">
        <v>132</v>
      </c>
      <c r="E450" s="192" t="s">
        <v>867</v>
      </c>
      <c r="F450" s="193" t="s">
        <v>868</v>
      </c>
      <c r="G450" s="194" t="s">
        <v>250</v>
      </c>
      <c r="H450" s="195">
        <v>4.4</v>
      </c>
      <c r="I450" s="196"/>
      <c r="J450" s="195">
        <f>ROUND(I450*H450,1)</f>
        <v>0</v>
      </c>
      <c r="K450" s="193" t="s">
        <v>136</v>
      </c>
      <c r="L450" s="41"/>
      <c r="M450" s="197" t="s">
        <v>35</v>
      </c>
      <c r="N450" s="198" t="s">
        <v>51</v>
      </c>
      <c r="O450" s="66"/>
      <c r="P450" s="199">
        <f>O450*H450</f>
        <v>0</v>
      </c>
      <c r="Q450" s="199">
        <v>0.00135</v>
      </c>
      <c r="R450" s="199">
        <f>Q450*H450</f>
        <v>0.005940000000000001</v>
      </c>
      <c r="S450" s="199">
        <v>0</v>
      </c>
      <c r="T450" s="200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201" t="s">
        <v>161</v>
      </c>
      <c r="AT450" s="201" t="s">
        <v>132</v>
      </c>
      <c r="AU450" s="201" t="s">
        <v>89</v>
      </c>
      <c r="AY450" s="18" t="s">
        <v>129</v>
      </c>
      <c r="BE450" s="202">
        <f>IF(N450="základní",J450,0)</f>
        <v>0</v>
      </c>
      <c r="BF450" s="202">
        <f>IF(N450="snížená",J450,0)</f>
        <v>0</v>
      </c>
      <c r="BG450" s="202">
        <f>IF(N450="zákl. přenesená",J450,0)</f>
        <v>0</v>
      </c>
      <c r="BH450" s="202">
        <f>IF(N450="sníž. přenesená",J450,0)</f>
        <v>0</v>
      </c>
      <c r="BI450" s="202">
        <f>IF(N450="nulová",J450,0)</f>
        <v>0</v>
      </c>
      <c r="BJ450" s="18" t="s">
        <v>41</v>
      </c>
      <c r="BK450" s="202">
        <f>ROUND(I450*H450,1)</f>
        <v>0</v>
      </c>
      <c r="BL450" s="18" t="s">
        <v>161</v>
      </c>
      <c r="BM450" s="201" t="s">
        <v>869</v>
      </c>
    </row>
    <row r="451" spans="2:51" s="13" customFormat="1" ht="11.25">
      <c r="B451" s="203"/>
      <c r="C451" s="204"/>
      <c r="D451" s="205" t="s">
        <v>139</v>
      </c>
      <c r="E451" s="206" t="s">
        <v>35</v>
      </c>
      <c r="F451" s="207" t="s">
        <v>870</v>
      </c>
      <c r="G451" s="204"/>
      <c r="H451" s="208">
        <v>4.4</v>
      </c>
      <c r="I451" s="209"/>
      <c r="J451" s="204"/>
      <c r="K451" s="204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139</v>
      </c>
      <c r="AU451" s="214" t="s">
        <v>89</v>
      </c>
      <c r="AV451" s="13" t="s">
        <v>89</v>
      </c>
      <c r="AW451" s="13" t="s">
        <v>141</v>
      </c>
      <c r="AX451" s="13" t="s">
        <v>41</v>
      </c>
      <c r="AY451" s="214" t="s">
        <v>129</v>
      </c>
    </row>
    <row r="452" spans="1:65" s="2" customFormat="1" ht="33" customHeight="1">
      <c r="A452" s="36"/>
      <c r="B452" s="37"/>
      <c r="C452" s="191" t="s">
        <v>871</v>
      </c>
      <c r="D452" s="191" t="s">
        <v>132</v>
      </c>
      <c r="E452" s="192" t="s">
        <v>872</v>
      </c>
      <c r="F452" s="193" t="s">
        <v>873</v>
      </c>
      <c r="G452" s="194" t="s">
        <v>216</v>
      </c>
      <c r="H452" s="196"/>
      <c r="I452" s="196"/>
      <c r="J452" s="195">
        <f>ROUND(I452*H452,1)</f>
        <v>0</v>
      </c>
      <c r="K452" s="193" t="s">
        <v>136</v>
      </c>
      <c r="L452" s="41"/>
      <c r="M452" s="197" t="s">
        <v>35</v>
      </c>
      <c r="N452" s="198" t="s">
        <v>51</v>
      </c>
      <c r="O452" s="66"/>
      <c r="P452" s="199">
        <f>O452*H452</f>
        <v>0</v>
      </c>
      <c r="Q452" s="199">
        <v>0</v>
      </c>
      <c r="R452" s="199">
        <f>Q452*H452</f>
        <v>0</v>
      </c>
      <c r="S452" s="199">
        <v>0</v>
      </c>
      <c r="T452" s="200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201" t="s">
        <v>161</v>
      </c>
      <c r="AT452" s="201" t="s">
        <v>132</v>
      </c>
      <c r="AU452" s="201" t="s">
        <v>89</v>
      </c>
      <c r="AY452" s="18" t="s">
        <v>129</v>
      </c>
      <c r="BE452" s="202">
        <f>IF(N452="základní",J452,0)</f>
        <v>0</v>
      </c>
      <c r="BF452" s="202">
        <f>IF(N452="snížená",J452,0)</f>
        <v>0</v>
      </c>
      <c r="BG452" s="202">
        <f>IF(N452="zákl. přenesená",J452,0)</f>
        <v>0</v>
      </c>
      <c r="BH452" s="202">
        <f>IF(N452="sníž. přenesená",J452,0)</f>
        <v>0</v>
      </c>
      <c r="BI452" s="202">
        <f>IF(N452="nulová",J452,0)</f>
        <v>0</v>
      </c>
      <c r="BJ452" s="18" t="s">
        <v>41</v>
      </c>
      <c r="BK452" s="202">
        <f>ROUND(I452*H452,1)</f>
        <v>0</v>
      </c>
      <c r="BL452" s="18" t="s">
        <v>161</v>
      </c>
      <c r="BM452" s="201" t="s">
        <v>874</v>
      </c>
    </row>
    <row r="453" spans="2:63" s="12" customFormat="1" ht="22.9" customHeight="1">
      <c r="B453" s="175"/>
      <c r="C453" s="176"/>
      <c r="D453" s="177" t="s">
        <v>79</v>
      </c>
      <c r="E453" s="189" t="s">
        <v>875</v>
      </c>
      <c r="F453" s="189" t="s">
        <v>876</v>
      </c>
      <c r="G453" s="176"/>
      <c r="H453" s="176"/>
      <c r="I453" s="179"/>
      <c r="J453" s="190">
        <f>BK453</f>
        <v>0</v>
      </c>
      <c r="K453" s="176"/>
      <c r="L453" s="181"/>
      <c r="M453" s="182"/>
      <c r="N453" s="183"/>
      <c r="O453" s="183"/>
      <c r="P453" s="184">
        <f>SUM(P454:P469)</f>
        <v>0</v>
      </c>
      <c r="Q453" s="183"/>
      <c r="R453" s="184">
        <f>SUM(R454:R469)</f>
        <v>0.7374375</v>
      </c>
      <c r="S453" s="183"/>
      <c r="T453" s="185">
        <f>SUM(T454:T469)</f>
        <v>3.1473887</v>
      </c>
      <c r="AR453" s="186" t="s">
        <v>89</v>
      </c>
      <c r="AT453" s="187" t="s">
        <v>79</v>
      </c>
      <c r="AU453" s="187" t="s">
        <v>41</v>
      </c>
      <c r="AY453" s="186" t="s">
        <v>129</v>
      </c>
      <c r="BK453" s="188">
        <f>SUM(BK454:BK469)</f>
        <v>0</v>
      </c>
    </row>
    <row r="454" spans="1:65" s="2" customFormat="1" ht="21.75" customHeight="1">
      <c r="A454" s="36"/>
      <c r="B454" s="37"/>
      <c r="C454" s="191" t="s">
        <v>877</v>
      </c>
      <c r="D454" s="191" t="s">
        <v>132</v>
      </c>
      <c r="E454" s="192" t="s">
        <v>878</v>
      </c>
      <c r="F454" s="193" t="s">
        <v>879</v>
      </c>
      <c r="G454" s="194" t="s">
        <v>135</v>
      </c>
      <c r="H454" s="195">
        <v>273.98</v>
      </c>
      <c r="I454" s="196"/>
      <c r="J454" s="195">
        <f>ROUND(I454*H454,1)</f>
        <v>0</v>
      </c>
      <c r="K454" s="193" t="s">
        <v>136</v>
      </c>
      <c r="L454" s="41"/>
      <c r="M454" s="197" t="s">
        <v>35</v>
      </c>
      <c r="N454" s="198" t="s">
        <v>51</v>
      </c>
      <c r="O454" s="66"/>
      <c r="P454" s="199">
        <f>O454*H454</f>
        <v>0</v>
      </c>
      <c r="Q454" s="199">
        <v>0</v>
      </c>
      <c r="R454" s="199">
        <f>Q454*H454</f>
        <v>0</v>
      </c>
      <c r="S454" s="199">
        <v>0.00594</v>
      </c>
      <c r="T454" s="200">
        <f>S454*H454</f>
        <v>1.6274412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201" t="s">
        <v>161</v>
      </c>
      <c r="AT454" s="201" t="s">
        <v>132</v>
      </c>
      <c r="AU454" s="201" t="s">
        <v>89</v>
      </c>
      <c r="AY454" s="18" t="s">
        <v>129</v>
      </c>
      <c r="BE454" s="202">
        <f>IF(N454="základní",J454,0)</f>
        <v>0</v>
      </c>
      <c r="BF454" s="202">
        <f>IF(N454="snížená",J454,0)</f>
        <v>0</v>
      </c>
      <c r="BG454" s="202">
        <f>IF(N454="zákl. přenesená",J454,0)</f>
        <v>0</v>
      </c>
      <c r="BH454" s="202">
        <f>IF(N454="sníž. přenesená",J454,0)</f>
        <v>0</v>
      </c>
      <c r="BI454" s="202">
        <f>IF(N454="nulová",J454,0)</f>
        <v>0</v>
      </c>
      <c r="BJ454" s="18" t="s">
        <v>41</v>
      </c>
      <c r="BK454" s="202">
        <f>ROUND(I454*H454,1)</f>
        <v>0</v>
      </c>
      <c r="BL454" s="18" t="s">
        <v>161</v>
      </c>
      <c r="BM454" s="201" t="s">
        <v>880</v>
      </c>
    </row>
    <row r="455" spans="2:51" s="13" customFormat="1" ht="11.25">
      <c r="B455" s="203"/>
      <c r="C455" s="204"/>
      <c r="D455" s="205" t="s">
        <v>139</v>
      </c>
      <c r="E455" s="206" t="s">
        <v>35</v>
      </c>
      <c r="F455" s="207" t="s">
        <v>881</v>
      </c>
      <c r="G455" s="204"/>
      <c r="H455" s="208">
        <v>104.02</v>
      </c>
      <c r="I455" s="209"/>
      <c r="J455" s="204"/>
      <c r="K455" s="204"/>
      <c r="L455" s="210"/>
      <c r="M455" s="211"/>
      <c r="N455" s="212"/>
      <c r="O455" s="212"/>
      <c r="P455" s="212"/>
      <c r="Q455" s="212"/>
      <c r="R455" s="212"/>
      <c r="S455" s="212"/>
      <c r="T455" s="213"/>
      <c r="AT455" s="214" t="s">
        <v>139</v>
      </c>
      <c r="AU455" s="214" t="s">
        <v>89</v>
      </c>
      <c r="AV455" s="13" t="s">
        <v>89</v>
      </c>
      <c r="AW455" s="13" t="s">
        <v>141</v>
      </c>
      <c r="AX455" s="13" t="s">
        <v>80</v>
      </c>
      <c r="AY455" s="214" t="s">
        <v>129</v>
      </c>
    </row>
    <row r="456" spans="2:51" s="13" customFormat="1" ht="11.25">
      <c r="B456" s="203"/>
      <c r="C456" s="204"/>
      <c r="D456" s="205" t="s">
        <v>139</v>
      </c>
      <c r="E456" s="206" t="s">
        <v>35</v>
      </c>
      <c r="F456" s="207" t="s">
        <v>882</v>
      </c>
      <c r="G456" s="204"/>
      <c r="H456" s="208">
        <v>65.94</v>
      </c>
      <c r="I456" s="209"/>
      <c r="J456" s="204"/>
      <c r="K456" s="204"/>
      <c r="L456" s="210"/>
      <c r="M456" s="211"/>
      <c r="N456" s="212"/>
      <c r="O456" s="212"/>
      <c r="P456" s="212"/>
      <c r="Q456" s="212"/>
      <c r="R456" s="212"/>
      <c r="S456" s="212"/>
      <c r="T456" s="213"/>
      <c r="AT456" s="214" t="s">
        <v>139</v>
      </c>
      <c r="AU456" s="214" t="s">
        <v>89</v>
      </c>
      <c r="AV456" s="13" t="s">
        <v>89</v>
      </c>
      <c r="AW456" s="13" t="s">
        <v>141</v>
      </c>
      <c r="AX456" s="13" t="s">
        <v>80</v>
      </c>
      <c r="AY456" s="214" t="s">
        <v>129</v>
      </c>
    </row>
    <row r="457" spans="2:51" s="13" customFormat="1" ht="11.25">
      <c r="B457" s="203"/>
      <c r="C457" s="204"/>
      <c r="D457" s="205" t="s">
        <v>139</v>
      </c>
      <c r="E457" s="206" t="s">
        <v>35</v>
      </c>
      <c r="F457" s="207" t="s">
        <v>883</v>
      </c>
      <c r="G457" s="204"/>
      <c r="H457" s="208">
        <v>104.02</v>
      </c>
      <c r="I457" s="209"/>
      <c r="J457" s="204"/>
      <c r="K457" s="204"/>
      <c r="L457" s="210"/>
      <c r="M457" s="211"/>
      <c r="N457" s="212"/>
      <c r="O457" s="212"/>
      <c r="P457" s="212"/>
      <c r="Q457" s="212"/>
      <c r="R457" s="212"/>
      <c r="S457" s="212"/>
      <c r="T457" s="213"/>
      <c r="AT457" s="214" t="s">
        <v>139</v>
      </c>
      <c r="AU457" s="214" t="s">
        <v>89</v>
      </c>
      <c r="AV457" s="13" t="s">
        <v>89</v>
      </c>
      <c r="AW457" s="13" t="s">
        <v>141</v>
      </c>
      <c r="AX457" s="13" t="s">
        <v>80</v>
      </c>
      <c r="AY457" s="214" t="s">
        <v>129</v>
      </c>
    </row>
    <row r="458" spans="2:51" s="14" customFormat="1" ht="11.25">
      <c r="B458" s="215"/>
      <c r="C458" s="216"/>
      <c r="D458" s="205" t="s">
        <v>139</v>
      </c>
      <c r="E458" s="217" t="s">
        <v>35</v>
      </c>
      <c r="F458" s="218" t="s">
        <v>143</v>
      </c>
      <c r="G458" s="216"/>
      <c r="H458" s="219">
        <v>273.98</v>
      </c>
      <c r="I458" s="220"/>
      <c r="J458" s="216"/>
      <c r="K458" s="216"/>
      <c r="L458" s="221"/>
      <c r="M458" s="222"/>
      <c r="N458" s="223"/>
      <c r="O458" s="223"/>
      <c r="P458" s="223"/>
      <c r="Q458" s="223"/>
      <c r="R458" s="223"/>
      <c r="S458" s="223"/>
      <c r="T458" s="224"/>
      <c r="AT458" s="225" t="s">
        <v>139</v>
      </c>
      <c r="AU458" s="225" t="s">
        <v>89</v>
      </c>
      <c r="AV458" s="14" t="s">
        <v>137</v>
      </c>
      <c r="AW458" s="14" t="s">
        <v>141</v>
      </c>
      <c r="AX458" s="14" t="s">
        <v>41</v>
      </c>
      <c r="AY458" s="225" t="s">
        <v>129</v>
      </c>
    </row>
    <row r="459" spans="1:65" s="2" customFormat="1" ht="21.75" customHeight="1">
      <c r="A459" s="36"/>
      <c r="B459" s="37"/>
      <c r="C459" s="191" t="s">
        <v>884</v>
      </c>
      <c r="D459" s="191" t="s">
        <v>132</v>
      </c>
      <c r="E459" s="192" t="s">
        <v>885</v>
      </c>
      <c r="F459" s="193" t="s">
        <v>886</v>
      </c>
      <c r="G459" s="194" t="s">
        <v>250</v>
      </c>
      <c r="H459" s="195">
        <v>168.75</v>
      </c>
      <c r="I459" s="196"/>
      <c r="J459" s="195">
        <f>ROUND(I459*H459,1)</f>
        <v>0</v>
      </c>
      <c r="K459" s="193" t="s">
        <v>136</v>
      </c>
      <c r="L459" s="41"/>
      <c r="M459" s="197" t="s">
        <v>35</v>
      </c>
      <c r="N459" s="198" t="s">
        <v>51</v>
      </c>
      <c r="O459" s="66"/>
      <c r="P459" s="199">
        <f>O459*H459</f>
        <v>0</v>
      </c>
      <c r="Q459" s="199">
        <v>0</v>
      </c>
      <c r="R459" s="199">
        <f>Q459*H459</f>
        <v>0</v>
      </c>
      <c r="S459" s="199">
        <v>0.00191</v>
      </c>
      <c r="T459" s="200">
        <f>S459*H459</f>
        <v>0.3223125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201" t="s">
        <v>161</v>
      </c>
      <c r="AT459" s="201" t="s">
        <v>132</v>
      </c>
      <c r="AU459" s="201" t="s">
        <v>89</v>
      </c>
      <c r="AY459" s="18" t="s">
        <v>129</v>
      </c>
      <c r="BE459" s="202">
        <f>IF(N459="základní",J459,0)</f>
        <v>0</v>
      </c>
      <c r="BF459" s="202">
        <f>IF(N459="snížená",J459,0)</f>
        <v>0</v>
      </c>
      <c r="BG459" s="202">
        <f>IF(N459="zákl. přenesená",J459,0)</f>
        <v>0</v>
      </c>
      <c r="BH459" s="202">
        <f>IF(N459="sníž. přenesená",J459,0)</f>
        <v>0</v>
      </c>
      <c r="BI459" s="202">
        <f>IF(N459="nulová",J459,0)</f>
        <v>0</v>
      </c>
      <c r="BJ459" s="18" t="s">
        <v>41</v>
      </c>
      <c r="BK459" s="202">
        <f>ROUND(I459*H459,1)</f>
        <v>0</v>
      </c>
      <c r="BL459" s="18" t="s">
        <v>161</v>
      </c>
      <c r="BM459" s="201" t="s">
        <v>887</v>
      </c>
    </row>
    <row r="460" spans="2:51" s="13" customFormat="1" ht="11.25">
      <c r="B460" s="203"/>
      <c r="C460" s="204"/>
      <c r="D460" s="205" t="s">
        <v>139</v>
      </c>
      <c r="E460" s="206" t="s">
        <v>35</v>
      </c>
      <c r="F460" s="207" t="s">
        <v>888</v>
      </c>
      <c r="G460" s="204"/>
      <c r="H460" s="208">
        <v>168.75</v>
      </c>
      <c r="I460" s="209"/>
      <c r="J460" s="204"/>
      <c r="K460" s="204"/>
      <c r="L460" s="210"/>
      <c r="M460" s="211"/>
      <c r="N460" s="212"/>
      <c r="O460" s="212"/>
      <c r="P460" s="212"/>
      <c r="Q460" s="212"/>
      <c r="R460" s="212"/>
      <c r="S460" s="212"/>
      <c r="T460" s="213"/>
      <c r="AT460" s="214" t="s">
        <v>139</v>
      </c>
      <c r="AU460" s="214" t="s">
        <v>89</v>
      </c>
      <c r="AV460" s="13" t="s">
        <v>89</v>
      </c>
      <c r="AW460" s="13" t="s">
        <v>141</v>
      </c>
      <c r="AX460" s="13" t="s">
        <v>41</v>
      </c>
      <c r="AY460" s="214" t="s">
        <v>129</v>
      </c>
    </row>
    <row r="461" spans="1:65" s="2" customFormat="1" ht="16.5" customHeight="1">
      <c r="A461" s="36"/>
      <c r="B461" s="37"/>
      <c r="C461" s="191" t="s">
        <v>889</v>
      </c>
      <c r="D461" s="191" t="s">
        <v>132</v>
      </c>
      <c r="E461" s="192" t="s">
        <v>890</v>
      </c>
      <c r="F461" s="193" t="s">
        <v>891</v>
      </c>
      <c r="G461" s="194" t="s">
        <v>250</v>
      </c>
      <c r="H461" s="195">
        <v>427.9</v>
      </c>
      <c r="I461" s="196"/>
      <c r="J461" s="195">
        <f>ROUND(I461*H461,1)</f>
        <v>0</v>
      </c>
      <c r="K461" s="193" t="s">
        <v>136</v>
      </c>
      <c r="L461" s="41"/>
      <c r="M461" s="197" t="s">
        <v>35</v>
      </c>
      <c r="N461" s="198" t="s">
        <v>51</v>
      </c>
      <c r="O461" s="66"/>
      <c r="P461" s="199">
        <f>O461*H461</f>
        <v>0</v>
      </c>
      <c r="Q461" s="199">
        <v>0</v>
      </c>
      <c r="R461" s="199">
        <f>Q461*H461</f>
        <v>0</v>
      </c>
      <c r="S461" s="199">
        <v>0.00175</v>
      </c>
      <c r="T461" s="200">
        <f>S461*H461</f>
        <v>0.748825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201" t="s">
        <v>161</v>
      </c>
      <c r="AT461" s="201" t="s">
        <v>132</v>
      </c>
      <c r="AU461" s="201" t="s">
        <v>89</v>
      </c>
      <c r="AY461" s="18" t="s">
        <v>129</v>
      </c>
      <c r="BE461" s="202">
        <f>IF(N461="základní",J461,0)</f>
        <v>0</v>
      </c>
      <c r="BF461" s="202">
        <f>IF(N461="snížená",J461,0)</f>
        <v>0</v>
      </c>
      <c r="BG461" s="202">
        <f>IF(N461="zákl. přenesená",J461,0)</f>
        <v>0</v>
      </c>
      <c r="BH461" s="202">
        <f>IF(N461="sníž. přenesená",J461,0)</f>
        <v>0</v>
      </c>
      <c r="BI461" s="202">
        <f>IF(N461="nulová",J461,0)</f>
        <v>0</v>
      </c>
      <c r="BJ461" s="18" t="s">
        <v>41</v>
      </c>
      <c r="BK461" s="202">
        <f>ROUND(I461*H461,1)</f>
        <v>0</v>
      </c>
      <c r="BL461" s="18" t="s">
        <v>161</v>
      </c>
      <c r="BM461" s="201" t="s">
        <v>892</v>
      </c>
    </row>
    <row r="462" spans="2:51" s="13" customFormat="1" ht="11.25">
      <c r="B462" s="203"/>
      <c r="C462" s="204"/>
      <c r="D462" s="205" t="s">
        <v>139</v>
      </c>
      <c r="E462" s="206" t="s">
        <v>35</v>
      </c>
      <c r="F462" s="207" t="s">
        <v>893</v>
      </c>
      <c r="G462" s="204"/>
      <c r="H462" s="208">
        <v>205.9</v>
      </c>
      <c r="I462" s="209"/>
      <c r="J462" s="204"/>
      <c r="K462" s="204"/>
      <c r="L462" s="210"/>
      <c r="M462" s="211"/>
      <c r="N462" s="212"/>
      <c r="O462" s="212"/>
      <c r="P462" s="212"/>
      <c r="Q462" s="212"/>
      <c r="R462" s="212"/>
      <c r="S462" s="212"/>
      <c r="T462" s="213"/>
      <c r="AT462" s="214" t="s">
        <v>139</v>
      </c>
      <c r="AU462" s="214" t="s">
        <v>89</v>
      </c>
      <c r="AV462" s="13" t="s">
        <v>89</v>
      </c>
      <c r="AW462" s="13" t="s">
        <v>141</v>
      </c>
      <c r="AX462" s="13" t="s">
        <v>80</v>
      </c>
      <c r="AY462" s="214" t="s">
        <v>129</v>
      </c>
    </row>
    <row r="463" spans="2:51" s="13" customFormat="1" ht="11.25">
      <c r="B463" s="203"/>
      <c r="C463" s="204"/>
      <c r="D463" s="205" t="s">
        <v>139</v>
      </c>
      <c r="E463" s="206" t="s">
        <v>35</v>
      </c>
      <c r="F463" s="207" t="s">
        <v>894</v>
      </c>
      <c r="G463" s="204"/>
      <c r="H463" s="208">
        <v>222</v>
      </c>
      <c r="I463" s="209"/>
      <c r="J463" s="204"/>
      <c r="K463" s="204"/>
      <c r="L463" s="210"/>
      <c r="M463" s="211"/>
      <c r="N463" s="212"/>
      <c r="O463" s="212"/>
      <c r="P463" s="212"/>
      <c r="Q463" s="212"/>
      <c r="R463" s="212"/>
      <c r="S463" s="212"/>
      <c r="T463" s="213"/>
      <c r="AT463" s="214" t="s">
        <v>139</v>
      </c>
      <c r="AU463" s="214" t="s">
        <v>89</v>
      </c>
      <c r="AV463" s="13" t="s">
        <v>89</v>
      </c>
      <c r="AW463" s="13" t="s">
        <v>141</v>
      </c>
      <c r="AX463" s="13" t="s">
        <v>80</v>
      </c>
      <c r="AY463" s="214" t="s">
        <v>129</v>
      </c>
    </row>
    <row r="464" spans="2:51" s="14" customFormat="1" ht="11.25">
      <c r="B464" s="215"/>
      <c r="C464" s="216"/>
      <c r="D464" s="205" t="s">
        <v>139</v>
      </c>
      <c r="E464" s="217" t="s">
        <v>35</v>
      </c>
      <c r="F464" s="218" t="s">
        <v>143</v>
      </c>
      <c r="G464" s="216"/>
      <c r="H464" s="219">
        <v>427.9</v>
      </c>
      <c r="I464" s="220"/>
      <c r="J464" s="216"/>
      <c r="K464" s="216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139</v>
      </c>
      <c r="AU464" s="225" t="s">
        <v>89</v>
      </c>
      <c r="AV464" s="14" t="s">
        <v>137</v>
      </c>
      <c r="AW464" s="14" t="s">
        <v>141</v>
      </c>
      <c r="AX464" s="14" t="s">
        <v>41</v>
      </c>
      <c r="AY464" s="225" t="s">
        <v>129</v>
      </c>
    </row>
    <row r="465" spans="1:65" s="2" customFormat="1" ht="21.75" customHeight="1">
      <c r="A465" s="36"/>
      <c r="B465" s="37"/>
      <c r="C465" s="191" t="s">
        <v>895</v>
      </c>
      <c r="D465" s="191" t="s">
        <v>132</v>
      </c>
      <c r="E465" s="192" t="s">
        <v>896</v>
      </c>
      <c r="F465" s="193" t="s">
        <v>897</v>
      </c>
      <c r="G465" s="194" t="s">
        <v>250</v>
      </c>
      <c r="H465" s="195">
        <v>37</v>
      </c>
      <c r="I465" s="196"/>
      <c r="J465" s="195">
        <f>ROUND(I465*H465,1)</f>
        <v>0</v>
      </c>
      <c r="K465" s="193" t="s">
        <v>136</v>
      </c>
      <c r="L465" s="41"/>
      <c r="M465" s="197" t="s">
        <v>35</v>
      </c>
      <c r="N465" s="198" t="s">
        <v>51</v>
      </c>
      <c r="O465" s="66"/>
      <c r="P465" s="199">
        <f>O465*H465</f>
        <v>0</v>
      </c>
      <c r="Q465" s="199">
        <v>0</v>
      </c>
      <c r="R465" s="199">
        <f>Q465*H465</f>
        <v>0</v>
      </c>
      <c r="S465" s="199">
        <v>0.01213</v>
      </c>
      <c r="T465" s="200">
        <f>S465*H465</f>
        <v>0.44881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201" t="s">
        <v>161</v>
      </c>
      <c r="AT465" s="201" t="s">
        <v>132</v>
      </c>
      <c r="AU465" s="201" t="s">
        <v>89</v>
      </c>
      <c r="AY465" s="18" t="s">
        <v>129</v>
      </c>
      <c r="BE465" s="202">
        <f>IF(N465="základní",J465,0)</f>
        <v>0</v>
      </c>
      <c r="BF465" s="202">
        <f>IF(N465="snížená",J465,0)</f>
        <v>0</v>
      </c>
      <c r="BG465" s="202">
        <f>IF(N465="zákl. přenesená",J465,0)</f>
        <v>0</v>
      </c>
      <c r="BH465" s="202">
        <f>IF(N465="sníž. přenesená",J465,0)</f>
        <v>0</v>
      </c>
      <c r="BI465" s="202">
        <f>IF(N465="nulová",J465,0)</f>
        <v>0</v>
      </c>
      <c r="BJ465" s="18" t="s">
        <v>41</v>
      </c>
      <c r="BK465" s="202">
        <f>ROUND(I465*H465,1)</f>
        <v>0</v>
      </c>
      <c r="BL465" s="18" t="s">
        <v>161</v>
      </c>
      <c r="BM465" s="201" t="s">
        <v>898</v>
      </c>
    </row>
    <row r="466" spans="1:65" s="2" customFormat="1" ht="33" customHeight="1">
      <c r="A466" s="36"/>
      <c r="B466" s="37"/>
      <c r="C466" s="191" t="s">
        <v>899</v>
      </c>
      <c r="D466" s="191" t="s">
        <v>132</v>
      </c>
      <c r="E466" s="192" t="s">
        <v>900</v>
      </c>
      <c r="F466" s="193" t="s">
        <v>901</v>
      </c>
      <c r="G466" s="194" t="s">
        <v>250</v>
      </c>
      <c r="H466" s="195">
        <v>168.75</v>
      </c>
      <c r="I466" s="196"/>
      <c r="J466" s="195">
        <f>ROUND(I466*H466,1)</f>
        <v>0</v>
      </c>
      <c r="K466" s="193" t="s">
        <v>136</v>
      </c>
      <c r="L466" s="41"/>
      <c r="M466" s="197" t="s">
        <v>35</v>
      </c>
      <c r="N466" s="198" t="s">
        <v>51</v>
      </c>
      <c r="O466" s="66"/>
      <c r="P466" s="199">
        <f>O466*H466</f>
        <v>0</v>
      </c>
      <c r="Q466" s="199">
        <v>0.00437</v>
      </c>
      <c r="R466" s="199">
        <f>Q466*H466</f>
        <v>0.7374375</v>
      </c>
      <c r="S466" s="199">
        <v>0</v>
      </c>
      <c r="T466" s="200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201" t="s">
        <v>161</v>
      </c>
      <c r="AT466" s="201" t="s">
        <v>132</v>
      </c>
      <c r="AU466" s="201" t="s">
        <v>89</v>
      </c>
      <c r="AY466" s="18" t="s">
        <v>129</v>
      </c>
      <c r="BE466" s="202">
        <f>IF(N466="základní",J466,0)</f>
        <v>0</v>
      </c>
      <c r="BF466" s="202">
        <f>IF(N466="snížená",J466,0)</f>
        <v>0</v>
      </c>
      <c r="BG466" s="202">
        <f>IF(N466="zákl. přenesená",J466,0)</f>
        <v>0</v>
      </c>
      <c r="BH466" s="202">
        <f>IF(N466="sníž. přenesená",J466,0)</f>
        <v>0</v>
      </c>
      <c r="BI466" s="202">
        <f>IF(N466="nulová",J466,0)</f>
        <v>0</v>
      </c>
      <c r="BJ466" s="18" t="s">
        <v>41</v>
      </c>
      <c r="BK466" s="202">
        <f>ROUND(I466*H466,1)</f>
        <v>0</v>
      </c>
      <c r="BL466" s="18" t="s">
        <v>161</v>
      </c>
      <c r="BM466" s="201" t="s">
        <v>902</v>
      </c>
    </row>
    <row r="467" spans="2:51" s="13" customFormat="1" ht="11.25">
      <c r="B467" s="203"/>
      <c r="C467" s="204"/>
      <c r="D467" s="205" t="s">
        <v>139</v>
      </c>
      <c r="E467" s="206" t="s">
        <v>35</v>
      </c>
      <c r="F467" s="207" t="s">
        <v>903</v>
      </c>
      <c r="G467" s="204"/>
      <c r="H467" s="208">
        <v>168.75</v>
      </c>
      <c r="I467" s="209"/>
      <c r="J467" s="204"/>
      <c r="K467" s="204"/>
      <c r="L467" s="210"/>
      <c r="M467" s="211"/>
      <c r="N467" s="212"/>
      <c r="O467" s="212"/>
      <c r="P467" s="212"/>
      <c r="Q467" s="212"/>
      <c r="R467" s="212"/>
      <c r="S467" s="212"/>
      <c r="T467" s="213"/>
      <c r="AT467" s="214" t="s">
        <v>139</v>
      </c>
      <c r="AU467" s="214" t="s">
        <v>89</v>
      </c>
      <c r="AV467" s="13" t="s">
        <v>89</v>
      </c>
      <c r="AW467" s="13" t="s">
        <v>141</v>
      </c>
      <c r="AX467" s="13" t="s">
        <v>80</v>
      </c>
      <c r="AY467" s="214" t="s">
        <v>129</v>
      </c>
    </row>
    <row r="468" spans="2:51" s="14" customFormat="1" ht="11.25">
      <c r="B468" s="215"/>
      <c r="C468" s="216"/>
      <c r="D468" s="205" t="s">
        <v>139</v>
      </c>
      <c r="E468" s="217" t="s">
        <v>35</v>
      </c>
      <c r="F468" s="218" t="s">
        <v>143</v>
      </c>
      <c r="G468" s="216"/>
      <c r="H468" s="219">
        <v>168.75</v>
      </c>
      <c r="I468" s="220"/>
      <c r="J468" s="216"/>
      <c r="K468" s="216"/>
      <c r="L468" s="221"/>
      <c r="M468" s="222"/>
      <c r="N468" s="223"/>
      <c r="O468" s="223"/>
      <c r="P468" s="223"/>
      <c r="Q468" s="223"/>
      <c r="R468" s="223"/>
      <c r="S468" s="223"/>
      <c r="T468" s="224"/>
      <c r="AT468" s="225" t="s">
        <v>139</v>
      </c>
      <c r="AU468" s="225" t="s">
        <v>89</v>
      </c>
      <c r="AV468" s="14" t="s">
        <v>137</v>
      </c>
      <c r="AW468" s="14" t="s">
        <v>141</v>
      </c>
      <c r="AX468" s="14" t="s">
        <v>41</v>
      </c>
      <c r="AY468" s="225" t="s">
        <v>129</v>
      </c>
    </row>
    <row r="469" spans="1:65" s="2" customFormat="1" ht="33" customHeight="1">
      <c r="A469" s="36"/>
      <c r="B469" s="37"/>
      <c r="C469" s="191" t="s">
        <v>904</v>
      </c>
      <c r="D469" s="191" t="s">
        <v>132</v>
      </c>
      <c r="E469" s="192" t="s">
        <v>905</v>
      </c>
      <c r="F469" s="193" t="s">
        <v>906</v>
      </c>
      <c r="G469" s="194" t="s">
        <v>216</v>
      </c>
      <c r="H469" s="196"/>
      <c r="I469" s="196"/>
      <c r="J469" s="195">
        <f>ROUND(I469*H469,1)</f>
        <v>0</v>
      </c>
      <c r="K469" s="193" t="s">
        <v>136</v>
      </c>
      <c r="L469" s="41"/>
      <c r="M469" s="197" t="s">
        <v>35</v>
      </c>
      <c r="N469" s="198" t="s">
        <v>51</v>
      </c>
      <c r="O469" s="66"/>
      <c r="P469" s="199">
        <f>O469*H469</f>
        <v>0</v>
      </c>
      <c r="Q469" s="199">
        <v>0</v>
      </c>
      <c r="R469" s="199">
        <f>Q469*H469</f>
        <v>0</v>
      </c>
      <c r="S469" s="199">
        <v>0</v>
      </c>
      <c r="T469" s="200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201" t="s">
        <v>161</v>
      </c>
      <c r="AT469" s="201" t="s">
        <v>132</v>
      </c>
      <c r="AU469" s="201" t="s">
        <v>89</v>
      </c>
      <c r="AY469" s="18" t="s">
        <v>129</v>
      </c>
      <c r="BE469" s="202">
        <f>IF(N469="základní",J469,0)</f>
        <v>0</v>
      </c>
      <c r="BF469" s="202">
        <f>IF(N469="snížená",J469,0)</f>
        <v>0</v>
      </c>
      <c r="BG469" s="202">
        <f>IF(N469="zákl. přenesená",J469,0)</f>
        <v>0</v>
      </c>
      <c r="BH469" s="202">
        <f>IF(N469="sníž. přenesená",J469,0)</f>
        <v>0</v>
      </c>
      <c r="BI469" s="202">
        <f>IF(N469="nulová",J469,0)</f>
        <v>0</v>
      </c>
      <c r="BJ469" s="18" t="s">
        <v>41</v>
      </c>
      <c r="BK469" s="202">
        <f>ROUND(I469*H469,1)</f>
        <v>0</v>
      </c>
      <c r="BL469" s="18" t="s">
        <v>161</v>
      </c>
      <c r="BM469" s="201" t="s">
        <v>907</v>
      </c>
    </row>
    <row r="470" spans="2:63" s="12" customFormat="1" ht="22.9" customHeight="1">
      <c r="B470" s="175"/>
      <c r="C470" s="176"/>
      <c r="D470" s="177" t="s">
        <v>79</v>
      </c>
      <c r="E470" s="189" t="s">
        <v>908</v>
      </c>
      <c r="F470" s="189" t="s">
        <v>909</v>
      </c>
      <c r="G470" s="176"/>
      <c r="H470" s="176"/>
      <c r="I470" s="179"/>
      <c r="J470" s="190">
        <f>BK470</f>
        <v>0</v>
      </c>
      <c r="K470" s="176"/>
      <c r="L470" s="181"/>
      <c r="M470" s="182"/>
      <c r="N470" s="183"/>
      <c r="O470" s="183"/>
      <c r="P470" s="184">
        <f>SUM(P471:P482)</f>
        <v>0</v>
      </c>
      <c r="Q470" s="183"/>
      <c r="R470" s="184">
        <f>SUM(R471:R482)</f>
        <v>0.5527388</v>
      </c>
      <c r="S470" s="183"/>
      <c r="T470" s="185">
        <f>SUM(T471:T482)</f>
        <v>0</v>
      </c>
      <c r="AR470" s="186" t="s">
        <v>89</v>
      </c>
      <c r="AT470" s="187" t="s">
        <v>79</v>
      </c>
      <c r="AU470" s="187" t="s">
        <v>41</v>
      </c>
      <c r="AY470" s="186" t="s">
        <v>129</v>
      </c>
      <c r="BK470" s="188">
        <f>SUM(BK471:BK482)</f>
        <v>0</v>
      </c>
    </row>
    <row r="471" spans="1:65" s="2" customFormat="1" ht="21.75" customHeight="1">
      <c r="A471" s="36"/>
      <c r="B471" s="37"/>
      <c r="C471" s="191" t="s">
        <v>910</v>
      </c>
      <c r="D471" s="191" t="s">
        <v>132</v>
      </c>
      <c r="E471" s="192" t="s">
        <v>911</v>
      </c>
      <c r="F471" s="193" t="s">
        <v>912</v>
      </c>
      <c r="G471" s="194" t="s">
        <v>135</v>
      </c>
      <c r="H471" s="195">
        <v>8.36</v>
      </c>
      <c r="I471" s="196"/>
      <c r="J471" s="195">
        <f>ROUND(I471*H471,1)</f>
        <v>0</v>
      </c>
      <c r="K471" s="193" t="s">
        <v>136</v>
      </c>
      <c r="L471" s="41"/>
      <c r="M471" s="197" t="s">
        <v>35</v>
      </c>
      <c r="N471" s="198" t="s">
        <v>51</v>
      </c>
      <c r="O471" s="66"/>
      <c r="P471" s="199">
        <f>O471*H471</f>
        <v>0</v>
      </c>
      <c r="Q471" s="199">
        <v>0.00027</v>
      </c>
      <c r="R471" s="199">
        <f>Q471*H471</f>
        <v>0.0022572</v>
      </c>
      <c r="S471" s="199">
        <v>0</v>
      </c>
      <c r="T471" s="200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201" t="s">
        <v>161</v>
      </c>
      <c r="AT471" s="201" t="s">
        <v>132</v>
      </c>
      <c r="AU471" s="201" t="s">
        <v>89</v>
      </c>
      <c r="AY471" s="18" t="s">
        <v>129</v>
      </c>
      <c r="BE471" s="202">
        <f>IF(N471="základní",J471,0)</f>
        <v>0</v>
      </c>
      <c r="BF471" s="202">
        <f>IF(N471="snížená",J471,0)</f>
        <v>0</v>
      </c>
      <c r="BG471" s="202">
        <f>IF(N471="zákl. přenesená",J471,0)</f>
        <v>0</v>
      </c>
      <c r="BH471" s="202">
        <f>IF(N471="sníž. přenesená",J471,0)</f>
        <v>0</v>
      </c>
      <c r="BI471" s="202">
        <f>IF(N471="nulová",J471,0)</f>
        <v>0</v>
      </c>
      <c r="BJ471" s="18" t="s">
        <v>41</v>
      </c>
      <c r="BK471" s="202">
        <f>ROUND(I471*H471,1)</f>
        <v>0</v>
      </c>
      <c r="BL471" s="18" t="s">
        <v>161</v>
      </c>
      <c r="BM471" s="201" t="s">
        <v>913</v>
      </c>
    </row>
    <row r="472" spans="2:51" s="13" customFormat="1" ht="11.25">
      <c r="B472" s="203"/>
      <c r="C472" s="204"/>
      <c r="D472" s="205" t="s">
        <v>139</v>
      </c>
      <c r="E472" s="206" t="s">
        <v>35</v>
      </c>
      <c r="F472" s="207" t="s">
        <v>914</v>
      </c>
      <c r="G472" s="204"/>
      <c r="H472" s="208">
        <v>8.355</v>
      </c>
      <c r="I472" s="209"/>
      <c r="J472" s="204"/>
      <c r="K472" s="204"/>
      <c r="L472" s="210"/>
      <c r="M472" s="211"/>
      <c r="N472" s="212"/>
      <c r="O472" s="212"/>
      <c r="P472" s="212"/>
      <c r="Q472" s="212"/>
      <c r="R472" s="212"/>
      <c r="S472" s="212"/>
      <c r="T472" s="213"/>
      <c r="AT472" s="214" t="s">
        <v>139</v>
      </c>
      <c r="AU472" s="214" t="s">
        <v>89</v>
      </c>
      <c r="AV472" s="13" t="s">
        <v>89</v>
      </c>
      <c r="AW472" s="13" t="s">
        <v>141</v>
      </c>
      <c r="AX472" s="13" t="s">
        <v>41</v>
      </c>
      <c r="AY472" s="214" t="s">
        <v>129</v>
      </c>
    </row>
    <row r="473" spans="1:65" s="2" customFormat="1" ht="21.75" customHeight="1">
      <c r="A473" s="36"/>
      <c r="B473" s="37"/>
      <c r="C473" s="237" t="s">
        <v>915</v>
      </c>
      <c r="D473" s="237" t="s">
        <v>187</v>
      </c>
      <c r="E473" s="238" t="s">
        <v>916</v>
      </c>
      <c r="F473" s="239" t="s">
        <v>917</v>
      </c>
      <c r="G473" s="240" t="s">
        <v>135</v>
      </c>
      <c r="H473" s="241">
        <v>8.36</v>
      </c>
      <c r="I473" s="242"/>
      <c r="J473" s="241">
        <f>ROUND(I473*H473,1)</f>
        <v>0</v>
      </c>
      <c r="K473" s="239" t="s">
        <v>136</v>
      </c>
      <c r="L473" s="243"/>
      <c r="M473" s="244" t="s">
        <v>35</v>
      </c>
      <c r="N473" s="245" t="s">
        <v>51</v>
      </c>
      <c r="O473" s="66"/>
      <c r="P473" s="199">
        <f>O473*H473</f>
        <v>0</v>
      </c>
      <c r="Q473" s="199">
        <v>0.03056</v>
      </c>
      <c r="R473" s="199">
        <f>Q473*H473</f>
        <v>0.2554816</v>
      </c>
      <c r="S473" s="199">
        <v>0</v>
      </c>
      <c r="T473" s="200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201" t="s">
        <v>191</v>
      </c>
      <c r="AT473" s="201" t="s">
        <v>187</v>
      </c>
      <c r="AU473" s="201" t="s">
        <v>89</v>
      </c>
      <c r="AY473" s="18" t="s">
        <v>129</v>
      </c>
      <c r="BE473" s="202">
        <f>IF(N473="základní",J473,0)</f>
        <v>0</v>
      </c>
      <c r="BF473" s="202">
        <f>IF(N473="snížená",J473,0)</f>
        <v>0</v>
      </c>
      <c r="BG473" s="202">
        <f>IF(N473="zákl. přenesená",J473,0)</f>
        <v>0</v>
      </c>
      <c r="BH473" s="202">
        <f>IF(N473="sníž. přenesená",J473,0)</f>
        <v>0</v>
      </c>
      <c r="BI473" s="202">
        <f>IF(N473="nulová",J473,0)</f>
        <v>0</v>
      </c>
      <c r="BJ473" s="18" t="s">
        <v>41</v>
      </c>
      <c r="BK473" s="202">
        <f>ROUND(I473*H473,1)</f>
        <v>0</v>
      </c>
      <c r="BL473" s="18" t="s">
        <v>161</v>
      </c>
      <c r="BM473" s="201" t="s">
        <v>918</v>
      </c>
    </row>
    <row r="474" spans="1:65" s="2" customFormat="1" ht="33" customHeight="1">
      <c r="A474" s="36"/>
      <c r="B474" s="37"/>
      <c r="C474" s="191" t="s">
        <v>919</v>
      </c>
      <c r="D474" s="191" t="s">
        <v>132</v>
      </c>
      <c r="E474" s="192" t="s">
        <v>920</v>
      </c>
      <c r="F474" s="193" t="s">
        <v>921</v>
      </c>
      <c r="G474" s="194" t="s">
        <v>160</v>
      </c>
      <c r="H474" s="195">
        <v>13</v>
      </c>
      <c r="I474" s="196"/>
      <c r="J474" s="195">
        <f>ROUND(I474*H474,1)</f>
        <v>0</v>
      </c>
      <c r="K474" s="193" t="s">
        <v>136</v>
      </c>
      <c r="L474" s="41"/>
      <c r="M474" s="197" t="s">
        <v>35</v>
      </c>
      <c r="N474" s="198" t="s">
        <v>51</v>
      </c>
      <c r="O474" s="66"/>
      <c r="P474" s="199">
        <f>O474*H474</f>
        <v>0</v>
      </c>
      <c r="Q474" s="199">
        <v>0</v>
      </c>
      <c r="R474" s="199">
        <f>Q474*H474</f>
        <v>0</v>
      </c>
      <c r="S474" s="199">
        <v>0</v>
      </c>
      <c r="T474" s="200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201" t="s">
        <v>161</v>
      </c>
      <c r="AT474" s="201" t="s">
        <v>132</v>
      </c>
      <c r="AU474" s="201" t="s">
        <v>89</v>
      </c>
      <c r="AY474" s="18" t="s">
        <v>129</v>
      </c>
      <c r="BE474" s="202">
        <f>IF(N474="základní",J474,0)</f>
        <v>0</v>
      </c>
      <c r="BF474" s="202">
        <f>IF(N474="snížená",J474,0)</f>
        <v>0</v>
      </c>
      <c r="BG474" s="202">
        <f>IF(N474="zákl. přenesená",J474,0)</f>
        <v>0</v>
      </c>
      <c r="BH474" s="202">
        <f>IF(N474="sníž. přenesená",J474,0)</f>
        <v>0</v>
      </c>
      <c r="BI474" s="202">
        <f>IF(N474="nulová",J474,0)</f>
        <v>0</v>
      </c>
      <c r="BJ474" s="18" t="s">
        <v>41</v>
      </c>
      <c r="BK474" s="202">
        <f>ROUND(I474*H474,1)</f>
        <v>0</v>
      </c>
      <c r="BL474" s="18" t="s">
        <v>161</v>
      </c>
      <c r="BM474" s="201" t="s">
        <v>922</v>
      </c>
    </row>
    <row r="475" spans="1:65" s="2" customFormat="1" ht="21.75" customHeight="1">
      <c r="A475" s="36"/>
      <c r="B475" s="37"/>
      <c r="C475" s="237" t="s">
        <v>923</v>
      </c>
      <c r="D475" s="237" t="s">
        <v>187</v>
      </c>
      <c r="E475" s="238" t="s">
        <v>924</v>
      </c>
      <c r="F475" s="239" t="s">
        <v>925</v>
      </c>
      <c r="G475" s="240" t="s">
        <v>160</v>
      </c>
      <c r="H475" s="241">
        <v>8</v>
      </c>
      <c r="I475" s="242"/>
      <c r="J475" s="241">
        <f>ROUND(I475*H475,1)</f>
        <v>0</v>
      </c>
      <c r="K475" s="239" t="s">
        <v>136</v>
      </c>
      <c r="L475" s="243"/>
      <c r="M475" s="244" t="s">
        <v>35</v>
      </c>
      <c r="N475" s="245" t="s">
        <v>51</v>
      </c>
      <c r="O475" s="66"/>
      <c r="P475" s="199">
        <f>O475*H475</f>
        <v>0</v>
      </c>
      <c r="Q475" s="199">
        <v>0.0185</v>
      </c>
      <c r="R475" s="199">
        <f>Q475*H475</f>
        <v>0.148</v>
      </c>
      <c r="S475" s="199">
        <v>0</v>
      </c>
      <c r="T475" s="200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201" t="s">
        <v>191</v>
      </c>
      <c r="AT475" s="201" t="s">
        <v>187</v>
      </c>
      <c r="AU475" s="201" t="s">
        <v>89</v>
      </c>
      <c r="AY475" s="18" t="s">
        <v>129</v>
      </c>
      <c r="BE475" s="202">
        <f>IF(N475="základní",J475,0)</f>
        <v>0</v>
      </c>
      <c r="BF475" s="202">
        <f>IF(N475="snížená",J475,0)</f>
        <v>0</v>
      </c>
      <c r="BG475" s="202">
        <f>IF(N475="zákl. přenesená",J475,0)</f>
        <v>0</v>
      </c>
      <c r="BH475" s="202">
        <f>IF(N475="sníž. přenesená",J475,0)</f>
        <v>0</v>
      </c>
      <c r="BI475" s="202">
        <f>IF(N475="nulová",J475,0)</f>
        <v>0</v>
      </c>
      <c r="BJ475" s="18" t="s">
        <v>41</v>
      </c>
      <c r="BK475" s="202">
        <f>ROUND(I475*H475,1)</f>
        <v>0</v>
      </c>
      <c r="BL475" s="18" t="s">
        <v>161</v>
      </c>
      <c r="BM475" s="201" t="s">
        <v>926</v>
      </c>
    </row>
    <row r="476" spans="2:51" s="13" customFormat="1" ht="11.25">
      <c r="B476" s="203"/>
      <c r="C476" s="204"/>
      <c r="D476" s="205" t="s">
        <v>139</v>
      </c>
      <c r="E476" s="206" t="s">
        <v>35</v>
      </c>
      <c r="F476" s="207" t="s">
        <v>927</v>
      </c>
      <c r="G476" s="204"/>
      <c r="H476" s="208">
        <v>8</v>
      </c>
      <c r="I476" s="209"/>
      <c r="J476" s="204"/>
      <c r="K476" s="204"/>
      <c r="L476" s="210"/>
      <c r="M476" s="211"/>
      <c r="N476" s="212"/>
      <c r="O476" s="212"/>
      <c r="P476" s="212"/>
      <c r="Q476" s="212"/>
      <c r="R476" s="212"/>
      <c r="S476" s="212"/>
      <c r="T476" s="213"/>
      <c r="AT476" s="214" t="s">
        <v>139</v>
      </c>
      <c r="AU476" s="214" t="s">
        <v>89</v>
      </c>
      <c r="AV476" s="13" t="s">
        <v>89</v>
      </c>
      <c r="AW476" s="13" t="s">
        <v>141</v>
      </c>
      <c r="AX476" s="13" t="s">
        <v>41</v>
      </c>
      <c r="AY476" s="214" t="s">
        <v>129</v>
      </c>
    </row>
    <row r="477" spans="1:65" s="2" customFormat="1" ht="21.75" customHeight="1">
      <c r="A477" s="36"/>
      <c r="B477" s="37"/>
      <c r="C477" s="237" t="s">
        <v>928</v>
      </c>
      <c r="D477" s="237" t="s">
        <v>187</v>
      </c>
      <c r="E477" s="238" t="s">
        <v>929</v>
      </c>
      <c r="F477" s="239" t="s">
        <v>930</v>
      </c>
      <c r="G477" s="240" t="s">
        <v>160</v>
      </c>
      <c r="H477" s="241">
        <v>5</v>
      </c>
      <c r="I477" s="242"/>
      <c r="J477" s="241">
        <f>ROUND(I477*H477,1)</f>
        <v>0</v>
      </c>
      <c r="K477" s="239" t="s">
        <v>136</v>
      </c>
      <c r="L477" s="243"/>
      <c r="M477" s="244" t="s">
        <v>35</v>
      </c>
      <c r="N477" s="245" t="s">
        <v>51</v>
      </c>
      <c r="O477" s="66"/>
      <c r="P477" s="199">
        <f>O477*H477</f>
        <v>0</v>
      </c>
      <c r="Q477" s="199">
        <v>0.015</v>
      </c>
      <c r="R477" s="199">
        <f>Q477*H477</f>
        <v>0.075</v>
      </c>
      <c r="S477" s="199">
        <v>0</v>
      </c>
      <c r="T477" s="200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201" t="s">
        <v>191</v>
      </c>
      <c r="AT477" s="201" t="s">
        <v>187</v>
      </c>
      <c r="AU477" s="201" t="s">
        <v>89</v>
      </c>
      <c r="AY477" s="18" t="s">
        <v>129</v>
      </c>
      <c r="BE477" s="202">
        <f>IF(N477="základní",J477,0)</f>
        <v>0</v>
      </c>
      <c r="BF477" s="202">
        <f>IF(N477="snížená",J477,0)</f>
        <v>0</v>
      </c>
      <c r="BG477" s="202">
        <f>IF(N477="zákl. přenesená",J477,0)</f>
        <v>0</v>
      </c>
      <c r="BH477" s="202">
        <f>IF(N477="sníž. přenesená",J477,0)</f>
        <v>0</v>
      </c>
      <c r="BI477" s="202">
        <f>IF(N477="nulová",J477,0)</f>
        <v>0</v>
      </c>
      <c r="BJ477" s="18" t="s">
        <v>41</v>
      </c>
      <c r="BK477" s="202">
        <f>ROUND(I477*H477,1)</f>
        <v>0</v>
      </c>
      <c r="BL477" s="18" t="s">
        <v>161</v>
      </c>
      <c r="BM477" s="201" t="s">
        <v>931</v>
      </c>
    </row>
    <row r="478" spans="2:51" s="13" customFormat="1" ht="11.25">
      <c r="B478" s="203"/>
      <c r="C478" s="204"/>
      <c r="D478" s="205" t="s">
        <v>139</v>
      </c>
      <c r="E478" s="206" t="s">
        <v>35</v>
      </c>
      <c r="F478" s="207" t="s">
        <v>164</v>
      </c>
      <c r="G478" s="204"/>
      <c r="H478" s="208">
        <v>5</v>
      </c>
      <c r="I478" s="209"/>
      <c r="J478" s="204"/>
      <c r="K478" s="204"/>
      <c r="L478" s="210"/>
      <c r="M478" s="211"/>
      <c r="N478" s="212"/>
      <c r="O478" s="212"/>
      <c r="P478" s="212"/>
      <c r="Q478" s="212"/>
      <c r="R478" s="212"/>
      <c r="S478" s="212"/>
      <c r="T478" s="213"/>
      <c r="AT478" s="214" t="s">
        <v>139</v>
      </c>
      <c r="AU478" s="214" t="s">
        <v>89</v>
      </c>
      <c r="AV478" s="13" t="s">
        <v>89</v>
      </c>
      <c r="AW478" s="13" t="s">
        <v>141</v>
      </c>
      <c r="AX478" s="13" t="s">
        <v>41</v>
      </c>
      <c r="AY478" s="214" t="s">
        <v>129</v>
      </c>
    </row>
    <row r="479" spans="1:65" s="2" customFormat="1" ht="33" customHeight="1">
      <c r="A479" s="36"/>
      <c r="B479" s="37"/>
      <c r="C479" s="191" t="s">
        <v>932</v>
      </c>
      <c r="D479" s="191" t="s">
        <v>132</v>
      </c>
      <c r="E479" s="192" t="s">
        <v>933</v>
      </c>
      <c r="F479" s="193" t="s">
        <v>934</v>
      </c>
      <c r="G479" s="194" t="s">
        <v>160</v>
      </c>
      <c r="H479" s="195">
        <v>2</v>
      </c>
      <c r="I479" s="196"/>
      <c r="J479" s="195">
        <f>ROUND(I479*H479,1)</f>
        <v>0</v>
      </c>
      <c r="K479" s="193" t="s">
        <v>136</v>
      </c>
      <c r="L479" s="41"/>
      <c r="M479" s="197" t="s">
        <v>35</v>
      </c>
      <c r="N479" s="198" t="s">
        <v>51</v>
      </c>
      <c r="O479" s="66"/>
      <c r="P479" s="199">
        <f>O479*H479</f>
        <v>0</v>
      </c>
      <c r="Q479" s="199">
        <v>0</v>
      </c>
      <c r="R479" s="199">
        <f>Q479*H479</f>
        <v>0</v>
      </c>
      <c r="S479" s="199">
        <v>0</v>
      </c>
      <c r="T479" s="200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201" t="s">
        <v>161</v>
      </c>
      <c r="AT479" s="201" t="s">
        <v>132</v>
      </c>
      <c r="AU479" s="201" t="s">
        <v>89</v>
      </c>
      <c r="AY479" s="18" t="s">
        <v>129</v>
      </c>
      <c r="BE479" s="202">
        <f>IF(N479="základní",J479,0)</f>
        <v>0</v>
      </c>
      <c r="BF479" s="202">
        <f>IF(N479="snížená",J479,0)</f>
        <v>0</v>
      </c>
      <c r="BG479" s="202">
        <f>IF(N479="zákl. přenesená",J479,0)</f>
        <v>0</v>
      </c>
      <c r="BH479" s="202">
        <f>IF(N479="sníž. přenesená",J479,0)</f>
        <v>0</v>
      </c>
      <c r="BI479" s="202">
        <f>IF(N479="nulová",J479,0)</f>
        <v>0</v>
      </c>
      <c r="BJ479" s="18" t="s">
        <v>41</v>
      </c>
      <c r="BK479" s="202">
        <f>ROUND(I479*H479,1)</f>
        <v>0</v>
      </c>
      <c r="BL479" s="18" t="s">
        <v>161</v>
      </c>
      <c r="BM479" s="201" t="s">
        <v>935</v>
      </c>
    </row>
    <row r="480" spans="1:65" s="2" customFormat="1" ht="21.75" customHeight="1">
      <c r="A480" s="36"/>
      <c r="B480" s="37"/>
      <c r="C480" s="237" t="s">
        <v>21</v>
      </c>
      <c r="D480" s="237" t="s">
        <v>187</v>
      </c>
      <c r="E480" s="238" t="s">
        <v>936</v>
      </c>
      <c r="F480" s="239" t="s">
        <v>937</v>
      </c>
      <c r="G480" s="240" t="s">
        <v>160</v>
      </c>
      <c r="H480" s="241">
        <v>1</v>
      </c>
      <c r="I480" s="242"/>
      <c r="J480" s="241">
        <f>ROUND(I480*H480,1)</f>
        <v>0</v>
      </c>
      <c r="K480" s="239" t="s">
        <v>35</v>
      </c>
      <c r="L480" s="243"/>
      <c r="M480" s="244" t="s">
        <v>35</v>
      </c>
      <c r="N480" s="245" t="s">
        <v>51</v>
      </c>
      <c r="O480" s="66"/>
      <c r="P480" s="199">
        <f>O480*H480</f>
        <v>0</v>
      </c>
      <c r="Q480" s="199">
        <v>0.039</v>
      </c>
      <c r="R480" s="199">
        <f>Q480*H480</f>
        <v>0.039</v>
      </c>
      <c r="S480" s="199">
        <v>0</v>
      </c>
      <c r="T480" s="200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201" t="s">
        <v>191</v>
      </c>
      <c r="AT480" s="201" t="s">
        <v>187</v>
      </c>
      <c r="AU480" s="201" t="s">
        <v>89</v>
      </c>
      <c r="AY480" s="18" t="s">
        <v>129</v>
      </c>
      <c r="BE480" s="202">
        <f>IF(N480="základní",J480,0)</f>
        <v>0</v>
      </c>
      <c r="BF480" s="202">
        <f>IF(N480="snížená",J480,0)</f>
        <v>0</v>
      </c>
      <c r="BG480" s="202">
        <f>IF(N480="zákl. přenesená",J480,0)</f>
        <v>0</v>
      </c>
      <c r="BH480" s="202">
        <f>IF(N480="sníž. přenesená",J480,0)</f>
        <v>0</v>
      </c>
      <c r="BI480" s="202">
        <f>IF(N480="nulová",J480,0)</f>
        <v>0</v>
      </c>
      <c r="BJ480" s="18" t="s">
        <v>41</v>
      </c>
      <c r="BK480" s="202">
        <f>ROUND(I480*H480,1)</f>
        <v>0</v>
      </c>
      <c r="BL480" s="18" t="s">
        <v>161</v>
      </c>
      <c r="BM480" s="201" t="s">
        <v>938</v>
      </c>
    </row>
    <row r="481" spans="1:65" s="2" customFormat="1" ht="21.75" customHeight="1">
      <c r="A481" s="36"/>
      <c r="B481" s="37"/>
      <c r="C481" s="237" t="s">
        <v>939</v>
      </c>
      <c r="D481" s="237" t="s">
        <v>187</v>
      </c>
      <c r="E481" s="238" t="s">
        <v>940</v>
      </c>
      <c r="F481" s="239" t="s">
        <v>941</v>
      </c>
      <c r="G481" s="240" t="s">
        <v>160</v>
      </c>
      <c r="H481" s="241">
        <v>1</v>
      </c>
      <c r="I481" s="242"/>
      <c r="J481" s="241">
        <f>ROUND(I481*H481,1)</f>
        <v>0</v>
      </c>
      <c r="K481" s="239" t="s">
        <v>136</v>
      </c>
      <c r="L481" s="243"/>
      <c r="M481" s="244" t="s">
        <v>35</v>
      </c>
      <c r="N481" s="245" t="s">
        <v>51</v>
      </c>
      <c r="O481" s="66"/>
      <c r="P481" s="199">
        <f>O481*H481</f>
        <v>0</v>
      </c>
      <c r="Q481" s="199">
        <v>0.033</v>
      </c>
      <c r="R481" s="199">
        <f>Q481*H481</f>
        <v>0.033</v>
      </c>
      <c r="S481" s="199">
        <v>0</v>
      </c>
      <c r="T481" s="200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201" t="s">
        <v>191</v>
      </c>
      <c r="AT481" s="201" t="s">
        <v>187</v>
      </c>
      <c r="AU481" s="201" t="s">
        <v>89</v>
      </c>
      <c r="AY481" s="18" t="s">
        <v>129</v>
      </c>
      <c r="BE481" s="202">
        <f>IF(N481="základní",J481,0)</f>
        <v>0</v>
      </c>
      <c r="BF481" s="202">
        <f>IF(N481="snížená",J481,0)</f>
        <v>0</v>
      </c>
      <c r="BG481" s="202">
        <f>IF(N481="zákl. přenesená",J481,0)</f>
        <v>0</v>
      </c>
      <c r="BH481" s="202">
        <f>IF(N481="sníž. přenesená",J481,0)</f>
        <v>0</v>
      </c>
      <c r="BI481" s="202">
        <f>IF(N481="nulová",J481,0)</f>
        <v>0</v>
      </c>
      <c r="BJ481" s="18" t="s">
        <v>41</v>
      </c>
      <c r="BK481" s="202">
        <f>ROUND(I481*H481,1)</f>
        <v>0</v>
      </c>
      <c r="BL481" s="18" t="s">
        <v>161</v>
      </c>
      <c r="BM481" s="201" t="s">
        <v>942</v>
      </c>
    </row>
    <row r="482" spans="1:65" s="2" customFormat="1" ht="33" customHeight="1">
      <c r="A482" s="36"/>
      <c r="B482" s="37"/>
      <c r="C482" s="191" t="s">
        <v>943</v>
      </c>
      <c r="D482" s="191" t="s">
        <v>132</v>
      </c>
      <c r="E482" s="192" t="s">
        <v>944</v>
      </c>
      <c r="F482" s="193" t="s">
        <v>945</v>
      </c>
      <c r="G482" s="194" t="s">
        <v>216</v>
      </c>
      <c r="H482" s="196"/>
      <c r="I482" s="196"/>
      <c r="J482" s="195">
        <f>ROUND(I482*H482,1)</f>
        <v>0</v>
      </c>
      <c r="K482" s="193" t="s">
        <v>136</v>
      </c>
      <c r="L482" s="41"/>
      <c r="M482" s="197" t="s">
        <v>35</v>
      </c>
      <c r="N482" s="198" t="s">
        <v>51</v>
      </c>
      <c r="O482" s="66"/>
      <c r="P482" s="199">
        <f>O482*H482</f>
        <v>0</v>
      </c>
      <c r="Q482" s="199">
        <v>0</v>
      </c>
      <c r="R482" s="199">
        <f>Q482*H482</f>
        <v>0</v>
      </c>
      <c r="S482" s="199">
        <v>0</v>
      </c>
      <c r="T482" s="200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201" t="s">
        <v>161</v>
      </c>
      <c r="AT482" s="201" t="s">
        <v>132</v>
      </c>
      <c r="AU482" s="201" t="s">
        <v>89</v>
      </c>
      <c r="AY482" s="18" t="s">
        <v>129</v>
      </c>
      <c r="BE482" s="202">
        <f>IF(N482="základní",J482,0)</f>
        <v>0</v>
      </c>
      <c r="BF482" s="202">
        <f>IF(N482="snížená",J482,0)</f>
        <v>0</v>
      </c>
      <c r="BG482" s="202">
        <f>IF(N482="zákl. přenesená",J482,0)</f>
        <v>0</v>
      </c>
      <c r="BH482" s="202">
        <f>IF(N482="sníž. přenesená",J482,0)</f>
        <v>0</v>
      </c>
      <c r="BI482" s="202">
        <f>IF(N482="nulová",J482,0)</f>
        <v>0</v>
      </c>
      <c r="BJ482" s="18" t="s">
        <v>41</v>
      </c>
      <c r="BK482" s="202">
        <f>ROUND(I482*H482,1)</f>
        <v>0</v>
      </c>
      <c r="BL482" s="18" t="s">
        <v>161</v>
      </c>
      <c r="BM482" s="201" t="s">
        <v>946</v>
      </c>
    </row>
    <row r="483" spans="2:63" s="12" customFormat="1" ht="22.9" customHeight="1">
      <c r="B483" s="175"/>
      <c r="C483" s="176"/>
      <c r="D483" s="177" t="s">
        <v>79</v>
      </c>
      <c r="E483" s="189" t="s">
        <v>286</v>
      </c>
      <c r="F483" s="189" t="s">
        <v>287</v>
      </c>
      <c r="G483" s="176"/>
      <c r="H483" s="176"/>
      <c r="I483" s="179"/>
      <c r="J483" s="190">
        <f>BK483</f>
        <v>0</v>
      </c>
      <c r="K483" s="176"/>
      <c r="L483" s="181"/>
      <c r="M483" s="182"/>
      <c r="N483" s="183"/>
      <c r="O483" s="183"/>
      <c r="P483" s="184">
        <f>SUM(P484:P498)</f>
        <v>0</v>
      </c>
      <c r="Q483" s="183"/>
      <c r="R483" s="184">
        <f>SUM(R484:R498)</f>
        <v>0.52066337</v>
      </c>
      <c r="S483" s="183"/>
      <c r="T483" s="185">
        <f>SUM(T484:T498)</f>
        <v>0.131</v>
      </c>
      <c r="AR483" s="186" t="s">
        <v>89</v>
      </c>
      <c r="AT483" s="187" t="s">
        <v>79</v>
      </c>
      <c r="AU483" s="187" t="s">
        <v>41</v>
      </c>
      <c r="AY483" s="186" t="s">
        <v>129</v>
      </c>
      <c r="BK483" s="188">
        <f>SUM(BK484:BK498)</f>
        <v>0</v>
      </c>
    </row>
    <row r="484" spans="1:65" s="2" customFormat="1" ht="21.75" customHeight="1">
      <c r="A484" s="36"/>
      <c r="B484" s="37"/>
      <c r="C484" s="191" t="s">
        <v>947</v>
      </c>
      <c r="D484" s="191" t="s">
        <v>132</v>
      </c>
      <c r="E484" s="192" t="s">
        <v>948</v>
      </c>
      <c r="F484" s="193" t="s">
        <v>949</v>
      </c>
      <c r="G484" s="194" t="s">
        <v>160</v>
      </c>
      <c r="H484" s="195">
        <v>2</v>
      </c>
      <c r="I484" s="196"/>
      <c r="J484" s="195">
        <f aca="true" t="shared" si="0" ref="J484:J491">ROUND(I484*H484,1)</f>
        <v>0</v>
      </c>
      <c r="K484" s="193" t="s">
        <v>136</v>
      </c>
      <c r="L484" s="41"/>
      <c r="M484" s="197" t="s">
        <v>35</v>
      </c>
      <c r="N484" s="198" t="s">
        <v>51</v>
      </c>
      <c r="O484" s="66"/>
      <c r="P484" s="199">
        <f aca="true" t="shared" si="1" ref="P484:P491">O484*H484</f>
        <v>0</v>
      </c>
      <c r="Q484" s="199">
        <v>0</v>
      </c>
      <c r="R484" s="199">
        <f aca="true" t="shared" si="2" ref="R484:R491">Q484*H484</f>
        <v>0</v>
      </c>
      <c r="S484" s="199">
        <v>0.013</v>
      </c>
      <c r="T484" s="200">
        <f aca="true" t="shared" si="3" ref="T484:T491">S484*H484</f>
        <v>0.026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201" t="s">
        <v>161</v>
      </c>
      <c r="AT484" s="201" t="s">
        <v>132</v>
      </c>
      <c r="AU484" s="201" t="s">
        <v>89</v>
      </c>
      <c r="AY484" s="18" t="s">
        <v>129</v>
      </c>
      <c r="BE484" s="202">
        <f aca="true" t="shared" si="4" ref="BE484:BE491">IF(N484="základní",J484,0)</f>
        <v>0</v>
      </c>
      <c r="BF484" s="202">
        <f aca="true" t="shared" si="5" ref="BF484:BF491">IF(N484="snížená",J484,0)</f>
        <v>0</v>
      </c>
      <c r="BG484" s="202">
        <f aca="true" t="shared" si="6" ref="BG484:BG491">IF(N484="zákl. přenesená",J484,0)</f>
        <v>0</v>
      </c>
      <c r="BH484" s="202">
        <f aca="true" t="shared" si="7" ref="BH484:BH491">IF(N484="sníž. přenesená",J484,0)</f>
        <v>0</v>
      </c>
      <c r="BI484" s="202">
        <f aca="true" t="shared" si="8" ref="BI484:BI491">IF(N484="nulová",J484,0)</f>
        <v>0</v>
      </c>
      <c r="BJ484" s="18" t="s">
        <v>41</v>
      </c>
      <c r="BK484" s="202">
        <f aca="true" t="shared" si="9" ref="BK484:BK491">ROUND(I484*H484,1)</f>
        <v>0</v>
      </c>
      <c r="BL484" s="18" t="s">
        <v>161</v>
      </c>
      <c r="BM484" s="201" t="s">
        <v>950</v>
      </c>
    </row>
    <row r="485" spans="1:65" s="2" customFormat="1" ht="21.75" customHeight="1">
      <c r="A485" s="36"/>
      <c r="B485" s="37"/>
      <c r="C485" s="191" t="s">
        <v>951</v>
      </c>
      <c r="D485" s="191" t="s">
        <v>132</v>
      </c>
      <c r="E485" s="192" t="s">
        <v>952</v>
      </c>
      <c r="F485" s="193" t="s">
        <v>953</v>
      </c>
      <c r="G485" s="194" t="s">
        <v>160</v>
      </c>
      <c r="H485" s="195">
        <v>1</v>
      </c>
      <c r="I485" s="196"/>
      <c r="J485" s="195">
        <f t="shared" si="0"/>
        <v>0</v>
      </c>
      <c r="K485" s="193" t="s">
        <v>136</v>
      </c>
      <c r="L485" s="41"/>
      <c r="M485" s="197" t="s">
        <v>35</v>
      </c>
      <c r="N485" s="198" t="s">
        <v>51</v>
      </c>
      <c r="O485" s="66"/>
      <c r="P485" s="199">
        <f t="shared" si="1"/>
        <v>0</v>
      </c>
      <c r="Q485" s="199">
        <v>0</v>
      </c>
      <c r="R485" s="199">
        <f t="shared" si="2"/>
        <v>0</v>
      </c>
      <c r="S485" s="199">
        <v>0.024</v>
      </c>
      <c r="T485" s="200">
        <f t="shared" si="3"/>
        <v>0.024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201" t="s">
        <v>161</v>
      </c>
      <c r="AT485" s="201" t="s">
        <v>132</v>
      </c>
      <c r="AU485" s="201" t="s">
        <v>89</v>
      </c>
      <c r="AY485" s="18" t="s">
        <v>129</v>
      </c>
      <c r="BE485" s="202">
        <f t="shared" si="4"/>
        <v>0</v>
      </c>
      <c r="BF485" s="202">
        <f t="shared" si="5"/>
        <v>0</v>
      </c>
      <c r="BG485" s="202">
        <f t="shared" si="6"/>
        <v>0</v>
      </c>
      <c r="BH485" s="202">
        <f t="shared" si="7"/>
        <v>0</v>
      </c>
      <c r="BI485" s="202">
        <f t="shared" si="8"/>
        <v>0</v>
      </c>
      <c r="BJ485" s="18" t="s">
        <v>41</v>
      </c>
      <c r="BK485" s="202">
        <f t="shared" si="9"/>
        <v>0</v>
      </c>
      <c r="BL485" s="18" t="s">
        <v>161</v>
      </c>
      <c r="BM485" s="201" t="s">
        <v>954</v>
      </c>
    </row>
    <row r="486" spans="1:65" s="2" customFormat="1" ht="21.75" customHeight="1">
      <c r="A486" s="36"/>
      <c r="B486" s="37"/>
      <c r="C486" s="191" t="s">
        <v>955</v>
      </c>
      <c r="D486" s="191" t="s">
        <v>132</v>
      </c>
      <c r="E486" s="192" t="s">
        <v>956</v>
      </c>
      <c r="F486" s="193" t="s">
        <v>957</v>
      </c>
      <c r="G486" s="194" t="s">
        <v>160</v>
      </c>
      <c r="H486" s="195">
        <v>1</v>
      </c>
      <c r="I486" s="196"/>
      <c r="J486" s="195">
        <f t="shared" si="0"/>
        <v>0</v>
      </c>
      <c r="K486" s="193" t="s">
        <v>136</v>
      </c>
      <c r="L486" s="41"/>
      <c r="M486" s="197" t="s">
        <v>35</v>
      </c>
      <c r="N486" s="198" t="s">
        <v>51</v>
      </c>
      <c r="O486" s="66"/>
      <c r="P486" s="199">
        <f t="shared" si="1"/>
        <v>0</v>
      </c>
      <c r="Q486" s="199">
        <v>0</v>
      </c>
      <c r="R486" s="199">
        <f t="shared" si="2"/>
        <v>0</v>
      </c>
      <c r="S486" s="199">
        <v>0.081</v>
      </c>
      <c r="T486" s="200">
        <f t="shared" si="3"/>
        <v>0.081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201" t="s">
        <v>161</v>
      </c>
      <c r="AT486" s="201" t="s">
        <v>132</v>
      </c>
      <c r="AU486" s="201" t="s">
        <v>89</v>
      </c>
      <c r="AY486" s="18" t="s">
        <v>129</v>
      </c>
      <c r="BE486" s="202">
        <f t="shared" si="4"/>
        <v>0</v>
      </c>
      <c r="BF486" s="202">
        <f t="shared" si="5"/>
        <v>0</v>
      </c>
      <c r="BG486" s="202">
        <f t="shared" si="6"/>
        <v>0</v>
      </c>
      <c r="BH486" s="202">
        <f t="shared" si="7"/>
        <v>0</v>
      </c>
      <c r="BI486" s="202">
        <f t="shared" si="8"/>
        <v>0</v>
      </c>
      <c r="BJ486" s="18" t="s">
        <v>41</v>
      </c>
      <c r="BK486" s="202">
        <f t="shared" si="9"/>
        <v>0</v>
      </c>
      <c r="BL486" s="18" t="s">
        <v>161</v>
      </c>
      <c r="BM486" s="201" t="s">
        <v>958</v>
      </c>
    </row>
    <row r="487" spans="1:65" s="2" customFormat="1" ht="16.5" customHeight="1">
      <c r="A487" s="36"/>
      <c r="B487" s="37"/>
      <c r="C487" s="191" t="s">
        <v>959</v>
      </c>
      <c r="D487" s="191" t="s">
        <v>132</v>
      </c>
      <c r="E487" s="192" t="s">
        <v>960</v>
      </c>
      <c r="F487" s="193" t="s">
        <v>961</v>
      </c>
      <c r="G487" s="194" t="s">
        <v>160</v>
      </c>
      <c r="H487" s="195">
        <v>2</v>
      </c>
      <c r="I487" s="196"/>
      <c r="J487" s="195">
        <f t="shared" si="0"/>
        <v>0</v>
      </c>
      <c r="K487" s="193" t="s">
        <v>35</v>
      </c>
      <c r="L487" s="41"/>
      <c r="M487" s="197" t="s">
        <v>35</v>
      </c>
      <c r="N487" s="198" t="s">
        <v>51</v>
      </c>
      <c r="O487" s="66"/>
      <c r="P487" s="199">
        <f t="shared" si="1"/>
        <v>0</v>
      </c>
      <c r="Q487" s="199">
        <v>0.00098</v>
      </c>
      <c r="R487" s="199">
        <f t="shared" si="2"/>
        <v>0.00196</v>
      </c>
      <c r="S487" s="199">
        <v>0</v>
      </c>
      <c r="T487" s="200">
        <f t="shared" si="3"/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201" t="s">
        <v>161</v>
      </c>
      <c r="AT487" s="201" t="s">
        <v>132</v>
      </c>
      <c r="AU487" s="201" t="s">
        <v>89</v>
      </c>
      <c r="AY487" s="18" t="s">
        <v>129</v>
      </c>
      <c r="BE487" s="202">
        <f t="shared" si="4"/>
        <v>0</v>
      </c>
      <c r="BF487" s="202">
        <f t="shared" si="5"/>
        <v>0</v>
      </c>
      <c r="BG487" s="202">
        <f t="shared" si="6"/>
        <v>0</v>
      </c>
      <c r="BH487" s="202">
        <f t="shared" si="7"/>
        <v>0</v>
      </c>
      <c r="BI487" s="202">
        <f t="shared" si="8"/>
        <v>0</v>
      </c>
      <c r="BJ487" s="18" t="s">
        <v>41</v>
      </c>
      <c r="BK487" s="202">
        <f t="shared" si="9"/>
        <v>0</v>
      </c>
      <c r="BL487" s="18" t="s">
        <v>161</v>
      </c>
      <c r="BM487" s="201" t="s">
        <v>962</v>
      </c>
    </row>
    <row r="488" spans="1:65" s="2" customFormat="1" ht="21.75" customHeight="1">
      <c r="A488" s="36"/>
      <c r="B488" s="37"/>
      <c r="C488" s="191" t="s">
        <v>963</v>
      </c>
      <c r="D488" s="191" t="s">
        <v>132</v>
      </c>
      <c r="E488" s="192" t="s">
        <v>964</v>
      </c>
      <c r="F488" s="193" t="s">
        <v>965</v>
      </c>
      <c r="G488" s="194" t="s">
        <v>160</v>
      </c>
      <c r="H488" s="195">
        <v>1</v>
      </c>
      <c r="I488" s="196"/>
      <c r="J488" s="195">
        <f t="shared" si="0"/>
        <v>0</v>
      </c>
      <c r="K488" s="193" t="s">
        <v>35</v>
      </c>
      <c r="L488" s="41"/>
      <c r="M488" s="197" t="s">
        <v>35</v>
      </c>
      <c r="N488" s="198" t="s">
        <v>51</v>
      </c>
      <c r="O488" s="66"/>
      <c r="P488" s="199">
        <f t="shared" si="1"/>
        <v>0</v>
      </c>
      <c r="Q488" s="199">
        <v>0</v>
      </c>
      <c r="R488" s="199">
        <f t="shared" si="2"/>
        <v>0</v>
      </c>
      <c r="S488" s="199">
        <v>0</v>
      </c>
      <c r="T488" s="200">
        <f t="shared" si="3"/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201" t="s">
        <v>161</v>
      </c>
      <c r="AT488" s="201" t="s">
        <v>132</v>
      </c>
      <c r="AU488" s="201" t="s">
        <v>89</v>
      </c>
      <c r="AY488" s="18" t="s">
        <v>129</v>
      </c>
      <c r="BE488" s="202">
        <f t="shared" si="4"/>
        <v>0</v>
      </c>
      <c r="BF488" s="202">
        <f t="shared" si="5"/>
        <v>0</v>
      </c>
      <c r="BG488" s="202">
        <f t="shared" si="6"/>
        <v>0</v>
      </c>
      <c r="BH488" s="202">
        <f t="shared" si="7"/>
        <v>0</v>
      </c>
      <c r="BI488" s="202">
        <f t="shared" si="8"/>
        <v>0</v>
      </c>
      <c r="BJ488" s="18" t="s">
        <v>41</v>
      </c>
      <c r="BK488" s="202">
        <f t="shared" si="9"/>
        <v>0</v>
      </c>
      <c r="BL488" s="18" t="s">
        <v>161</v>
      </c>
      <c r="BM488" s="201" t="s">
        <v>966</v>
      </c>
    </row>
    <row r="489" spans="1:65" s="2" customFormat="1" ht="21.75" customHeight="1">
      <c r="A489" s="36"/>
      <c r="B489" s="37"/>
      <c r="C489" s="191" t="s">
        <v>967</v>
      </c>
      <c r="D489" s="191" t="s">
        <v>132</v>
      </c>
      <c r="E489" s="192" t="s">
        <v>968</v>
      </c>
      <c r="F489" s="193" t="s">
        <v>969</v>
      </c>
      <c r="G489" s="194" t="s">
        <v>160</v>
      </c>
      <c r="H489" s="195">
        <v>1</v>
      </c>
      <c r="I489" s="196"/>
      <c r="J489" s="195">
        <f t="shared" si="0"/>
        <v>0</v>
      </c>
      <c r="K489" s="193" t="s">
        <v>35</v>
      </c>
      <c r="L489" s="41"/>
      <c r="M489" s="197" t="s">
        <v>35</v>
      </c>
      <c r="N489" s="198" t="s">
        <v>51</v>
      </c>
      <c r="O489" s="66"/>
      <c r="P489" s="199">
        <f t="shared" si="1"/>
        <v>0</v>
      </c>
      <c r="Q489" s="199">
        <v>0</v>
      </c>
      <c r="R489" s="199">
        <f t="shared" si="2"/>
        <v>0</v>
      </c>
      <c r="S489" s="199">
        <v>0</v>
      </c>
      <c r="T489" s="200">
        <f t="shared" si="3"/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201" t="s">
        <v>161</v>
      </c>
      <c r="AT489" s="201" t="s">
        <v>132</v>
      </c>
      <c r="AU489" s="201" t="s">
        <v>89</v>
      </c>
      <c r="AY489" s="18" t="s">
        <v>129</v>
      </c>
      <c r="BE489" s="202">
        <f t="shared" si="4"/>
        <v>0</v>
      </c>
      <c r="BF489" s="202">
        <f t="shared" si="5"/>
        <v>0</v>
      </c>
      <c r="BG489" s="202">
        <f t="shared" si="6"/>
        <v>0</v>
      </c>
      <c r="BH489" s="202">
        <f t="shared" si="7"/>
        <v>0</v>
      </c>
      <c r="BI489" s="202">
        <f t="shared" si="8"/>
        <v>0</v>
      </c>
      <c r="BJ489" s="18" t="s">
        <v>41</v>
      </c>
      <c r="BK489" s="202">
        <f t="shared" si="9"/>
        <v>0</v>
      </c>
      <c r="BL489" s="18" t="s">
        <v>161</v>
      </c>
      <c r="BM489" s="201" t="s">
        <v>970</v>
      </c>
    </row>
    <row r="490" spans="1:65" s="2" customFormat="1" ht="16.5" customHeight="1">
      <c r="A490" s="36"/>
      <c r="B490" s="37"/>
      <c r="C490" s="191" t="s">
        <v>971</v>
      </c>
      <c r="D490" s="191" t="s">
        <v>132</v>
      </c>
      <c r="E490" s="192" t="s">
        <v>972</v>
      </c>
      <c r="F490" s="193" t="s">
        <v>973</v>
      </c>
      <c r="G490" s="194" t="s">
        <v>160</v>
      </c>
      <c r="H490" s="195">
        <v>1</v>
      </c>
      <c r="I490" s="196"/>
      <c r="J490" s="195">
        <f t="shared" si="0"/>
        <v>0</v>
      </c>
      <c r="K490" s="193" t="s">
        <v>35</v>
      </c>
      <c r="L490" s="41"/>
      <c r="M490" s="197" t="s">
        <v>35</v>
      </c>
      <c r="N490" s="198" t="s">
        <v>51</v>
      </c>
      <c r="O490" s="66"/>
      <c r="P490" s="199">
        <f t="shared" si="1"/>
        <v>0</v>
      </c>
      <c r="Q490" s="199">
        <v>0</v>
      </c>
      <c r="R490" s="199">
        <f t="shared" si="2"/>
        <v>0</v>
      </c>
      <c r="S490" s="199">
        <v>0</v>
      </c>
      <c r="T490" s="200">
        <f t="shared" si="3"/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201" t="s">
        <v>161</v>
      </c>
      <c r="AT490" s="201" t="s">
        <v>132</v>
      </c>
      <c r="AU490" s="201" t="s">
        <v>89</v>
      </c>
      <c r="AY490" s="18" t="s">
        <v>129</v>
      </c>
      <c r="BE490" s="202">
        <f t="shared" si="4"/>
        <v>0</v>
      </c>
      <c r="BF490" s="202">
        <f t="shared" si="5"/>
        <v>0</v>
      </c>
      <c r="BG490" s="202">
        <f t="shared" si="6"/>
        <v>0</v>
      </c>
      <c r="BH490" s="202">
        <f t="shared" si="7"/>
        <v>0</v>
      </c>
      <c r="BI490" s="202">
        <f t="shared" si="8"/>
        <v>0</v>
      </c>
      <c r="BJ490" s="18" t="s">
        <v>41</v>
      </c>
      <c r="BK490" s="202">
        <f t="shared" si="9"/>
        <v>0</v>
      </c>
      <c r="BL490" s="18" t="s">
        <v>161</v>
      </c>
      <c r="BM490" s="201" t="s">
        <v>974</v>
      </c>
    </row>
    <row r="491" spans="1:65" s="2" customFormat="1" ht="16.5" customHeight="1">
      <c r="A491" s="36"/>
      <c r="B491" s="37"/>
      <c r="C491" s="191" t="s">
        <v>975</v>
      </c>
      <c r="D491" s="191" t="s">
        <v>132</v>
      </c>
      <c r="E491" s="192" t="s">
        <v>976</v>
      </c>
      <c r="F491" s="193" t="s">
        <v>977</v>
      </c>
      <c r="G491" s="194" t="s">
        <v>135</v>
      </c>
      <c r="H491" s="195">
        <v>263.2</v>
      </c>
      <c r="I491" s="196"/>
      <c r="J491" s="195">
        <f t="shared" si="0"/>
        <v>0</v>
      </c>
      <c r="K491" s="193" t="s">
        <v>35</v>
      </c>
      <c r="L491" s="41"/>
      <c r="M491" s="197" t="s">
        <v>35</v>
      </c>
      <c r="N491" s="198" t="s">
        <v>51</v>
      </c>
      <c r="O491" s="66"/>
      <c r="P491" s="199">
        <f t="shared" si="1"/>
        <v>0</v>
      </c>
      <c r="Q491" s="199">
        <v>0</v>
      </c>
      <c r="R491" s="199">
        <f t="shared" si="2"/>
        <v>0</v>
      </c>
      <c r="S491" s="199">
        <v>0</v>
      </c>
      <c r="T491" s="200">
        <f t="shared" si="3"/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201" t="s">
        <v>161</v>
      </c>
      <c r="AT491" s="201" t="s">
        <v>132</v>
      </c>
      <c r="AU491" s="201" t="s">
        <v>89</v>
      </c>
      <c r="AY491" s="18" t="s">
        <v>129</v>
      </c>
      <c r="BE491" s="202">
        <f t="shared" si="4"/>
        <v>0</v>
      </c>
      <c r="BF491" s="202">
        <f t="shared" si="5"/>
        <v>0</v>
      </c>
      <c r="BG491" s="202">
        <f t="shared" si="6"/>
        <v>0</v>
      </c>
      <c r="BH491" s="202">
        <f t="shared" si="7"/>
        <v>0</v>
      </c>
      <c r="BI491" s="202">
        <f t="shared" si="8"/>
        <v>0</v>
      </c>
      <c r="BJ491" s="18" t="s">
        <v>41</v>
      </c>
      <c r="BK491" s="202">
        <f t="shared" si="9"/>
        <v>0</v>
      </c>
      <c r="BL491" s="18" t="s">
        <v>161</v>
      </c>
      <c r="BM491" s="201" t="s">
        <v>978</v>
      </c>
    </row>
    <row r="492" spans="2:51" s="13" customFormat="1" ht="11.25">
      <c r="B492" s="203"/>
      <c r="C492" s="204"/>
      <c r="D492" s="205" t="s">
        <v>139</v>
      </c>
      <c r="E492" s="206" t="s">
        <v>35</v>
      </c>
      <c r="F492" s="207" t="s">
        <v>979</v>
      </c>
      <c r="G492" s="204"/>
      <c r="H492" s="208">
        <v>263.2</v>
      </c>
      <c r="I492" s="209"/>
      <c r="J492" s="204"/>
      <c r="K492" s="204"/>
      <c r="L492" s="210"/>
      <c r="M492" s="211"/>
      <c r="N492" s="212"/>
      <c r="O492" s="212"/>
      <c r="P492" s="212"/>
      <c r="Q492" s="212"/>
      <c r="R492" s="212"/>
      <c r="S492" s="212"/>
      <c r="T492" s="213"/>
      <c r="AT492" s="214" t="s">
        <v>139</v>
      </c>
      <c r="AU492" s="214" t="s">
        <v>89</v>
      </c>
      <c r="AV492" s="13" t="s">
        <v>89</v>
      </c>
      <c r="AW492" s="13" t="s">
        <v>141</v>
      </c>
      <c r="AX492" s="13" t="s">
        <v>41</v>
      </c>
      <c r="AY492" s="214" t="s">
        <v>129</v>
      </c>
    </row>
    <row r="493" spans="1:65" s="2" customFormat="1" ht="16.5" customHeight="1">
      <c r="A493" s="36"/>
      <c r="B493" s="37"/>
      <c r="C493" s="191" t="s">
        <v>980</v>
      </c>
      <c r="D493" s="191" t="s">
        <v>132</v>
      </c>
      <c r="E493" s="192" t="s">
        <v>981</v>
      </c>
      <c r="F493" s="193" t="s">
        <v>982</v>
      </c>
      <c r="G493" s="194" t="s">
        <v>135</v>
      </c>
      <c r="H493" s="195">
        <v>263.2</v>
      </c>
      <c r="I493" s="196"/>
      <c r="J493" s="195">
        <f aca="true" t="shared" si="10" ref="J493:J498">ROUND(I493*H493,1)</f>
        <v>0</v>
      </c>
      <c r="K493" s="193" t="s">
        <v>35</v>
      </c>
      <c r="L493" s="41"/>
      <c r="M493" s="197" t="s">
        <v>35</v>
      </c>
      <c r="N493" s="198" t="s">
        <v>51</v>
      </c>
      <c r="O493" s="66"/>
      <c r="P493" s="199">
        <f aca="true" t="shared" si="11" ref="P493:P498">O493*H493</f>
        <v>0</v>
      </c>
      <c r="Q493" s="199">
        <v>0</v>
      </c>
      <c r="R493" s="199">
        <f aca="true" t="shared" si="12" ref="R493:R498">Q493*H493</f>
        <v>0</v>
      </c>
      <c r="S493" s="199">
        <v>0</v>
      </c>
      <c r="T493" s="200">
        <f aca="true" t="shared" si="13" ref="T493:T498">S493*H493</f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201" t="s">
        <v>161</v>
      </c>
      <c r="AT493" s="201" t="s">
        <v>132</v>
      </c>
      <c r="AU493" s="201" t="s">
        <v>89</v>
      </c>
      <c r="AY493" s="18" t="s">
        <v>129</v>
      </c>
      <c r="BE493" s="202">
        <f aca="true" t="shared" si="14" ref="BE493:BE498">IF(N493="základní",J493,0)</f>
        <v>0</v>
      </c>
      <c r="BF493" s="202">
        <f aca="true" t="shared" si="15" ref="BF493:BF498">IF(N493="snížená",J493,0)</f>
        <v>0</v>
      </c>
      <c r="BG493" s="202">
        <f aca="true" t="shared" si="16" ref="BG493:BG498">IF(N493="zákl. přenesená",J493,0)</f>
        <v>0</v>
      </c>
      <c r="BH493" s="202">
        <f aca="true" t="shared" si="17" ref="BH493:BH498">IF(N493="sníž. přenesená",J493,0)</f>
        <v>0</v>
      </c>
      <c r="BI493" s="202">
        <f aca="true" t="shared" si="18" ref="BI493:BI498">IF(N493="nulová",J493,0)</f>
        <v>0</v>
      </c>
      <c r="BJ493" s="18" t="s">
        <v>41</v>
      </c>
      <c r="BK493" s="202">
        <f aca="true" t="shared" si="19" ref="BK493:BK498">ROUND(I493*H493,1)</f>
        <v>0</v>
      </c>
      <c r="BL493" s="18" t="s">
        <v>161</v>
      </c>
      <c r="BM493" s="201" t="s">
        <v>983</v>
      </c>
    </row>
    <row r="494" spans="1:65" s="2" customFormat="1" ht="33" customHeight="1">
      <c r="A494" s="36"/>
      <c r="B494" s="37"/>
      <c r="C494" s="191" t="s">
        <v>984</v>
      </c>
      <c r="D494" s="191" t="s">
        <v>132</v>
      </c>
      <c r="E494" s="192" t="s">
        <v>985</v>
      </c>
      <c r="F494" s="193" t="s">
        <v>986</v>
      </c>
      <c r="G494" s="194" t="s">
        <v>160</v>
      </c>
      <c r="H494" s="195">
        <v>1</v>
      </c>
      <c r="I494" s="196"/>
      <c r="J494" s="195">
        <f t="shared" si="10"/>
        <v>0</v>
      </c>
      <c r="K494" s="193" t="s">
        <v>136</v>
      </c>
      <c r="L494" s="41"/>
      <c r="M494" s="197" t="s">
        <v>35</v>
      </c>
      <c r="N494" s="198" t="s">
        <v>51</v>
      </c>
      <c r="O494" s="66"/>
      <c r="P494" s="199">
        <f t="shared" si="11"/>
        <v>0</v>
      </c>
      <c r="Q494" s="199">
        <v>0</v>
      </c>
      <c r="R494" s="199">
        <f t="shared" si="12"/>
        <v>0</v>
      </c>
      <c r="S494" s="199">
        <v>0</v>
      </c>
      <c r="T494" s="200">
        <f t="shared" si="13"/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201" t="s">
        <v>161</v>
      </c>
      <c r="AT494" s="201" t="s">
        <v>132</v>
      </c>
      <c r="AU494" s="201" t="s">
        <v>89</v>
      </c>
      <c r="AY494" s="18" t="s">
        <v>129</v>
      </c>
      <c r="BE494" s="202">
        <f t="shared" si="14"/>
        <v>0</v>
      </c>
      <c r="BF494" s="202">
        <f t="shared" si="15"/>
        <v>0</v>
      </c>
      <c r="BG494" s="202">
        <f t="shared" si="16"/>
        <v>0</v>
      </c>
      <c r="BH494" s="202">
        <f t="shared" si="17"/>
        <v>0</v>
      </c>
      <c r="BI494" s="202">
        <f t="shared" si="18"/>
        <v>0</v>
      </c>
      <c r="BJ494" s="18" t="s">
        <v>41</v>
      </c>
      <c r="BK494" s="202">
        <f t="shared" si="19"/>
        <v>0</v>
      </c>
      <c r="BL494" s="18" t="s">
        <v>161</v>
      </c>
      <c r="BM494" s="201" t="s">
        <v>987</v>
      </c>
    </row>
    <row r="495" spans="1:65" s="2" customFormat="1" ht="33" customHeight="1">
      <c r="A495" s="36"/>
      <c r="B495" s="37"/>
      <c r="C495" s="191" t="s">
        <v>988</v>
      </c>
      <c r="D495" s="191" t="s">
        <v>132</v>
      </c>
      <c r="E495" s="192" t="s">
        <v>989</v>
      </c>
      <c r="F495" s="193" t="s">
        <v>990</v>
      </c>
      <c r="G495" s="194" t="s">
        <v>160</v>
      </c>
      <c r="H495" s="195">
        <v>1</v>
      </c>
      <c r="I495" s="196"/>
      <c r="J495" s="195">
        <f t="shared" si="10"/>
        <v>0</v>
      </c>
      <c r="K495" s="193" t="s">
        <v>136</v>
      </c>
      <c r="L495" s="41"/>
      <c r="M495" s="197" t="s">
        <v>35</v>
      </c>
      <c r="N495" s="198" t="s">
        <v>51</v>
      </c>
      <c r="O495" s="66"/>
      <c r="P495" s="199">
        <f t="shared" si="11"/>
        <v>0</v>
      </c>
      <c r="Q495" s="199">
        <v>0.44170337</v>
      </c>
      <c r="R495" s="199">
        <f t="shared" si="12"/>
        <v>0.44170337</v>
      </c>
      <c r="S495" s="199">
        <v>0</v>
      </c>
      <c r="T495" s="200">
        <f t="shared" si="13"/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201" t="s">
        <v>137</v>
      </c>
      <c r="AT495" s="201" t="s">
        <v>132</v>
      </c>
      <c r="AU495" s="201" t="s">
        <v>89</v>
      </c>
      <c r="AY495" s="18" t="s">
        <v>129</v>
      </c>
      <c r="BE495" s="202">
        <f t="shared" si="14"/>
        <v>0</v>
      </c>
      <c r="BF495" s="202">
        <f t="shared" si="15"/>
        <v>0</v>
      </c>
      <c r="BG495" s="202">
        <f t="shared" si="16"/>
        <v>0</v>
      </c>
      <c r="BH495" s="202">
        <f t="shared" si="17"/>
        <v>0</v>
      </c>
      <c r="BI495" s="202">
        <f t="shared" si="18"/>
        <v>0</v>
      </c>
      <c r="BJ495" s="18" t="s">
        <v>41</v>
      </c>
      <c r="BK495" s="202">
        <f t="shared" si="19"/>
        <v>0</v>
      </c>
      <c r="BL495" s="18" t="s">
        <v>137</v>
      </c>
      <c r="BM495" s="201" t="s">
        <v>991</v>
      </c>
    </row>
    <row r="496" spans="1:65" s="2" customFormat="1" ht="21.75" customHeight="1">
      <c r="A496" s="36"/>
      <c r="B496" s="37"/>
      <c r="C496" s="237" t="s">
        <v>992</v>
      </c>
      <c r="D496" s="237" t="s">
        <v>187</v>
      </c>
      <c r="E496" s="238" t="s">
        <v>993</v>
      </c>
      <c r="F496" s="239" t="s">
        <v>994</v>
      </c>
      <c r="G496" s="240" t="s">
        <v>160</v>
      </c>
      <c r="H496" s="241">
        <v>1</v>
      </c>
      <c r="I496" s="242"/>
      <c r="J496" s="241">
        <f t="shared" si="10"/>
        <v>0</v>
      </c>
      <c r="K496" s="239" t="s">
        <v>35</v>
      </c>
      <c r="L496" s="243"/>
      <c r="M496" s="244" t="s">
        <v>35</v>
      </c>
      <c r="N496" s="245" t="s">
        <v>51</v>
      </c>
      <c r="O496" s="66"/>
      <c r="P496" s="199">
        <f t="shared" si="11"/>
        <v>0</v>
      </c>
      <c r="Q496" s="199">
        <v>0.077</v>
      </c>
      <c r="R496" s="199">
        <f t="shared" si="12"/>
        <v>0.077</v>
      </c>
      <c r="S496" s="199">
        <v>0</v>
      </c>
      <c r="T496" s="200">
        <f t="shared" si="13"/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201" t="s">
        <v>186</v>
      </c>
      <c r="AT496" s="201" t="s">
        <v>187</v>
      </c>
      <c r="AU496" s="201" t="s">
        <v>89</v>
      </c>
      <c r="AY496" s="18" t="s">
        <v>129</v>
      </c>
      <c r="BE496" s="202">
        <f t="shared" si="14"/>
        <v>0</v>
      </c>
      <c r="BF496" s="202">
        <f t="shared" si="15"/>
        <v>0</v>
      </c>
      <c r="BG496" s="202">
        <f t="shared" si="16"/>
        <v>0</v>
      </c>
      <c r="BH496" s="202">
        <f t="shared" si="17"/>
        <v>0</v>
      </c>
      <c r="BI496" s="202">
        <f t="shared" si="18"/>
        <v>0</v>
      </c>
      <c r="BJ496" s="18" t="s">
        <v>41</v>
      </c>
      <c r="BK496" s="202">
        <f t="shared" si="19"/>
        <v>0</v>
      </c>
      <c r="BL496" s="18" t="s">
        <v>137</v>
      </c>
      <c r="BM496" s="201" t="s">
        <v>995</v>
      </c>
    </row>
    <row r="497" spans="1:65" s="2" customFormat="1" ht="16.5" customHeight="1">
      <c r="A497" s="36"/>
      <c r="B497" s="37"/>
      <c r="C497" s="191" t="s">
        <v>996</v>
      </c>
      <c r="D497" s="191" t="s">
        <v>132</v>
      </c>
      <c r="E497" s="192" t="s">
        <v>997</v>
      </c>
      <c r="F497" s="193" t="s">
        <v>998</v>
      </c>
      <c r="G497" s="194" t="s">
        <v>999</v>
      </c>
      <c r="H497" s="195">
        <v>1</v>
      </c>
      <c r="I497" s="196"/>
      <c r="J497" s="195">
        <f t="shared" si="10"/>
        <v>0</v>
      </c>
      <c r="K497" s="193" t="s">
        <v>35</v>
      </c>
      <c r="L497" s="41"/>
      <c r="M497" s="197" t="s">
        <v>35</v>
      </c>
      <c r="N497" s="198" t="s">
        <v>51</v>
      </c>
      <c r="O497" s="66"/>
      <c r="P497" s="199">
        <f t="shared" si="11"/>
        <v>0</v>
      </c>
      <c r="Q497" s="199">
        <v>0</v>
      </c>
      <c r="R497" s="199">
        <f t="shared" si="12"/>
        <v>0</v>
      </c>
      <c r="S497" s="199">
        <v>0</v>
      </c>
      <c r="T497" s="200">
        <f t="shared" si="13"/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201" t="s">
        <v>161</v>
      </c>
      <c r="AT497" s="201" t="s">
        <v>132</v>
      </c>
      <c r="AU497" s="201" t="s">
        <v>89</v>
      </c>
      <c r="AY497" s="18" t="s">
        <v>129</v>
      </c>
      <c r="BE497" s="202">
        <f t="shared" si="14"/>
        <v>0</v>
      </c>
      <c r="BF497" s="202">
        <f t="shared" si="15"/>
        <v>0</v>
      </c>
      <c r="BG497" s="202">
        <f t="shared" si="16"/>
        <v>0</v>
      </c>
      <c r="BH497" s="202">
        <f t="shared" si="17"/>
        <v>0</v>
      </c>
      <c r="BI497" s="202">
        <f t="shared" si="18"/>
        <v>0</v>
      </c>
      <c r="BJ497" s="18" t="s">
        <v>41</v>
      </c>
      <c r="BK497" s="202">
        <f t="shared" si="19"/>
        <v>0</v>
      </c>
      <c r="BL497" s="18" t="s">
        <v>161</v>
      </c>
      <c r="BM497" s="201" t="s">
        <v>1000</v>
      </c>
    </row>
    <row r="498" spans="1:65" s="2" customFormat="1" ht="33" customHeight="1">
      <c r="A498" s="36"/>
      <c r="B498" s="37"/>
      <c r="C498" s="191" t="s">
        <v>1001</v>
      </c>
      <c r="D498" s="191" t="s">
        <v>132</v>
      </c>
      <c r="E498" s="192" t="s">
        <v>307</v>
      </c>
      <c r="F498" s="193" t="s">
        <v>308</v>
      </c>
      <c r="G498" s="194" t="s">
        <v>216</v>
      </c>
      <c r="H498" s="196"/>
      <c r="I498" s="196"/>
      <c r="J498" s="195">
        <f t="shared" si="10"/>
        <v>0</v>
      </c>
      <c r="K498" s="193" t="s">
        <v>136</v>
      </c>
      <c r="L498" s="41"/>
      <c r="M498" s="197" t="s">
        <v>35</v>
      </c>
      <c r="N498" s="198" t="s">
        <v>51</v>
      </c>
      <c r="O498" s="66"/>
      <c r="P498" s="199">
        <f t="shared" si="11"/>
        <v>0</v>
      </c>
      <c r="Q498" s="199">
        <v>0</v>
      </c>
      <c r="R498" s="199">
        <f t="shared" si="12"/>
        <v>0</v>
      </c>
      <c r="S498" s="199">
        <v>0</v>
      </c>
      <c r="T498" s="200">
        <f t="shared" si="13"/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201" t="s">
        <v>161</v>
      </c>
      <c r="AT498" s="201" t="s">
        <v>132</v>
      </c>
      <c r="AU498" s="201" t="s">
        <v>89</v>
      </c>
      <c r="AY498" s="18" t="s">
        <v>129</v>
      </c>
      <c r="BE498" s="202">
        <f t="shared" si="14"/>
        <v>0</v>
      </c>
      <c r="BF498" s="202">
        <f t="shared" si="15"/>
        <v>0</v>
      </c>
      <c r="BG498" s="202">
        <f t="shared" si="16"/>
        <v>0</v>
      </c>
      <c r="BH498" s="202">
        <f t="shared" si="17"/>
        <v>0</v>
      </c>
      <c r="BI498" s="202">
        <f t="shared" si="18"/>
        <v>0</v>
      </c>
      <c r="BJ498" s="18" t="s">
        <v>41</v>
      </c>
      <c r="BK498" s="202">
        <f t="shared" si="19"/>
        <v>0</v>
      </c>
      <c r="BL498" s="18" t="s">
        <v>161</v>
      </c>
      <c r="BM498" s="201" t="s">
        <v>1002</v>
      </c>
    </row>
    <row r="499" spans="2:63" s="12" customFormat="1" ht="22.9" customHeight="1">
      <c r="B499" s="175"/>
      <c r="C499" s="176"/>
      <c r="D499" s="177" t="s">
        <v>79</v>
      </c>
      <c r="E499" s="189" t="s">
        <v>1003</v>
      </c>
      <c r="F499" s="189" t="s">
        <v>1004</v>
      </c>
      <c r="G499" s="176"/>
      <c r="H499" s="176"/>
      <c r="I499" s="179"/>
      <c r="J499" s="190">
        <f>BK499</f>
        <v>0</v>
      </c>
      <c r="K499" s="176"/>
      <c r="L499" s="181"/>
      <c r="M499" s="182"/>
      <c r="N499" s="183"/>
      <c r="O499" s="183"/>
      <c r="P499" s="184">
        <f>SUM(P500:P524)</f>
        <v>0</v>
      </c>
      <c r="Q499" s="183"/>
      <c r="R499" s="184">
        <f>SUM(R500:R524)</f>
        <v>3.9155795</v>
      </c>
      <c r="S499" s="183"/>
      <c r="T499" s="185">
        <f>SUM(T500:T524)</f>
        <v>0</v>
      </c>
      <c r="AR499" s="186" t="s">
        <v>89</v>
      </c>
      <c r="AT499" s="187" t="s">
        <v>79</v>
      </c>
      <c r="AU499" s="187" t="s">
        <v>41</v>
      </c>
      <c r="AY499" s="186" t="s">
        <v>129</v>
      </c>
      <c r="BK499" s="188">
        <f>SUM(BK500:BK524)</f>
        <v>0</v>
      </c>
    </row>
    <row r="500" spans="1:65" s="2" customFormat="1" ht="21.75" customHeight="1">
      <c r="A500" s="36"/>
      <c r="B500" s="37"/>
      <c r="C500" s="191" t="s">
        <v>1005</v>
      </c>
      <c r="D500" s="191" t="s">
        <v>132</v>
      </c>
      <c r="E500" s="192" t="s">
        <v>1006</v>
      </c>
      <c r="F500" s="193" t="s">
        <v>1007</v>
      </c>
      <c r="G500" s="194" t="s">
        <v>135</v>
      </c>
      <c r="H500" s="195">
        <v>115.2</v>
      </c>
      <c r="I500" s="196"/>
      <c r="J500" s="195">
        <f>ROUND(I500*H500,1)</f>
        <v>0</v>
      </c>
      <c r="K500" s="193" t="s">
        <v>136</v>
      </c>
      <c r="L500" s="41"/>
      <c r="M500" s="197" t="s">
        <v>35</v>
      </c>
      <c r="N500" s="198" t="s">
        <v>51</v>
      </c>
      <c r="O500" s="66"/>
      <c r="P500" s="199">
        <f>O500*H500</f>
        <v>0</v>
      </c>
      <c r="Q500" s="199">
        <v>0.0003</v>
      </c>
      <c r="R500" s="199">
        <f>Q500*H500</f>
        <v>0.03456</v>
      </c>
      <c r="S500" s="199">
        <v>0</v>
      </c>
      <c r="T500" s="200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201" t="s">
        <v>161</v>
      </c>
      <c r="AT500" s="201" t="s">
        <v>132</v>
      </c>
      <c r="AU500" s="201" t="s">
        <v>89</v>
      </c>
      <c r="AY500" s="18" t="s">
        <v>129</v>
      </c>
      <c r="BE500" s="202">
        <f>IF(N500="základní",J500,0)</f>
        <v>0</v>
      </c>
      <c r="BF500" s="202">
        <f>IF(N500="snížená",J500,0)</f>
        <v>0</v>
      </c>
      <c r="BG500" s="202">
        <f>IF(N500="zákl. přenesená",J500,0)</f>
        <v>0</v>
      </c>
      <c r="BH500" s="202">
        <f>IF(N500="sníž. přenesená",J500,0)</f>
        <v>0</v>
      </c>
      <c r="BI500" s="202">
        <f>IF(N500="nulová",J500,0)</f>
        <v>0</v>
      </c>
      <c r="BJ500" s="18" t="s">
        <v>41</v>
      </c>
      <c r="BK500" s="202">
        <f>ROUND(I500*H500,1)</f>
        <v>0</v>
      </c>
      <c r="BL500" s="18" t="s">
        <v>161</v>
      </c>
      <c r="BM500" s="201" t="s">
        <v>1008</v>
      </c>
    </row>
    <row r="501" spans="2:51" s="13" customFormat="1" ht="11.25">
      <c r="B501" s="203"/>
      <c r="C501" s="204"/>
      <c r="D501" s="205" t="s">
        <v>139</v>
      </c>
      <c r="E501" s="206" t="s">
        <v>35</v>
      </c>
      <c r="F501" s="207" t="s">
        <v>1009</v>
      </c>
      <c r="G501" s="204"/>
      <c r="H501" s="208">
        <v>57.9</v>
      </c>
      <c r="I501" s="209"/>
      <c r="J501" s="204"/>
      <c r="K501" s="204"/>
      <c r="L501" s="210"/>
      <c r="M501" s="211"/>
      <c r="N501" s="212"/>
      <c r="O501" s="212"/>
      <c r="P501" s="212"/>
      <c r="Q501" s="212"/>
      <c r="R501" s="212"/>
      <c r="S501" s="212"/>
      <c r="T501" s="213"/>
      <c r="AT501" s="214" t="s">
        <v>139</v>
      </c>
      <c r="AU501" s="214" t="s">
        <v>89</v>
      </c>
      <c r="AV501" s="13" t="s">
        <v>89</v>
      </c>
      <c r="AW501" s="13" t="s">
        <v>141</v>
      </c>
      <c r="AX501" s="13" t="s">
        <v>80</v>
      </c>
      <c r="AY501" s="214" t="s">
        <v>129</v>
      </c>
    </row>
    <row r="502" spans="2:51" s="13" customFormat="1" ht="11.25">
      <c r="B502" s="203"/>
      <c r="C502" s="204"/>
      <c r="D502" s="205" t="s">
        <v>139</v>
      </c>
      <c r="E502" s="206" t="s">
        <v>35</v>
      </c>
      <c r="F502" s="207" t="s">
        <v>1010</v>
      </c>
      <c r="G502" s="204"/>
      <c r="H502" s="208">
        <v>57.3</v>
      </c>
      <c r="I502" s="209"/>
      <c r="J502" s="204"/>
      <c r="K502" s="204"/>
      <c r="L502" s="210"/>
      <c r="M502" s="211"/>
      <c r="N502" s="212"/>
      <c r="O502" s="212"/>
      <c r="P502" s="212"/>
      <c r="Q502" s="212"/>
      <c r="R502" s="212"/>
      <c r="S502" s="212"/>
      <c r="T502" s="213"/>
      <c r="AT502" s="214" t="s">
        <v>139</v>
      </c>
      <c r="AU502" s="214" t="s">
        <v>89</v>
      </c>
      <c r="AV502" s="13" t="s">
        <v>89</v>
      </c>
      <c r="AW502" s="13" t="s">
        <v>141</v>
      </c>
      <c r="AX502" s="13" t="s">
        <v>80</v>
      </c>
      <c r="AY502" s="214" t="s">
        <v>129</v>
      </c>
    </row>
    <row r="503" spans="2:51" s="14" customFormat="1" ht="11.25">
      <c r="B503" s="215"/>
      <c r="C503" s="216"/>
      <c r="D503" s="205" t="s">
        <v>139</v>
      </c>
      <c r="E503" s="217" t="s">
        <v>35</v>
      </c>
      <c r="F503" s="218" t="s">
        <v>143</v>
      </c>
      <c r="G503" s="216"/>
      <c r="H503" s="219">
        <v>115.2</v>
      </c>
      <c r="I503" s="220"/>
      <c r="J503" s="216"/>
      <c r="K503" s="216"/>
      <c r="L503" s="221"/>
      <c r="M503" s="222"/>
      <c r="N503" s="223"/>
      <c r="O503" s="223"/>
      <c r="P503" s="223"/>
      <c r="Q503" s="223"/>
      <c r="R503" s="223"/>
      <c r="S503" s="223"/>
      <c r="T503" s="224"/>
      <c r="AT503" s="225" t="s">
        <v>139</v>
      </c>
      <c r="AU503" s="225" t="s">
        <v>89</v>
      </c>
      <c r="AV503" s="14" t="s">
        <v>137</v>
      </c>
      <c r="AW503" s="14" t="s">
        <v>141</v>
      </c>
      <c r="AX503" s="14" t="s">
        <v>41</v>
      </c>
      <c r="AY503" s="225" t="s">
        <v>129</v>
      </c>
    </row>
    <row r="504" spans="1:65" s="2" customFormat="1" ht="33" customHeight="1">
      <c r="A504" s="36"/>
      <c r="B504" s="37"/>
      <c r="C504" s="191" t="s">
        <v>1011</v>
      </c>
      <c r="D504" s="191" t="s">
        <v>132</v>
      </c>
      <c r="E504" s="192" t="s">
        <v>1012</v>
      </c>
      <c r="F504" s="193" t="s">
        <v>1013</v>
      </c>
      <c r="G504" s="194" t="s">
        <v>135</v>
      </c>
      <c r="H504" s="195">
        <v>115.2</v>
      </c>
      <c r="I504" s="196"/>
      <c r="J504" s="195">
        <f>ROUND(I504*H504,1)</f>
        <v>0</v>
      </c>
      <c r="K504" s="193" t="s">
        <v>136</v>
      </c>
      <c r="L504" s="41"/>
      <c r="M504" s="197" t="s">
        <v>35</v>
      </c>
      <c r="N504" s="198" t="s">
        <v>51</v>
      </c>
      <c r="O504" s="66"/>
      <c r="P504" s="199">
        <f>O504*H504</f>
        <v>0</v>
      </c>
      <c r="Q504" s="199">
        <v>0.00455</v>
      </c>
      <c r="R504" s="199">
        <f>Q504*H504</f>
        <v>0.5241600000000001</v>
      </c>
      <c r="S504" s="199">
        <v>0</v>
      </c>
      <c r="T504" s="200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201" t="s">
        <v>161</v>
      </c>
      <c r="AT504" s="201" t="s">
        <v>132</v>
      </c>
      <c r="AU504" s="201" t="s">
        <v>89</v>
      </c>
      <c r="AY504" s="18" t="s">
        <v>129</v>
      </c>
      <c r="BE504" s="202">
        <f>IF(N504="základní",J504,0)</f>
        <v>0</v>
      </c>
      <c r="BF504" s="202">
        <f>IF(N504="snížená",J504,0)</f>
        <v>0</v>
      </c>
      <c r="BG504" s="202">
        <f>IF(N504="zákl. přenesená",J504,0)</f>
        <v>0</v>
      </c>
      <c r="BH504" s="202">
        <f>IF(N504="sníž. přenesená",J504,0)</f>
        <v>0</v>
      </c>
      <c r="BI504" s="202">
        <f>IF(N504="nulová",J504,0)</f>
        <v>0</v>
      </c>
      <c r="BJ504" s="18" t="s">
        <v>41</v>
      </c>
      <c r="BK504" s="202">
        <f>ROUND(I504*H504,1)</f>
        <v>0</v>
      </c>
      <c r="BL504" s="18" t="s">
        <v>161</v>
      </c>
      <c r="BM504" s="201" t="s">
        <v>1014</v>
      </c>
    </row>
    <row r="505" spans="1:65" s="2" customFormat="1" ht="21.75" customHeight="1">
      <c r="A505" s="36"/>
      <c r="B505" s="37"/>
      <c r="C505" s="191" t="s">
        <v>1015</v>
      </c>
      <c r="D505" s="191" t="s">
        <v>132</v>
      </c>
      <c r="E505" s="192" t="s">
        <v>1016</v>
      </c>
      <c r="F505" s="193" t="s">
        <v>1017</v>
      </c>
      <c r="G505" s="194" t="s">
        <v>250</v>
      </c>
      <c r="H505" s="195">
        <v>88.25</v>
      </c>
      <c r="I505" s="196"/>
      <c r="J505" s="195">
        <f>ROUND(I505*H505,1)</f>
        <v>0</v>
      </c>
      <c r="K505" s="193" t="s">
        <v>136</v>
      </c>
      <c r="L505" s="41"/>
      <c r="M505" s="197" t="s">
        <v>35</v>
      </c>
      <c r="N505" s="198" t="s">
        <v>51</v>
      </c>
      <c r="O505" s="66"/>
      <c r="P505" s="199">
        <f>O505*H505</f>
        <v>0</v>
      </c>
      <c r="Q505" s="199">
        <v>0.00043</v>
      </c>
      <c r="R505" s="199">
        <f>Q505*H505</f>
        <v>0.0379475</v>
      </c>
      <c r="S505" s="199">
        <v>0</v>
      </c>
      <c r="T505" s="200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201" t="s">
        <v>161</v>
      </c>
      <c r="AT505" s="201" t="s">
        <v>132</v>
      </c>
      <c r="AU505" s="201" t="s">
        <v>89</v>
      </c>
      <c r="AY505" s="18" t="s">
        <v>129</v>
      </c>
      <c r="BE505" s="202">
        <f>IF(N505="základní",J505,0)</f>
        <v>0</v>
      </c>
      <c r="BF505" s="202">
        <f>IF(N505="snížená",J505,0)</f>
        <v>0</v>
      </c>
      <c r="BG505" s="202">
        <f>IF(N505="zákl. přenesená",J505,0)</f>
        <v>0</v>
      </c>
      <c r="BH505" s="202">
        <f>IF(N505="sníž. přenesená",J505,0)</f>
        <v>0</v>
      </c>
      <c r="BI505" s="202">
        <f>IF(N505="nulová",J505,0)</f>
        <v>0</v>
      </c>
      <c r="BJ505" s="18" t="s">
        <v>41</v>
      </c>
      <c r="BK505" s="202">
        <f>ROUND(I505*H505,1)</f>
        <v>0</v>
      </c>
      <c r="BL505" s="18" t="s">
        <v>161</v>
      </c>
      <c r="BM505" s="201" t="s">
        <v>1018</v>
      </c>
    </row>
    <row r="506" spans="2:51" s="16" customFormat="1" ht="11.25">
      <c r="B506" s="251"/>
      <c r="C506" s="252"/>
      <c r="D506" s="205" t="s">
        <v>139</v>
      </c>
      <c r="E506" s="253" t="s">
        <v>35</v>
      </c>
      <c r="F506" s="254" t="s">
        <v>1019</v>
      </c>
      <c r="G506" s="252"/>
      <c r="H506" s="253" t="s">
        <v>35</v>
      </c>
      <c r="I506" s="255"/>
      <c r="J506" s="252"/>
      <c r="K506" s="252"/>
      <c r="L506" s="256"/>
      <c r="M506" s="257"/>
      <c r="N506" s="258"/>
      <c r="O506" s="258"/>
      <c r="P506" s="258"/>
      <c r="Q506" s="258"/>
      <c r="R506" s="258"/>
      <c r="S506" s="258"/>
      <c r="T506" s="259"/>
      <c r="AT506" s="260" t="s">
        <v>139</v>
      </c>
      <c r="AU506" s="260" t="s">
        <v>89</v>
      </c>
      <c r="AV506" s="16" t="s">
        <v>41</v>
      </c>
      <c r="AW506" s="16" t="s">
        <v>141</v>
      </c>
      <c r="AX506" s="16" t="s">
        <v>80</v>
      </c>
      <c r="AY506" s="260" t="s">
        <v>129</v>
      </c>
    </row>
    <row r="507" spans="2:51" s="13" customFormat="1" ht="11.25">
      <c r="B507" s="203"/>
      <c r="C507" s="204"/>
      <c r="D507" s="205" t="s">
        <v>139</v>
      </c>
      <c r="E507" s="206" t="s">
        <v>35</v>
      </c>
      <c r="F507" s="207" t="s">
        <v>1020</v>
      </c>
      <c r="G507" s="204"/>
      <c r="H507" s="208">
        <v>16.2</v>
      </c>
      <c r="I507" s="209"/>
      <c r="J507" s="204"/>
      <c r="K507" s="204"/>
      <c r="L507" s="210"/>
      <c r="M507" s="211"/>
      <c r="N507" s="212"/>
      <c r="O507" s="212"/>
      <c r="P507" s="212"/>
      <c r="Q507" s="212"/>
      <c r="R507" s="212"/>
      <c r="S507" s="212"/>
      <c r="T507" s="213"/>
      <c r="AT507" s="214" t="s">
        <v>139</v>
      </c>
      <c r="AU507" s="214" t="s">
        <v>89</v>
      </c>
      <c r="AV507" s="13" t="s">
        <v>89</v>
      </c>
      <c r="AW507" s="13" t="s">
        <v>141</v>
      </c>
      <c r="AX507" s="13" t="s">
        <v>80</v>
      </c>
      <c r="AY507" s="214" t="s">
        <v>129</v>
      </c>
    </row>
    <row r="508" spans="2:51" s="13" customFormat="1" ht="11.25">
      <c r="B508" s="203"/>
      <c r="C508" s="204"/>
      <c r="D508" s="205" t="s">
        <v>139</v>
      </c>
      <c r="E508" s="206" t="s">
        <v>35</v>
      </c>
      <c r="F508" s="207" t="s">
        <v>1021</v>
      </c>
      <c r="G508" s="204"/>
      <c r="H508" s="208">
        <v>23.3</v>
      </c>
      <c r="I508" s="209"/>
      <c r="J508" s="204"/>
      <c r="K508" s="204"/>
      <c r="L508" s="210"/>
      <c r="M508" s="211"/>
      <c r="N508" s="212"/>
      <c r="O508" s="212"/>
      <c r="P508" s="212"/>
      <c r="Q508" s="212"/>
      <c r="R508" s="212"/>
      <c r="S508" s="212"/>
      <c r="T508" s="213"/>
      <c r="AT508" s="214" t="s">
        <v>139</v>
      </c>
      <c r="AU508" s="214" t="s">
        <v>89</v>
      </c>
      <c r="AV508" s="13" t="s">
        <v>89</v>
      </c>
      <c r="AW508" s="13" t="s">
        <v>141</v>
      </c>
      <c r="AX508" s="13" t="s">
        <v>80</v>
      </c>
      <c r="AY508" s="214" t="s">
        <v>129</v>
      </c>
    </row>
    <row r="509" spans="2:51" s="13" customFormat="1" ht="11.25">
      <c r="B509" s="203"/>
      <c r="C509" s="204"/>
      <c r="D509" s="205" t="s">
        <v>139</v>
      </c>
      <c r="E509" s="206" t="s">
        <v>35</v>
      </c>
      <c r="F509" s="207" t="s">
        <v>1022</v>
      </c>
      <c r="G509" s="204"/>
      <c r="H509" s="208">
        <v>15</v>
      </c>
      <c r="I509" s="209"/>
      <c r="J509" s="204"/>
      <c r="K509" s="204"/>
      <c r="L509" s="210"/>
      <c r="M509" s="211"/>
      <c r="N509" s="212"/>
      <c r="O509" s="212"/>
      <c r="P509" s="212"/>
      <c r="Q509" s="212"/>
      <c r="R509" s="212"/>
      <c r="S509" s="212"/>
      <c r="T509" s="213"/>
      <c r="AT509" s="214" t="s">
        <v>139</v>
      </c>
      <c r="AU509" s="214" t="s">
        <v>89</v>
      </c>
      <c r="AV509" s="13" t="s">
        <v>89</v>
      </c>
      <c r="AW509" s="13" t="s">
        <v>141</v>
      </c>
      <c r="AX509" s="13" t="s">
        <v>80</v>
      </c>
      <c r="AY509" s="214" t="s">
        <v>129</v>
      </c>
    </row>
    <row r="510" spans="2:51" s="13" customFormat="1" ht="11.25">
      <c r="B510" s="203"/>
      <c r="C510" s="204"/>
      <c r="D510" s="205" t="s">
        <v>139</v>
      </c>
      <c r="E510" s="206" t="s">
        <v>35</v>
      </c>
      <c r="F510" s="207" t="s">
        <v>1023</v>
      </c>
      <c r="G510" s="204"/>
      <c r="H510" s="208">
        <v>-5</v>
      </c>
      <c r="I510" s="209"/>
      <c r="J510" s="204"/>
      <c r="K510" s="204"/>
      <c r="L510" s="210"/>
      <c r="M510" s="211"/>
      <c r="N510" s="212"/>
      <c r="O510" s="212"/>
      <c r="P510" s="212"/>
      <c r="Q510" s="212"/>
      <c r="R510" s="212"/>
      <c r="S510" s="212"/>
      <c r="T510" s="213"/>
      <c r="AT510" s="214" t="s">
        <v>139</v>
      </c>
      <c r="AU510" s="214" t="s">
        <v>89</v>
      </c>
      <c r="AV510" s="13" t="s">
        <v>89</v>
      </c>
      <c r="AW510" s="13" t="s">
        <v>141</v>
      </c>
      <c r="AX510" s="13" t="s">
        <v>80</v>
      </c>
      <c r="AY510" s="214" t="s">
        <v>129</v>
      </c>
    </row>
    <row r="511" spans="2:51" s="16" customFormat="1" ht="11.25">
      <c r="B511" s="251"/>
      <c r="C511" s="252"/>
      <c r="D511" s="205" t="s">
        <v>139</v>
      </c>
      <c r="E511" s="253" t="s">
        <v>35</v>
      </c>
      <c r="F511" s="254" t="s">
        <v>478</v>
      </c>
      <c r="G511" s="252"/>
      <c r="H511" s="253" t="s">
        <v>35</v>
      </c>
      <c r="I511" s="255"/>
      <c r="J511" s="252"/>
      <c r="K511" s="252"/>
      <c r="L511" s="256"/>
      <c r="M511" s="257"/>
      <c r="N511" s="258"/>
      <c r="O511" s="258"/>
      <c r="P511" s="258"/>
      <c r="Q511" s="258"/>
      <c r="R511" s="258"/>
      <c r="S511" s="258"/>
      <c r="T511" s="259"/>
      <c r="AT511" s="260" t="s">
        <v>139</v>
      </c>
      <c r="AU511" s="260" t="s">
        <v>89</v>
      </c>
      <c r="AV511" s="16" t="s">
        <v>41</v>
      </c>
      <c r="AW511" s="16" t="s">
        <v>141</v>
      </c>
      <c r="AX511" s="16" t="s">
        <v>80</v>
      </c>
      <c r="AY511" s="260" t="s">
        <v>129</v>
      </c>
    </row>
    <row r="512" spans="2:51" s="13" customFormat="1" ht="11.25">
      <c r="B512" s="203"/>
      <c r="C512" s="204"/>
      <c r="D512" s="205" t="s">
        <v>139</v>
      </c>
      <c r="E512" s="206" t="s">
        <v>35</v>
      </c>
      <c r="F512" s="207" t="s">
        <v>1024</v>
      </c>
      <c r="G512" s="204"/>
      <c r="H512" s="208">
        <v>22.1</v>
      </c>
      <c r="I512" s="209"/>
      <c r="J512" s="204"/>
      <c r="K512" s="204"/>
      <c r="L512" s="210"/>
      <c r="M512" s="211"/>
      <c r="N512" s="212"/>
      <c r="O512" s="212"/>
      <c r="P512" s="212"/>
      <c r="Q512" s="212"/>
      <c r="R512" s="212"/>
      <c r="S512" s="212"/>
      <c r="T512" s="213"/>
      <c r="AT512" s="214" t="s">
        <v>139</v>
      </c>
      <c r="AU512" s="214" t="s">
        <v>89</v>
      </c>
      <c r="AV512" s="13" t="s">
        <v>89</v>
      </c>
      <c r="AW512" s="13" t="s">
        <v>141</v>
      </c>
      <c r="AX512" s="13" t="s">
        <v>80</v>
      </c>
      <c r="AY512" s="214" t="s">
        <v>129</v>
      </c>
    </row>
    <row r="513" spans="2:51" s="13" customFormat="1" ht="11.25">
      <c r="B513" s="203"/>
      <c r="C513" s="204"/>
      <c r="D513" s="205" t="s">
        <v>139</v>
      </c>
      <c r="E513" s="206" t="s">
        <v>35</v>
      </c>
      <c r="F513" s="207" t="s">
        <v>1025</v>
      </c>
      <c r="G513" s="204"/>
      <c r="H513" s="208">
        <v>14.7</v>
      </c>
      <c r="I513" s="209"/>
      <c r="J513" s="204"/>
      <c r="K513" s="204"/>
      <c r="L513" s="210"/>
      <c r="M513" s="211"/>
      <c r="N513" s="212"/>
      <c r="O513" s="212"/>
      <c r="P513" s="212"/>
      <c r="Q513" s="212"/>
      <c r="R513" s="212"/>
      <c r="S513" s="212"/>
      <c r="T513" s="213"/>
      <c r="AT513" s="214" t="s">
        <v>139</v>
      </c>
      <c r="AU513" s="214" t="s">
        <v>89</v>
      </c>
      <c r="AV513" s="13" t="s">
        <v>89</v>
      </c>
      <c r="AW513" s="13" t="s">
        <v>141</v>
      </c>
      <c r="AX513" s="13" t="s">
        <v>80</v>
      </c>
      <c r="AY513" s="214" t="s">
        <v>129</v>
      </c>
    </row>
    <row r="514" spans="2:51" s="13" customFormat="1" ht="11.25">
      <c r="B514" s="203"/>
      <c r="C514" s="204"/>
      <c r="D514" s="205" t="s">
        <v>139</v>
      </c>
      <c r="E514" s="206" t="s">
        <v>35</v>
      </c>
      <c r="F514" s="207" t="s">
        <v>1026</v>
      </c>
      <c r="G514" s="204"/>
      <c r="H514" s="208">
        <v>10.2</v>
      </c>
      <c r="I514" s="209"/>
      <c r="J514" s="204"/>
      <c r="K514" s="204"/>
      <c r="L514" s="210"/>
      <c r="M514" s="211"/>
      <c r="N514" s="212"/>
      <c r="O514" s="212"/>
      <c r="P514" s="212"/>
      <c r="Q514" s="212"/>
      <c r="R514" s="212"/>
      <c r="S514" s="212"/>
      <c r="T514" s="213"/>
      <c r="AT514" s="214" t="s">
        <v>139</v>
      </c>
      <c r="AU514" s="214" t="s">
        <v>89</v>
      </c>
      <c r="AV514" s="13" t="s">
        <v>89</v>
      </c>
      <c r="AW514" s="13" t="s">
        <v>141</v>
      </c>
      <c r="AX514" s="13" t="s">
        <v>80</v>
      </c>
      <c r="AY514" s="214" t="s">
        <v>129</v>
      </c>
    </row>
    <row r="515" spans="2:51" s="13" customFormat="1" ht="11.25">
      <c r="B515" s="203"/>
      <c r="C515" s="204"/>
      <c r="D515" s="205" t="s">
        <v>139</v>
      </c>
      <c r="E515" s="206" t="s">
        <v>35</v>
      </c>
      <c r="F515" s="207" t="s">
        <v>1027</v>
      </c>
      <c r="G515" s="204"/>
      <c r="H515" s="208">
        <v>-8.25</v>
      </c>
      <c r="I515" s="209"/>
      <c r="J515" s="204"/>
      <c r="K515" s="204"/>
      <c r="L515" s="210"/>
      <c r="M515" s="211"/>
      <c r="N515" s="212"/>
      <c r="O515" s="212"/>
      <c r="P515" s="212"/>
      <c r="Q515" s="212"/>
      <c r="R515" s="212"/>
      <c r="S515" s="212"/>
      <c r="T515" s="213"/>
      <c r="AT515" s="214" t="s">
        <v>139</v>
      </c>
      <c r="AU515" s="214" t="s">
        <v>89</v>
      </c>
      <c r="AV515" s="13" t="s">
        <v>89</v>
      </c>
      <c r="AW515" s="13" t="s">
        <v>141</v>
      </c>
      <c r="AX515" s="13" t="s">
        <v>80</v>
      </c>
      <c r="AY515" s="214" t="s">
        <v>129</v>
      </c>
    </row>
    <row r="516" spans="2:51" s="14" customFormat="1" ht="11.25">
      <c r="B516" s="215"/>
      <c r="C516" s="216"/>
      <c r="D516" s="205" t="s">
        <v>139</v>
      </c>
      <c r="E516" s="217" t="s">
        <v>35</v>
      </c>
      <c r="F516" s="218" t="s">
        <v>143</v>
      </c>
      <c r="G516" s="216"/>
      <c r="H516" s="219">
        <v>88.25</v>
      </c>
      <c r="I516" s="220"/>
      <c r="J516" s="216"/>
      <c r="K516" s="216"/>
      <c r="L516" s="221"/>
      <c r="M516" s="222"/>
      <c r="N516" s="223"/>
      <c r="O516" s="223"/>
      <c r="P516" s="223"/>
      <c r="Q516" s="223"/>
      <c r="R516" s="223"/>
      <c r="S516" s="223"/>
      <c r="T516" s="224"/>
      <c r="AT516" s="225" t="s">
        <v>139</v>
      </c>
      <c r="AU516" s="225" t="s">
        <v>89</v>
      </c>
      <c r="AV516" s="14" t="s">
        <v>137</v>
      </c>
      <c r="AW516" s="14" t="s">
        <v>141</v>
      </c>
      <c r="AX516" s="14" t="s">
        <v>41</v>
      </c>
      <c r="AY516" s="225" t="s">
        <v>129</v>
      </c>
    </row>
    <row r="517" spans="1:65" s="2" customFormat="1" ht="33" customHeight="1">
      <c r="A517" s="36"/>
      <c r="B517" s="37"/>
      <c r="C517" s="191" t="s">
        <v>1028</v>
      </c>
      <c r="D517" s="191" t="s">
        <v>132</v>
      </c>
      <c r="E517" s="192" t="s">
        <v>1029</v>
      </c>
      <c r="F517" s="193" t="s">
        <v>1030</v>
      </c>
      <c r="G517" s="194" t="s">
        <v>135</v>
      </c>
      <c r="H517" s="195">
        <v>115.2</v>
      </c>
      <c r="I517" s="196"/>
      <c r="J517" s="195">
        <f>ROUND(I517*H517,1)</f>
        <v>0</v>
      </c>
      <c r="K517" s="193" t="s">
        <v>136</v>
      </c>
      <c r="L517" s="41"/>
      <c r="M517" s="197" t="s">
        <v>35</v>
      </c>
      <c r="N517" s="198" t="s">
        <v>51</v>
      </c>
      <c r="O517" s="66"/>
      <c r="P517" s="199">
        <f>O517*H517</f>
        <v>0</v>
      </c>
      <c r="Q517" s="199">
        <v>0.0063</v>
      </c>
      <c r="R517" s="199">
        <f>Q517*H517</f>
        <v>0.7257600000000001</v>
      </c>
      <c r="S517" s="199">
        <v>0</v>
      </c>
      <c r="T517" s="200">
        <f>S517*H517</f>
        <v>0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201" t="s">
        <v>161</v>
      </c>
      <c r="AT517" s="201" t="s">
        <v>132</v>
      </c>
      <c r="AU517" s="201" t="s">
        <v>89</v>
      </c>
      <c r="AY517" s="18" t="s">
        <v>129</v>
      </c>
      <c r="BE517" s="202">
        <f>IF(N517="základní",J517,0)</f>
        <v>0</v>
      </c>
      <c r="BF517" s="202">
        <f>IF(N517="snížená",J517,0)</f>
        <v>0</v>
      </c>
      <c r="BG517" s="202">
        <f>IF(N517="zákl. přenesená",J517,0)</f>
        <v>0</v>
      </c>
      <c r="BH517" s="202">
        <f>IF(N517="sníž. přenesená",J517,0)</f>
        <v>0</v>
      </c>
      <c r="BI517" s="202">
        <f>IF(N517="nulová",J517,0)</f>
        <v>0</v>
      </c>
      <c r="BJ517" s="18" t="s">
        <v>41</v>
      </c>
      <c r="BK517" s="202">
        <f>ROUND(I517*H517,1)</f>
        <v>0</v>
      </c>
      <c r="BL517" s="18" t="s">
        <v>161</v>
      </c>
      <c r="BM517" s="201" t="s">
        <v>1031</v>
      </c>
    </row>
    <row r="518" spans="1:65" s="2" customFormat="1" ht="33" customHeight="1">
      <c r="A518" s="36"/>
      <c r="B518" s="37"/>
      <c r="C518" s="237" t="s">
        <v>1032</v>
      </c>
      <c r="D518" s="237" t="s">
        <v>187</v>
      </c>
      <c r="E518" s="238" t="s">
        <v>1033</v>
      </c>
      <c r="F518" s="239" t="s">
        <v>1034</v>
      </c>
      <c r="G518" s="240" t="s">
        <v>135</v>
      </c>
      <c r="H518" s="241">
        <v>135.06</v>
      </c>
      <c r="I518" s="242"/>
      <c r="J518" s="241">
        <f>ROUND(I518*H518,1)</f>
        <v>0</v>
      </c>
      <c r="K518" s="239" t="s">
        <v>136</v>
      </c>
      <c r="L518" s="243"/>
      <c r="M518" s="244" t="s">
        <v>35</v>
      </c>
      <c r="N518" s="245" t="s">
        <v>51</v>
      </c>
      <c r="O518" s="66"/>
      <c r="P518" s="199">
        <f>O518*H518</f>
        <v>0</v>
      </c>
      <c r="Q518" s="199">
        <v>0.0192</v>
      </c>
      <c r="R518" s="199">
        <f>Q518*H518</f>
        <v>2.593152</v>
      </c>
      <c r="S518" s="199">
        <v>0</v>
      </c>
      <c r="T518" s="200">
        <f>S518*H518</f>
        <v>0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201" t="s">
        <v>191</v>
      </c>
      <c r="AT518" s="201" t="s">
        <v>187</v>
      </c>
      <c r="AU518" s="201" t="s">
        <v>89</v>
      </c>
      <c r="AY518" s="18" t="s">
        <v>129</v>
      </c>
      <c r="BE518" s="202">
        <f>IF(N518="základní",J518,0)</f>
        <v>0</v>
      </c>
      <c r="BF518" s="202">
        <f>IF(N518="snížená",J518,0)</f>
        <v>0</v>
      </c>
      <c r="BG518" s="202">
        <f>IF(N518="zákl. přenesená",J518,0)</f>
        <v>0</v>
      </c>
      <c r="BH518" s="202">
        <f>IF(N518="sníž. přenesená",J518,0)</f>
        <v>0</v>
      </c>
      <c r="BI518" s="202">
        <f>IF(N518="nulová",J518,0)</f>
        <v>0</v>
      </c>
      <c r="BJ518" s="18" t="s">
        <v>41</v>
      </c>
      <c r="BK518" s="202">
        <f>ROUND(I518*H518,1)</f>
        <v>0</v>
      </c>
      <c r="BL518" s="18" t="s">
        <v>161</v>
      </c>
      <c r="BM518" s="201" t="s">
        <v>1035</v>
      </c>
    </row>
    <row r="519" spans="2:51" s="13" customFormat="1" ht="11.25">
      <c r="B519" s="203"/>
      <c r="C519" s="204"/>
      <c r="D519" s="205" t="s">
        <v>139</v>
      </c>
      <c r="E519" s="206" t="s">
        <v>35</v>
      </c>
      <c r="F519" s="207" t="s">
        <v>1036</v>
      </c>
      <c r="G519" s="204"/>
      <c r="H519" s="208">
        <v>126.72</v>
      </c>
      <c r="I519" s="209"/>
      <c r="J519" s="204"/>
      <c r="K519" s="204"/>
      <c r="L519" s="210"/>
      <c r="M519" s="211"/>
      <c r="N519" s="212"/>
      <c r="O519" s="212"/>
      <c r="P519" s="212"/>
      <c r="Q519" s="212"/>
      <c r="R519" s="212"/>
      <c r="S519" s="212"/>
      <c r="T519" s="213"/>
      <c r="AT519" s="214" t="s">
        <v>139</v>
      </c>
      <c r="AU519" s="214" t="s">
        <v>89</v>
      </c>
      <c r="AV519" s="13" t="s">
        <v>89</v>
      </c>
      <c r="AW519" s="13" t="s">
        <v>141</v>
      </c>
      <c r="AX519" s="13" t="s">
        <v>80</v>
      </c>
      <c r="AY519" s="214" t="s">
        <v>129</v>
      </c>
    </row>
    <row r="520" spans="2:51" s="13" customFormat="1" ht="11.25">
      <c r="B520" s="203"/>
      <c r="C520" s="204"/>
      <c r="D520" s="205" t="s">
        <v>139</v>
      </c>
      <c r="E520" s="206" t="s">
        <v>35</v>
      </c>
      <c r="F520" s="207" t="s">
        <v>1037</v>
      </c>
      <c r="G520" s="204"/>
      <c r="H520" s="208">
        <v>8.339625</v>
      </c>
      <c r="I520" s="209"/>
      <c r="J520" s="204"/>
      <c r="K520" s="204"/>
      <c r="L520" s="210"/>
      <c r="M520" s="211"/>
      <c r="N520" s="212"/>
      <c r="O520" s="212"/>
      <c r="P520" s="212"/>
      <c r="Q520" s="212"/>
      <c r="R520" s="212"/>
      <c r="S520" s="212"/>
      <c r="T520" s="213"/>
      <c r="AT520" s="214" t="s">
        <v>139</v>
      </c>
      <c r="AU520" s="214" t="s">
        <v>89</v>
      </c>
      <c r="AV520" s="13" t="s">
        <v>89</v>
      </c>
      <c r="AW520" s="13" t="s">
        <v>141</v>
      </c>
      <c r="AX520" s="13" t="s">
        <v>80</v>
      </c>
      <c r="AY520" s="214" t="s">
        <v>129</v>
      </c>
    </row>
    <row r="521" spans="2:51" s="14" customFormat="1" ht="11.25">
      <c r="B521" s="215"/>
      <c r="C521" s="216"/>
      <c r="D521" s="205" t="s">
        <v>139</v>
      </c>
      <c r="E521" s="217" t="s">
        <v>35</v>
      </c>
      <c r="F521" s="218" t="s">
        <v>143</v>
      </c>
      <c r="G521" s="216"/>
      <c r="H521" s="219">
        <v>135.059625</v>
      </c>
      <c r="I521" s="220"/>
      <c r="J521" s="216"/>
      <c r="K521" s="216"/>
      <c r="L521" s="221"/>
      <c r="M521" s="222"/>
      <c r="N521" s="223"/>
      <c r="O521" s="223"/>
      <c r="P521" s="223"/>
      <c r="Q521" s="223"/>
      <c r="R521" s="223"/>
      <c r="S521" s="223"/>
      <c r="T521" s="224"/>
      <c r="AT521" s="225" t="s">
        <v>139</v>
      </c>
      <c r="AU521" s="225" t="s">
        <v>89</v>
      </c>
      <c r="AV521" s="14" t="s">
        <v>137</v>
      </c>
      <c r="AW521" s="14" t="s">
        <v>141</v>
      </c>
      <c r="AX521" s="14" t="s">
        <v>41</v>
      </c>
      <c r="AY521" s="225" t="s">
        <v>129</v>
      </c>
    </row>
    <row r="522" spans="1:65" s="2" customFormat="1" ht="21.75" customHeight="1">
      <c r="A522" s="36"/>
      <c r="B522" s="37"/>
      <c r="C522" s="191" t="s">
        <v>1038</v>
      </c>
      <c r="D522" s="191" t="s">
        <v>132</v>
      </c>
      <c r="E522" s="192" t="s">
        <v>1039</v>
      </c>
      <c r="F522" s="193" t="s">
        <v>1040</v>
      </c>
      <c r="G522" s="194" t="s">
        <v>160</v>
      </c>
      <c r="H522" s="195">
        <v>196.11</v>
      </c>
      <c r="I522" s="196"/>
      <c r="J522" s="195">
        <f>ROUND(I522*H522,1)</f>
        <v>0</v>
      </c>
      <c r="K522" s="193" t="s">
        <v>136</v>
      </c>
      <c r="L522" s="41"/>
      <c r="M522" s="197" t="s">
        <v>35</v>
      </c>
      <c r="N522" s="198" t="s">
        <v>51</v>
      </c>
      <c r="O522" s="66"/>
      <c r="P522" s="199">
        <f>O522*H522</f>
        <v>0</v>
      </c>
      <c r="Q522" s="199">
        <v>0</v>
      </c>
      <c r="R522" s="199">
        <f>Q522*H522</f>
        <v>0</v>
      </c>
      <c r="S522" s="199">
        <v>0</v>
      </c>
      <c r="T522" s="200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201" t="s">
        <v>161</v>
      </c>
      <c r="AT522" s="201" t="s">
        <v>132</v>
      </c>
      <c r="AU522" s="201" t="s">
        <v>89</v>
      </c>
      <c r="AY522" s="18" t="s">
        <v>129</v>
      </c>
      <c r="BE522" s="202">
        <f>IF(N522="základní",J522,0)</f>
        <v>0</v>
      </c>
      <c r="BF522" s="202">
        <f>IF(N522="snížená",J522,0)</f>
        <v>0</v>
      </c>
      <c r="BG522" s="202">
        <f>IF(N522="zákl. přenesená",J522,0)</f>
        <v>0</v>
      </c>
      <c r="BH522" s="202">
        <f>IF(N522="sníž. přenesená",J522,0)</f>
        <v>0</v>
      </c>
      <c r="BI522" s="202">
        <f>IF(N522="nulová",J522,0)</f>
        <v>0</v>
      </c>
      <c r="BJ522" s="18" t="s">
        <v>41</v>
      </c>
      <c r="BK522" s="202">
        <f>ROUND(I522*H522,1)</f>
        <v>0</v>
      </c>
      <c r="BL522" s="18" t="s">
        <v>161</v>
      </c>
      <c r="BM522" s="201" t="s">
        <v>1041</v>
      </c>
    </row>
    <row r="523" spans="2:51" s="13" customFormat="1" ht="11.25">
      <c r="B523" s="203"/>
      <c r="C523" s="204"/>
      <c r="D523" s="205" t="s">
        <v>139</v>
      </c>
      <c r="E523" s="206" t="s">
        <v>35</v>
      </c>
      <c r="F523" s="207" t="s">
        <v>1042</v>
      </c>
      <c r="G523" s="204"/>
      <c r="H523" s="208">
        <v>196.111111111111</v>
      </c>
      <c r="I523" s="209"/>
      <c r="J523" s="204"/>
      <c r="K523" s="204"/>
      <c r="L523" s="210"/>
      <c r="M523" s="211"/>
      <c r="N523" s="212"/>
      <c r="O523" s="212"/>
      <c r="P523" s="212"/>
      <c r="Q523" s="212"/>
      <c r="R523" s="212"/>
      <c r="S523" s="212"/>
      <c r="T523" s="213"/>
      <c r="AT523" s="214" t="s">
        <v>139</v>
      </c>
      <c r="AU523" s="214" t="s">
        <v>89</v>
      </c>
      <c r="AV523" s="13" t="s">
        <v>89</v>
      </c>
      <c r="AW523" s="13" t="s">
        <v>141</v>
      </c>
      <c r="AX523" s="13" t="s">
        <v>41</v>
      </c>
      <c r="AY523" s="214" t="s">
        <v>129</v>
      </c>
    </row>
    <row r="524" spans="1:65" s="2" customFormat="1" ht="33" customHeight="1">
      <c r="A524" s="36"/>
      <c r="B524" s="37"/>
      <c r="C524" s="191" t="s">
        <v>1043</v>
      </c>
      <c r="D524" s="191" t="s">
        <v>132</v>
      </c>
      <c r="E524" s="192" t="s">
        <v>1044</v>
      </c>
      <c r="F524" s="193" t="s">
        <v>1045</v>
      </c>
      <c r="G524" s="194" t="s">
        <v>216</v>
      </c>
      <c r="H524" s="196"/>
      <c r="I524" s="196"/>
      <c r="J524" s="195">
        <f>ROUND(I524*H524,1)</f>
        <v>0</v>
      </c>
      <c r="K524" s="193" t="s">
        <v>136</v>
      </c>
      <c r="L524" s="41"/>
      <c r="M524" s="197" t="s">
        <v>35</v>
      </c>
      <c r="N524" s="198" t="s">
        <v>51</v>
      </c>
      <c r="O524" s="66"/>
      <c r="P524" s="199">
        <f>O524*H524</f>
        <v>0</v>
      </c>
      <c r="Q524" s="199">
        <v>0</v>
      </c>
      <c r="R524" s="199">
        <f>Q524*H524</f>
        <v>0</v>
      </c>
      <c r="S524" s="199">
        <v>0</v>
      </c>
      <c r="T524" s="200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201" t="s">
        <v>161</v>
      </c>
      <c r="AT524" s="201" t="s">
        <v>132</v>
      </c>
      <c r="AU524" s="201" t="s">
        <v>89</v>
      </c>
      <c r="AY524" s="18" t="s">
        <v>129</v>
      </c>
      <c r="BE524" s="202">
        <f>IF(N524="základní",J524,0)</f>
        <v>0</v>
      </c>
      <c r="BF524" s="202">
        <f>IF(N524="snížená",J524,0)</f>
        <v>0</v>
      </c>
      <c r="BG524" s="202">
        <f>IF(N524="zákl. přenesená",J524,0)</f>
        <v>0</v>
      </c>
      <c r="BH524" s="202">
        <f>IF(N524="sníž. přenesená",J524,0)</f>
        <v>0</v>
      </c>
      <c r="BI524" s="202">
        <f>IF(N524="nulová",J524,0)</f>
        <v>0</v>
      </c>
      <c r="BJ524" s="18" t="s">
        <v>41</v>
      </c>
      <c r="BK524" s="202">
        <f>ROUND(I524*H524,1)</f>
        <v>0</v>
      </c>
      <c r="BL524" s="18" t="s">
        <v>161</v>
      </c>
      <c r="BM524" s="201" t="s">
        <v>1046</v>
      </c>
    </row>
    <row r="525" spans="2:63" s="12" customFormat="1" ht="22.9" customHeight="1">
      <c r="B525" s="175"/>
      <c r="C525" s="176"/>
      <c r="D525" s="177" t="s">
        <v>79</v>
      </c>
      <c r="E525" s="189" t="s">
        <v>1047</v>
      </c>
      <c r="F525" s="189" t="s">
        <v>1048</v>
      </c>
      <c r="G525" s="176"/>
      <c r="H525" s="176"/>
      <c r="I525" s="179"/>
      <c r="J525" s="190">
        <f>BK525</f>
        <v>0</v>
      </c>
      <c r="K525" s="176"/>
      <c r="L525" s="181"/>
      <c r="M525" s="182"/>
      <c r="N525" s="183"/>
      <c r="O525" s="183"/>
      <c r="P525" s="184">
        <f>SUM(P526:P555)</f>
        <v>0</v>
      </c>
      <c r="Q525" s="183"/>
      <c r="R525" s="184">
        <f>SUM(R526:R555)</f>
        <v>1.128236</v>
      </c>
      <c r="S525" s="183"/>
      <c r="T525" s="185">
        <f>SUM(T526:T555)</f>
        <v>0</v>
      </c>
      <c r="AR525" s="186" t="s">
        <v>89</v>
      </c>
      <c r="AT525" s="187" t="s">
        <v>79</v>
      </c>
      <c r="AU525" s="187" t="s">
        <v>41</v>
      </c>
      <c r="AY525" s="186" t="s">
        <v>129</v>
      </c>
      <c r="BK525" s="188">
        <f>SUM(BK526:BK555)</f>
        <v>0</v>
      </c>
    </row>
    <row r="526" spans="1:65" s="2" customFormat="1" ht="21.75" customHeight="1">
      <c r="A526" s="36"/>
      <c r="B526" s="37"/>
      <c r="C526" s="191" t="s">
        <v>1049</v>
      </c>
      <c r="D526" s="191" t="s">
        <v>132</v>
      </c>
      <c r="E526" s="192" t="s">
        <v>1050</v>
      </c>
      <c r="F526" s="193" t="s">
        <v>1051</v>
      </c>
      <c r="G526" s="194" t="s">
        <v>135</v>
      </c>
      <c r="H526" s="195">
        <v>56.8</v>
      </c>
      <c r="I526" s="196"/>
      <c r="J526" s="195">
        <f>ROUND(I526*H526,1)</f>
        <v>0</v>
      </c>
      <c r="K526" s="193" t="s">
        <v>136</v>
      </c>
      <c r="L526" s="41"/>
      <c r="M526" s="197" t="s">
        <v>35</v>
      </c>
      <c r="N526" s="198" t="s">
        <v>51</v>
      </c>
      <c r="O526" s="66"/>
      <c r="P526" s="199">
        <f>O526*H526</f>
        <v>0</v>
      </c>
      <c r="Q526" s="199">
        <v>0.0003</v>
      </c>
      <c r="R526" s="199">
        <f>Q526*H526</f>
        <v>0.017039999999999996</v>
      </c>
      <c r="S526" s="199">
        <v>0</v>
      </c>
      <c r="T526" s="200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201" t="s">
        <v>161</v>
      </c>
      <c r="AT526" s="201" t="s">
        <v>132</v>
      </c>
      <c r="AU526" s="201" t="s">
        <v>89</v>
      </c>
      <c r="AY526" s="18" t="s">
        <v>129</v>
      </c>
      <c r="BE526" s="202">
        <f>IF(N526="základní",J526,0)</f>
        <v>0</v>
      </c>
      <c r="BF526" s="202">
        <f>IF(N526="snížená",J526,0)</f>
        <v>0</v>
      </c>
      <c r="BG526" s="202">
        <f>IF(N526="zákl. přenesená",J526,0)</f>
        <v>0</v>
      </c>
      <c r="BH526" s="202">
        <f>IF(N526="sníž. přenesená",J526,0)</f>
        <v>0</v>
      </c>
      <c r="BI526" s="202">
        <f>IF(N526="nulová",J526,0)</f>
        <v>0</v>
      </c>
      <c r="BJ526" s="18" t="s">
        <v>41</v>
      </c>
      <c r="BK526" s="202">
        <f>ROUND(I526*H526,1)</f>
        <v>0</v>
      </c>
      <c r="BL526" s="18" t="s">
        <v>161</v>
      </c>
      <c r="BM526" s="201" t="s">
        <v>1052</v>
      </c>
    </row>
    <row r="527" spans="2:51" s="16" customFormat="1" ht="11.25">
      <c r="B527" s="251"/>
      <c r="C527" s="252"/>
      <c r="D527" s="205" t="s">
        <v>139</v>
      </c>
      <c r="E527" s="253" t="s">
        <v>35</v>
      </c>
      <c r="F527" s="254" t="s">
        <v>478</v>
      </c>
      <c r="G527" s="252"/>
      <c r="H527" s="253" t="s">
        <v>35</v>
      </c>
      <c r="I527" s="255"/>
      <c r="J527" s="252"/>
      <c r="K527" s="252"/>
      <c r="L527" s="256"/>
      <c r="M527" s="257"/>
      <c r="N527" s="258"/>
      <c r="O527" s="258"/>
      <c r="P527" s="258"/>
      <c r="Q527" s="258"/>
      <c r="R527" s="258"/>
      <c r="S527" s="258"/>
      <c r="T527" s="259"/>
      <c r="AT527" s="260" t="s">
        <v>139</v>
      </c>
      <c r="AU527" s="260" t="s">
        <v>89</v>
      </c>
      <c r="AV527" s="16" t="s">
        <v>41</v>
      </c>
      <c r="AW527" s="16" t="s">
        <v>141</v>
      </c>
      <c r="AX527" s="16" t="s">
        <v>80</v>
      </c>
      <c r="AY527" s="260" t="s">
        <v>129</v>
      </c>
    </row>
    <row r="528" spans="2:51" s="13" customFormat="1" ht="11.25">
      <c r="B528" s="203"/>
      <c r="C528" s="204"/>
      <c r="D528" s="205" t="s">
        <v>139</v>
      </c>
      <c r="E528" s="206" t="s">
        <v>35</v>
      </c>
      <c r="F528" s="207" t="s">
        <v>1053</v>
      </c>
      <c r="G528" s="204"/>
      <c r="H528" s="208">
        <v>18.4</v>
      </c>
      <c r="I528" s="209"/>
      <c r="J528" s="204"/>
      <c r="K528" s="204"/>
      <c r="L528" s="210"/>
      <c r="M528" s="211"/>
      <c r="N528" s="212"/>
      <c r="O528" s="212"/>
      <c r="P528" s="212"/>
      <c r="Q528" s="212"/>
      <c r="R528" s="212"/>
      <c r="S528" s="212"/>
      <c r="T528" s="213"/>
      <c r="AT528" s="214" t="s">
        <v>139</v>
      </c>
      <c r="AU528" s="214" t="s">
        <v>89</v>
      </c>
      <c r="AV528" s="13" t="s">
        <v>89</v>
      </c>
      <c r="AW528" s="13" t="s">
        <v>141</v>
      </c>
      <c r="AX528" s="13" t="s">
        <v>80</v>
      </c>
      <c r="AY528" s="214" t="s">
        <v>129</v>
      </c>
    </row>
    <row r="529" spans="2:51" s="13" customFormat="1" ht="11.25">
      <c r="B529" s="203"/>
      <c r="C529" s="204"/>
      <c r="D529" s="205" t="s">
        <v>139</v>
      </c>
      <c r="E529" s="206" t="s">
        <v>35</v>
      </c>
      <c r="F529" s="207" t="s">
        <v>1054</v>
      </c>
      <c r="G529" s="204"/>
      <c r="H529" s="208">
        <v>14.6</v>
      </c>
      <c r="I529" s="209"/>
      <c r="J529" s="204"/>
      <c r="K529" s="204"/>
      <c r="L529" s="210"/>
      <c r="M529" s="211"/>
      <c r="N529" s="212"/>
      <c r="O529" s="212"/>
      <c r="P529" s="212"/>
      <c r="Q529" s="212"/>
      <c r="R529" s="212"/>
      <c r="S529" s="212"/>
      <c r="T529" s="213"/>
      <c r="AT529" s="214" t="s">
        <v>139</v>
      </c>
      <c r="AU529" s="214" t="s">
        <v>89</v>
      </c>
      <c r="AV529" s="13" t="s">
        <v>89</v>
      </c>
      <c r="AW529" s="13" t="s">
        <v>141</v>
      </c>
      <c r="AX529" s="13" t="s">
        <v>80</v>
      </c>
      <c r="AY529" s="214" t="s">
        <v>129</v>
      </c>
    </row>
    <row r="530" spans="2:51" s="13" customFormat="1" ht="11.25">
      <c r="B530" s="203"/>
      <c r="C530" s="204"/>
      <c r="D530" s="205" t="s">
        <v>139</v>
      </c>
      <c r="E530" s="206" t="s">
        <v>35</v>
      </c>
      <c r="F530" s="207" t="s">
        <v>1055</v>
      </c>
      <c r="G530" s="204"/>
      <c r="H530" s="208">
        <v>10</v>
      </c>
      <c r="I530" s="209"/>
      <c r="J530" s="204"/>
      <c r="K530" s="204"/>
      <c r="L530" s="210"/>
      <c r="M530" s="211"/>
      <c r="N530" s="212"/>
      <c r="O530" s="212"/>
      <c r="P530" s="212"/>
      <c r="Q530" s="212"/>
      <c r="R530" s="212"/>
      <c r="S530" s="212"/>
      <c r="T530" s="213"/>
      <c r="AT530" s="214" t="s">
        <v>139</v>
      </c>
      <c r="AU530" s="214" t="s">
        <v>89</v>
      </c>
      <c r="AV530" s="13" t="s">
        <v>89</v>
      </c>
      <c r="AW530" s="13" t="s">
        <v>141</v>
      </c>
      <c r="AX530" s="13" t="s">
        <v>80</v>
      </c>
      <c r="AY530" s="214" t="s">
        <v>129</v>
      </c>
    </row>
    <row r="531" spans="2:51" s="13" customFormat="1" ht="11.25">
      <c r="B531" s="203"/>
      <c r="C531" s="204"/>
      <c r="D531" s="205" t="s">
        <v>139</v>
      </c>
      <c r="E531" s="206" t="s">
        <v>35</v>
      </c>
      <c r="F531" s="207" t="s">
        <v>1056</v>
      </c>
      <c r="G531" s="204"/>
      <c r="H531" s="208">
        <v>13.8</v>
      </c>
      <c r="I531" s="209"/>
      <c r="J531" s="204"/>
      <c r="K531" s="204"/>
      <c r="L531" s="210"/>
      <c r="M531" s="211"/>
      <c r="N531" s="212"/>
      <c r="O531" s="212"/>
      <c r="P531" s="212"/>
      <c r="Q531" s="212"/>
      <c r="R531" s="212"/>
      <c r="S531" s="212"/>
      <c r="T531" s="213"/>
      <c r="AT531" s="214" t="s">
        <v>139</v>
      </c>
      <c r="AU531" s="214" t="s">
        <v>89</v>
      </c>
      <c r="AV531" s="13" t="s">
        <v>89</v>
      </c>
      <c r="AW531" s="13" t="s">
        <v>141</v>
      </c>
      <c r="AX531" s="13" t="s">
        <v>80</v>
      </c>
      <c r="AY531" s="214" t="s">
        <v>129</v>
      </c>
    </row>
    <row r="532" spans="2:51" s="14" customFormat="1" ht="11.25">
      <c r="B532" s="215"/>
      <c r="C532" s="216"/>
      <c r="D532" s="205" t="s">
        <v>139</v>
      </c>
      <c r="E532" s="217" t="s">
        <v>35</v>
      </c>
      <c r="F532" s="218" t="s">
        <v>143</v>
      </c>
      <c r="G532" s="216"/>
      <c r="H532" s="219">
        <v>56.8</v>
      </c>
      <c r="I532" s="220"/>
      <c r="J532" s="216"/>
      <c r="K532" s="216"/>
      <c r="L532" s="221"/>
      <c r="M532" s="222"/>
      <c r="N532" s="223"/>
      <c r="O532" s="223"/>
      <c r="P532" s="223"/>
      <c r="Q532" s="223"/>
      <c r="R532" s="223"/>
      <c r="S532" s="223"/>
      <c r="T532" s="224"/>
      <c r="AT532" s="225" t="s">
        <v>139</v>
      </c>
      <c r="AU532" s="225" t="s">
        <v>89</v>
      </c>
      <c r="AV532" s="14" t="s">
        <v>137</v>
      </c>
      <c r="AW532" s="14" t="s">
        <v>141</v>
      </c>
      <c r="AX532" s="14" t="s">
        <v>41</v>
      </c>
      <c r="AY532" s="225" t="s">
        <v>129</v>
      </c>
    </row>
    <row r="533" spans="1:65" s="2" customFormat="1" ht="33" customHeight="1">
      <c r="A533" s="36"/>
      <c r="B533" s="37"/>
      <c r="C533" s="191" t="s">
        <v>1057</v>
      </c>
      <c r="D533" s="191" t="s">
        <v>132</v>
      </c>
      <c r="E533" s="192" t="s">
        <v>1058</v>
      </c>
      <c r="F533" s="193" t="s">
        <v>1059</v>
      </c>
      <c r="G533" s="194" t="s">
        <v>135</v>
      </c>
      <c r="H533" s="195">
        <v>56.8</v>
      </c>
      <c r="I533" s="196"/>
      <c r="J533" s="195">
        <f>ROUND(I533*H533,1)</f>
        <v>0</v>
      </c>
      <c r="K533" s="193" t="s">
        <v>136</v>
      </c>
      <c r="L533" s="41"/>
      <c r="M533" s="197" t="s">
        <v>35</v>
      </c>
      <c r="N533" s="198" t="s">
        <v>51</v>
      </c>
      <c r="O533" s="66"/>
      <c r="P533" s="199">
        <f>O533*H533</f>
        <v>0</v>
      </c>
      <c r="Q533" s="199">
        <v>0.0052</v>
      </c>
      <c r="R533" s="199">
        <f>Q533*H533</f>
        <v>0.29535999999999996</v>
      </c>
      <c r="S533" s="199">
        <v>0</v>
      </c>
      <c r="T533" s="200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201" t="s">
        <v>161</v>
      </c>
      <c r="AT533" s="201" t="s">
        <v>132</v>
      </c>
      <c r="AU533" s="201" t="s">
        <v>89</v>
      </c>
      <c r="AY533" s="18" t="s">
        <v>129</v>
      </c>
      <c r="BE533" s="202">
        <f>IF(N533="základní",J533,0)</f>
        <v>0</v>
      </c>
      <c r="BF533" s="202">
        <f>IF(N533="snížená",J533,0)</f>
        <v>0</v>
      </c>
      <c r="BG533" s="202">
        <f>IF(N533="zákl. přenesená",J533,0)</f>
        <v>0</v>
      </c>
      <c r="BH533" s="202">
        <f>IF(N533="sníž. přenesená",J533,0)</f>
        <v>0</v>
      </c>
      <c r="BI533" s="202">
        <f>IF(N533="nulová",J533,0)</f>
        <v>0</v>
      </c>
      <c r="BJ533" s="18" t="s">
        <v>41</v>
      </c>
      <c r="BK533" s="202">
        <f>ROUND(I533*H533,1)</f>
        <v>0</v>
      </c>
      <c r="BL533" s="18" t="s">
        <v>161</v>
      </c>
      <c r="BM533" s="201" t="s">
        <v>1060</v>
      </c>
    </row>
    <row r="534" spans="1:65" s="2" customFormat="1" ht="16.5" customHeight="1">
      <c r="A534" s="36"/>
      <c r="B534" s="37"/>
      <c r="C534" s="237" t="s">
        <v>1061</v>
      </c>
      <c r="D534" s="237" t="s">
        <v>187</v>
      </c>
      <c r="E534" s="238" t="s">
        <v>1062</v>
      </c>
      <c r="F534" s="239" t="s">
        <v>1063</v>
      </c>
      <c r="G534" s="240" t="s">
        <v>135</v>
      </c>
      <c r="H534" s="241">
        <v>62.48</v>
      </c>
      <c r="I534" s="242"/>
      <c r="J534" s="241">
        <f>ROUND(I534*H534,1)</f>
        <v>0</v>
      </c>
      <c r="K534" s="239" t="s">
        <v>136</v>
      </c>
      <c r="L534" s="243"/>
      <c r="M534" s="244" t="s">
        <v>35</v>
      </c>
      <c r="N534" s="245" t="s">
        <v>51</v>
      </c>
      <c r="O534" s="66"/>
      <c r="P534" s="199">
        <f>O534*H534</f>
        <v>0</v>
      </c>
      <c r="Q534" s="199">
        <v>0.0126</v>
      </c>
      <c r="R534" s="199">
        <f>Q534*H534</f>
        <v>0.787248</v>
      </c>
      <c r="S534" s="199">
        <v>0</v>
      </c>
      <c r="T534" s="200">
        <f>S534*H534</f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201" t="s">
        <v>191</v>
      </c>
      <c r="AT534" s="201" t="s">
        <v>187</v>
      </c>
      <c r="AU534" s="201" t="s">
        <v>89</v>
      </c>
      <c r="AY534" s="18" t="s">
        <v>129</v>
      </c>
      <c r="BE534" s="202">
        <f>IF(N534="základní",J534,0)</f>
        <v>0</v>
      </c>
      <c r="BF534" s="202">
        <f>IF(N534="snížená",J534,0)</f>
        <v>0</v>
      </c>
      <c r="BG534" s="202">
        <f>IF(N534="zákl. přenesená",J534,0)</f>
        <v>0</v>
      </c>
      <c r="BH534" s="202">
        <f>IF(N534="sníž. přenesená",J534,0)</f>
        <v>0</v>
      </c>
      <c r="BI534" s="202">
        <f>IF(N534="nulová",J534,0)</f>
        <v>0</v>
      </c>
      <c r="BJ534" s="18" t="s">
        <v>41</v>
      </c>
      <c r="BK534" s="202">
        <f>ROUND(I534*H534,1)</f>
        <v>0</v>
      </c>
      <c r="BL534" s="18" t="s">
        <v>161</v>
      </c>
      <c r="BM534" s="201" t="s">
        <v>1064</v>
      </c>
    </row>
    <row r="535" spans="2:51" s="13" customFormat="1" ht="11.25">
      <c r="B535" s="203"/>
      <c r="C535" s="204"/>
      <c r="D535" s="205" t="s">
        <v>139</v>
      </c>
      <c r="E535" s="204"/>
      <c r="F535" s="207" t="s">
        <v>1065</v>
      </c>
      <c r="G535" s="204"/>
      <c r="H535" s="208">
        <v>62.48</v>
      </c>
      <c r="I535" s="209"/>
      <c r="J535" s="204"/>
      <c r="K535" s="204"/>
      <c r="L535" s="210"/>
      <c r="M535" s="211"/>
      <c r="N535" s="212"/>
      <c r="O535" s="212"/>
      <c r="P535" s="212"/>
      <c r="Q535" s="212"/>
      <c r="R535" s="212"/>
      <c r="S535" s="212"/>
      <c r="T535" s="213"/>
      <c r="AT535" s="214" t="s">
        <v>139</v>
      </c>
      <c r="AU535" s="214" t="s">
        <v>89</v>
      </c>
      <c r="AV535" s="13" t="s">
        <v>89</v>
      </c>
      <c r="AW535" s="13" t="s">
        <v>4</v>
      </c>
      <c r="AX535" s="13" t="s">
        <v>41</v>
      </c>
      <c r="AY535" s="214" t="s">
        <v>129</v>
      </c>
    </row>
    <row r="536" spans="1:65" s="2" customFormat="1" ht="21.75" customHeight="1">
      <c r="A536" s="36"/>
      <c r="B536" s="37"/>
      <c r="C536" s="191" t="s">
        <v>1066</v>
      </c>
      <c r="D536" s="191" t="s">
        <v>132</v>
      </c>
      <c r="E536" s="192" t="s">
        <v>1067</v>
      </c>
      <c r="F536" s="193" t="s">
        <v>1068</v>
      </c>
      <c r="G536" s="194" t="s">
        <v>135</v>
      </c>
      <c r="H536" s="195">
        <v>28.4</v>
      </c>
      <c r="I536" s="196"/>
      <c r="J536" s="195">
        <f>ROUND(I536*H536,1)</f>
        <v>0</v>
      </c>
      <c r="K536" s="193" t="s">
        <v>136</v>
      </c>
      <c r="L536" s="41"/>
      <c r="M536" s="197" t="s">
        <v>35</v>
      </c>
      <c r="N536" s="198" t="s">
        <v>51</v>
      </c>
      <c r="O536" s="66"/>
      <c r="P536" s="199">
        <f>O536*H536</f>
        <v>0</v>
      </c>
      <c r="Q536" s="199">
        <v>0</v>
      </c>
      <c r="R536" s="199">
        <f>Q536*H536</f>
        <v>0</v>
      </c>
      <c r="S536" s="199">
        <v>0</v>
      </c>
      <c r="T536" s="200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201" t="s">
        <v>161</v>
      </c>
      <c r="AT536" s="201" t="s">
        <v>132</v>
      </c>
      <c r="AU536" s="201" t="s">
        <v>89</v>
      </c>
      <c r="AY536" s="18" t="s">
        <v>129</v>
      </c>
      <c r="BE536" s="202">
        <f>IF(N536="základní",J536,0)</f>
        <v>0</v>
      </c>
      <c r="BF536" s="202">
        <f>IF(N536="snížená",J536,0)</f>
        <v>0</v>
      </c>
      <c r="BG536" s="202">
        <f>IF(N536="zákl. přenesená",J536,0)</f>
        <v>0</v>
      </c>
      <c r="BH536" s="202">
        <f>IF(N536="sníž. přenesená",J536,0)</f>
        <v>0</v>
      </c>
      <c r="BI536" s="202">
        <f>IF(N536="nulová",J536,0)</f>
        <v>0</v>
      </c>
      <c r="BJ536" s="18" t="s">
        <v>41</v>
      </c>
      <c r="BK536" s="202">
        <f>ROUND(I536*H536,1)</f>
        <v>0</v>
      </c>
      <c r="BL536" s="18" t="s">
        <v>161</v>
      </c>
      <c r="BM536" s="201" t="s">
        <v>1069</v>
      </c>
    </row>
    <row r="537" spans="2:51" s="13" customFormat="1" ht="11.25">
      <c r="B537" s="203"/>
      <c r="C537" s="204"/>
      <c r="D537" s="205" t="s">
        <v>139</v>
      </c>
      <c r="E537" s="206" t="s">
        <v>35</v>
      </c>
      <c r="F537" s="207" t="s">
        <v>1053</v>
      </c>
      <c r="G537" s="204"/>
      <c r="H537" s="208">
        <v>18.4</v>
      </c>
      <c r="I537" s="209"/>
      <c r="J537" s="204"/>
      <c r="K537" s="204"/>
      <c r="L537" s="210"/>
      <c r="M537" s="211"/>
      <c r="N537" s="212"/>
      <c r="O537" s="212"/>
      <c r="P537" s="212"/>
      <c r="Q537" s="212"/>
      <c r="R537" s="212"/>
      <c r="S537" s="212"/>
      <c r="T537" s="213"/>
      <c r="AT537" s="214" t="s">
        <v>139</v>
      </c>
      <c r="AU537" s="214" t="s">
        <v>89</v>
      </c>
      <c r="AV537" s="13" t="s">
        <v>89</v>
      </c>
      <c r="AW537" s="13" t="s">
        <v>141</v>
      </c>
      <c r="AX537" s="13" t="s">
        <v>80</v>
      </c>
      <c r="AY537" s="214" t="s">
        <v>129</v>
      </c>
    </row>
    <row r="538" spans="2:51" s="13" customFormat="1" ht="11.25">
      <c r="B538" s="203"/>
      <c r="C538" s="204"/>
      <c r="D538" s="205" t="s">
        <v>139</v>
      </c>
      <c r="E538" s="206" t="s">
        <v>35</v>
      </c>
      <c r="F538" s="207" t="s">
        <v>1055</v>
      </c>
      <c r="G538" s="204"/>
      <c r="H538" s="208">
        <v>10</v>
      </c>
      <c r="I538" s="209"/>
      <c r="J538" s="204"/>
      <c r="K538" s="204"/>
      <c r="L538" s="210"/>
      <c r="M538" s="211"/>
      <c r="N538" s="212"/>
      <c r="O538" s="212"/>
      <c r="P538" s="212"/>
      <c r="Q538" s="212"/>
      <c r="R538" s="212"/>
      <c r="S538" s="212"/>
      <c r="T538" s="213"/>
      <c r="AT538" s="214" t="s">
        <v>139</v>
      </c>
      <c r="AU538" s="214" t="s">
        <v>89</v>
      </c>
      <c r="AV538" s="13" t="s">
        <v>89</v>
      </c>
      <c r="AW538" s="13" t="s">
        <v>141</v>
      </c>
      <c r="AX538" s="13" t="s">
        <v>80</v>
      </c>
      <c r="AY538" s="214" t="s">
        <v>129</v>
      </c>
    </row>
    <row r="539" spans="2:51" s="14" customFormat="1" ht="11.25">
      <c r="B539" s="215"/>
      <c r="C539" s="216"/>
      <c r="D539" s="205" t="s">
        <v>139</v>
      </c>
      <c r="E539" s="217" t="s">
        <v>35</v>
      </c>
      <c r="F539" s="218" t="s">
        <v>143</v>
      </c>
      <c r="G539" s="216"/>
      <c r="H539" s="219">
        <v>28.4</v>
      </c>
      <c r="I539" s="220"/>
      <c r="J539" s="216"/>
      <c r="K539" s="216"/>
      <c r="L539" s="221"/>
      <c r="M539" s="222"/>
      <c r="N539" s="223"/>
      <c r="O539" s="223"/>
      <c r="P539" s="223"/>
      <c r="Q539" s="223"/>
      <c r="R539" s="223"/>
      <c r="S539" s="223"/>
      <c r="T539" s="224"/>
      <c r="AT539" s="225" t="s">
        <v>139</v>
      </c>
      <c r="AU539" s="225" t="s">
        <v>89</v>
      </c>
      <c r="AV539" s="14" t="s">
        <v>137</v>
      </c>
      <c r="AW539" s="14" t="s">
        <v>141</v>
      </c>
      <c r="AX539" s="14" t="s">
        <v>41</v>
      </c>
      <c r="AY539" s="225" t="s">
        <v>129</v>
      </c>
    </row>
    <row r="540" spans="1:65" s="2" customFormat="1" ht="21.75" customHeight="1">
      <c r="A540" s="36"/>
      <c r="B540" s="37"/>
      <c r="C540" s="191" t="s">
        <v>1070</v>
      </c>
      <c r="D540" s="191" t="s">
        <v>132</v>
      </c>
      <c r="E540" s="192" t="s">
        <v>1071</v>
      </c>
      <c r="F540" s="193" t="s">
        <v>1072</v>
      </c>
      <c r="G540" s="194" t="s">
        <v>250</v>
      </c>
      <c r="H540" s="195">
        <v>68.4</v>
      </c>
      <c r="I540" s="196"/>
      <c r="J540" s="195">
        <f>ROUND(I540*H540,1)</f>
        <v>0</v>
      </c>
      <c r="K540" s="193" t="s">
        <v>136</v>
      </c>
      <c r="L540" s="41"/>
      <c r="M540" s="197" t="s">
        <v>35</v>
      </c>
      <c r="N540" s="198" t="s">
        <v>51</v>
      </c>
      <c r="O540" s="66"/>
      <c r="P540" s="199">
        <f>O540*H540</f>
        <v>0</v>
      </c>
      <c r="Q540" s="199">
        <v>0.00031</v>
      </c>
      <c r="R540" s="199">
        <f>Q540*H540</f>
        <v>0.021204</v>
      </c>
      <c r="S540" s="199">
        <v>0</v>
      </c>
      <c r="T540" s="200">
        <f>S540*H540</f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201" t="s">
        <v>161</v>
      </c>
      <c r="AT540" s="201" t="s">
        <v>132</v>
      </c>
      <c r="AU540" s="201" t="s">
        <v>89</v>
      </c>
      <c r="AY540" s="18" t="s">
        <v>129</v>
      </c>
      <c r="BE540" s="202">
        <f>IF(N540="základní",J540,0)</f>
        <v>0</v>
      </c>
      <c r="BF540" s="202">
        <f>IF(N540="snížená",J540,0)</f>
        <v>0</v>
      </c>
      <c r="BG540" s="202">
        <f>IF(N540="zákl. přenesená",J540,0)</f>
        <v>0</v>
      </c>
      <c r="BH540" s="202">
        <f>IF(N540="sníž. přenesená",J540,0)</f>
        <v>0</v>
      </c>
      <c r="BI540" s="202">
        <f>IF(N540="nulová",J540,0)</f>
        <v>0</v>
      </c>
      <c r="BJ540" s="18" t="s">
        <v>41</v>
      </c>
      <c r="BK540" s="202">
        <f>ROUND(I540*H540,1)</f>
        <v>0</v>
      </c>
      <c r="BL540" s="18" t="s">
        <v>161</v>
      </c>
      <c r="BM540" s="201" t="s">
        <v>1073</v>
      </c>
    </row>
    <row r="541" spans="2:51" s="16" customFormat="1" ht="11.25">
      <c r="B541" s="251"/>
      <c r="C541" s="252"/>
      <c r="D541" s="205" t="s">
        <v>139</v>
      </c>
      <c r="E541" s="253" t="s">
        <v>35</v>
      </c>
      <c r="F541" s="254" t="s">
        <v>478</v>
      </c>
      <c r="G541" s="252"/>
      <c r="H541" s="253" t="s">
        <v>35</v>
      </c>
      <c r="I541" s="255"/>
      <c r="J541" s="252"/>
      <c r="K541" s="252"/>
      <c r="L541" s="256"/>
      <c r="M541" s="257"/>
      <c r="N541" s="258"/>
      <c r="O541" s="258"/>
      <c r="P541" s="258"/>
      <c r="Q541" s="258"/>
      <c r="R541" s="258"/>
      <c r="S541" s="258"/>
      <c r="T541" s="259"/>
      <c r="AT541" s="260" t="s">
        <v>139</v>
      </c>
      <c r="AU541" s="260" t="s">
        <v>89</v>
      </c>
      <c r="AV541" s="16" t="s">
        <v>41</v>
      </c>
      <c r="AW541" s="16" t="s">
        <v>141</v>
      </c>
      <c r="AX541" s="16" t="s">
        <v>80</v>
      </c>
      <c r="AY541" s="260" t="s">
        <v>129</v>
      </c>
    </row>
    <row r="542" spans="2:51" s="13" customFormat="1" ht="11.25">
      <c r="B542" s="203"/>
      <c r="C542" s="204"/>
      <c r="D542" s="205" t="s">
        <v>139</v>
      </c>
      <c r="E542" s="206" t="s">
        <v>35</v>
      </c>
      <c r="F542" s="207" t="s">
        <v>1074</v>
      </c>
      <c r="G542" s="204"/>
      <c r="H542" s="208">
        <v>9.2</v>
      </c>
      <c r="I542" s="209"/>
      <c r="J542" s="204"/>
      <c r="K542" s="204"/>
      <c r="L542" s="210"/>
      <c r="M542" s="211"/>
      <c r="N542" s="212"/>
      <c r="O542" s="212"/>
      <c r="P542" s="212"/>
      <c r="Q542" s="212"/>
      <c r="R542" s="212"/>
      <c r="S542" s="212"/>
      <c r="T542" s="213"/>
      <c r="AT542" s="214" t="s">
        <v>139</v>
      </c>
      <c r="AU542" s="214" t="s">
        <v>89</v>
      </c>
      <c r="AV542" s="13" t="s">
        <v>89</v>
      </c>
      <c r="AW542" s="13" t="s">
        <v>141</v>
      </c>
      <c r="AX542" s="13" t="s">
        <v>80</v>
      </c>
      <c r="AY542" s="214" t="s">
        <v>129</v>
      </c>
    </row>
    <row r="543" spans="2:51" s="13" customFormat="1" ht="11.25">
      <c r="B543" s="203"/>
      <c r="C543" s="204"/>
      <c r="D543" s="205" t="s">
        <v>139</v>
      </c>
      <c r="E543" s="206" t="s">
        <v>35</v>
      </c>
      <c r="F543" s="207" t="s">
        <v>1075</v>
      </c>
      <c r="G543" s="204"/>
      <c r="H543" s="208">
        <v>7.3</v>
      </c>
      <c r="I543" s="209"/>
      <c r="J543" s="204"/>
      <c r="K543" s="204"/>
      <c r="L543" s="210"/>
      <c r="M543" s="211"/>
      <c r="N543" s="212"/>
      <c r="O543" s="212"/>
      <c r="P543" s="212"/>
      <c r="Q543" s="212"/>
      <c r="R543" s="212"/>
      <c r="S543" s="212"/>
      <c r="T543" s="213"/>
      <c r="AT543" s="214" t="s">
        <v>139</v>
      </c>
      <c r="AU543" s="214" t="s">
        <v>89</v>
      </c>
      <c r="AV543" s="13" t="s">
        <v>89</v>
      </c>
      <c r="AW543" s="13" t="s">
        <v>141</v>
      </c>
      <c r="AX543" s="13" t="s">
        <v>80</v>
      </c>
      <c r="AY543" s="214" t="s">
        <v>129</v>
      </c>
    </row>
    <row r="544" spans="2:51" s="13" customFormat="1" ht="11.25">
      <c r="B544" s="203"/>
      <c r="C544" s="204"/>
      <c r="D544" s="205" t="s">
        <v>139</v>
      </c>
      <c r="E544" s="206" t="s">
        <v>35</v>
      </c>
      <c r="F544" s="207" t="s">
        <v>1076</v>
      </c>
      <c r="G544" s="204"/>
      <c r="H544" s="208">
        <v>5</v>
      </c>
      <c r="I544" s="209"/>
      <c r="J544" s="204"/>
      <c r="K544" s="204"/>
      <c r="L544" s="210"/>
      <c r="M544" s="211"/>
      <c r="N544" s="212"/>
      <c r="O544" s="212"/>
      <c r="P544" s="212"/>
      <c r="Q544" s="212"/>
      <c r="R544" s="212"/>
      <c r="S544" s="212"/>
      <c r="T544" s="213"/>
      <c r="AT544" s="214" t="s">
        <v>139</v>
      </c>
      <c r="AU544" s="214" t="s">
        <v>89</v>
      </c>
      <c r="AV544" s="13" t="s">
        <v>89</v>
      </c>
      <c r="AW544" s="13" t="s">
        <v>141</v>
      </c>
      <c r="AX544" s="13" t="s">
        <v>80</v>
      </c>
      <c r="AY544" s="214" t="s">
        <v>129</v>
      </c>
    </row>
    <row r="545" spans="2:51" s="13" customFormat="1" ht="11.25">
      <c r="B545" s="203"/>
      <c r="C545" s="204"/>
      <c r="D545" s="205" t="s">
        <v>139</v>
      </c>
      <c r="E545" s="206" t="s">
        <v>35</v>
      </c>
      <c r="F545" s="207" t="s">
        <v>1077</v>
      </c>
      <c r="G545" s="204"/>
      <c r="H545" s="208">
        <v>6.9</v>
      </c>
      <c r="I545" s="209"/>
      <c r="J545" s="204"/>
      <c r="K545" s="204"/>
      <c r="L545" s="210"/>
      <c r="M545" s="211"/>
      <c r="N545" s="212"/>
      <c r="O545" s="212"/>
      <c r="P545" s="212"/>
      <c r="Q545" s="212"/>
      <c r="R545" s="212"/>
      <c r="S545" s="212"/>
      <c r="T545" s="213"/>
      <c r="AT545" s="214" t="s">
        <v>139</v>
      </c>
      <c r="AU545" s="214" t="s">
        <v>89</v>
      </c>
      <c r="AV545" s="13" t="s">
        <v>89</v>
      </c>
      <c r="AW545" s="13" t="s">
        <v>141</v>
      </c>
      <c r="AX545" s="13" t="s">
        <v>80</v>
      </c>
      <c r="AY545" s="214" t="s">
        <v>129</v>
      </c>
    </row>
    <row r="546" spans="2:51" s="13" customFormat="1" ht="11.25">
      <c r="B546" s="203"/>
      <c r="C546" s="204"/>
      <c r="D546" s="205" t="s">
        <v>139</v>
      </c>
      <c r="E546" s="206" t="s">
        <v>35</v>
      </c>
      <c r="F546" s="207" t="s">
        <v>1078</v>
      </c>
      <c r="G546" s="204"/>
      <c r="H546" s="208">
        <v>40</v>
      </c>
      <c r="I546" s="209"/>
      <c r="J546" s="204"/>
      <c r="K546" s="204"/>
      <c r="L546" s="210"/>
      <c r="M546" s="211"/>
      <c r="N546" s="212"/>
      <c r="O546" s="212"/>
      <c r="P546" s="212"/>
      <c r="Q546" s="212"/>
      <c r="R546" s="212"/>
      <c r="S546" s="212"/>
      <c r="T546" s="213"/>
      <c r="AT546" s="214" t="s">
        <v>139</v>
      </c>
      <c r="AU546" s="214" t="s">
        <v>89</v>
      </c>
      <c r="AV546" s="13" t="s">
        <v>89</v>
      </c>
      <c r="AW546" s="13" t="s">
        <v>141</v>
      </c>
      <c r="AX546" s="13" t="s">
        <v>80</v>
      </c>
      <c r="AY546" s="214" t="s">
        <v>129</v>
      </c>
    </row>
    <row r="547" spans="2:51" s="14" customFormat="1" ht="11.25">
      <c r="B547" s="215"/>
      <c r="C547" s="216"/>
      <c r="D547" s="205" t="s">
        <v>139</v>
      </c>
      <c r="E547" s="217" t="s">
        <v>35</v>
      </c>
      <c r="F547" s="218" t="s">
        <v>143</v>
      </c>
      <c r="G547" s="216"/>
      <c r="H547" s="219">
        <v>68.4</v>
      </c>
      <c r="I547" s="220"/>
      <c r="J547" s="216"/>
      <c r="K547" s="216"/>
      <c r="L547" s="221"/>
      <c r="M547" s="222"/>
      <c r="N547" s="223"/>
      <c r="O547" s="223"/>
      <c r="P547" s="223"/>
      <c r="Q547" s="223"/>
      <c r="R547" s="223"/>
      <c r="S547" s="223"/>
      <c r="T547" s="224"/>
      <c r="AT547" s="225" t="s">
        <v>139</v>
      </c>
      <c r="AU547" s="225" t="s">
        <v>89</v>
      </c>
      <c r="AV547" s="14" t="s">
        <v>137</v>
      </c>
      <c r="AW547" s="14" t="s">
        <v>141</v>
      </c>
      <c r="AX547" s="14" t="s">
        <v>41</v>
      </c>
      <c r="AY547" s="225" t="s">
        <v>129</v>
      </c>
    </row>
    <row r="548" spans="1:65" s="2" customFormat="1" ht="21.75" customHeight="1">
      <c r="A548" s="36"/>
      <c r="B548" s="37"/>
      <c r="C548" s="191" t="s">
        <v>1079</v>
      </c>
      <c r="D548" s="191" t="s">
        <v>132</v>
      </c>
      <c r="E548" s="192" t="s">
        <v>1080</v>
      </c>
      <c r="F548" s="193" t="s">
        <v>1081</v>
      </c>
      <c r="G548" s="194" t="s">
        <v>250</v>
      </c>
      <c r="H548" s="195">
        <v>28.4</v>
      </c>
      <c r="I548" s="196"/>
      <c r="J548" s="195">
        <f>ROUND(I548*H548,1)</f>
        <v>0</v>
      </c>
      <c r="K548" s="193" t="s">
        <v>136</v>
      </c>
      <c r="L548" s="41"/>
      <c r="M548" s="197" t="s">
        <v>35</v>
      </c>
      <c r="N548" s="198" t="s">
        <v>51</v>
      </c>
      <c r="O548" s="66"/>
      <c r="P548" s="199">
        <f>O548*H548</f>
        <v>0</v>
      </c>
      <c r="Q548" s="199">
        <v>0.00026</v>
      </c>
      <c r="R548" s="199">
        <f>Q548*H548</f>
        <v>0.007383999999999999</v>
      </c>
      <c r="S548" s="199">
        <v>0</v>
      </c>
      <c r="T548" s="200">
        <f>S548*H548</f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201" t="s">
        <v>161</v>
      </c>
      <c r="AT548" s="201" t="s">
        <v>132</v>
      </c>
      <c r="AU548" s="201" t="s">
        <v>89</v>
      </c>
      <c r="AY548" s="18" t="s">
        <v>129</v>
      </c>
      <c r="BE548" s="202">
        <f>IF(N548="základní",J548,0)</f>
        <v>0</v>
      </c>
      <c r="BF548" s="202">
        <f>IF(N548="snížená",J548,0)</f>
        <v>0</v>
      </c>
      <c r="BG548" s="202">
        <f>IF(N548="zákl. přenesená",J548,0)</f>
        <v>0</v>
      </c>
      <c r="BH548" s="202">
        <f>IF(N548="sníž. přenesená",J548,0)</f>
        <v>0</v>
      </c>
      <c r="BI548" s="202">
        <f>IF(N548="nulová",J548,0)</f>
        <v>0</v>
      </c>
      <c r="BJ548" s="18" t="s">
        <v>41</v>
      </c>
      <c r="BK548" s="202">
        <f>ROUND(I548*H548,1)</f>
        <v>0</v>
      </c>
      <c r="BL548" s="18" t="s">
        <v>161</v>
      </c>
      <c r="BM548" s="201" t="s">
        <v>1082</v>
      </c>
    </row>
    <row r="549" spans="2:51" s="16" customFormat="1" ht="11.25">
      <c r="B549" s="251"/>
      <c r="C549" s="252"/>
      <c r="D549" s="205" t="s">
        <v>139</v>
      </c>
      <c r="E549" s="253" t="s">
        <v>35</v>
      </c>
      <c r="F549" s="254" t="s">
        <v>478</v>
      </c>
      <c r="G549" s="252"/>
      <c r="H549" s="253" t="s">
        <v>35</v>
      </c>
      <c r="I549" s="255"/>
      <c r="J549" s="252"/>
      <c r="K549" s="252"/>
      <c r="L549" s="256"/>
      <c r="M549" s="257"/>
      <c r="N549" s="258"/>
      <c r="O549" s="258"/>
      <c r="P549" s="258"/>
      <c r="Q549" s="258"/>
      <c r="R549" s="258"/>
      <c r="S549" s="258"/>
      <c r="T549" s="259"/>
      <c r="AT549" s="260" t="s">
        <v>139</v>
      </c>
      <c r="AU549" s="260" t="s">
        <v>89</v>
      </c>
      <c r="AV549" s="16" t="s">
        <v>41</v>
      </c>
      <c r="AW549" s="16" t="s">
        <v>141</v>
      </c>
      <c r="AX549" s="16" t="s">
        <v>80</v>
      </c>
      <c r="AY549" s="260" t="s">
        <v>129</v>
      </c>
    </row>
    <row r="550" spans="2:51" s="13" customFormat="1" ht="11.25">
      <c r="B550" s="203"/>
      <c r="C550" s="204"/>
      <c r="D550" s="205" t="s">
        <v>139</v>
      </c>
      <c r="E550" s="206" t="s">
        <v>35</v>
      </c>
      <c r="F550" s="207" t="s">
        <v>1074</v>
      </c>
      <c r="G550" s="204"/>
      <c r="H550" s="208">
        <v>9.2</v>
      </c>
      <c r="I550" s="209"/>
      <c r="J550" s="204"/>
      <c r="K550" s="204"/>
      <c r="L550" s="210"/>
      <c r="M550" s="211"/>
      <c r="N550" s="212"/>
      <c r="O550" s="212"/>
      <c r="P550" s="212"/>
      <c r="Q550" s="212"/>
      <c r="R550" s="212"/>
      <c r="S550" s="212"/>
      <c r="T550" s="213"/>
      <c r="AT550" s="214" t="s">
        <v>139</v>
      </c>
      <c r="AU550" s="214" t="s">
        <v>89</v>
      </c>
      <c r="AV550" s="13" t="s">
        <v>89</v>
      </c>
      <c r="AW550" s="13" t="s">
        <v>141</v>
      </c>
      <c r="AX550" s="13" t="s">
        <v>80</v>
      </c>
      <c r="AY550" s="214" t="s">
        <v>129</v>
      </c>
    </row>
    <row r="551" spans="2:51" s="13" customFormat="1" ht="11.25">
      <c r="B551" s="203"/>
      <c r="C551" s="204"/>
      <c r="D551" s="205" t="s">
        <v>139</v>
      </c>
      <c r="E551" s="206" t="s">
        <v>35</v>
      </c>
      <c r="F551" s="207" t="s">
        <v>1075</v>
      </c>
      <c r="G551" s="204"/>
      <c r="H551" s="208">
        <v>7.3</v>
      </c>
      <c r="I551" s="209"/>
      <c r="J551" s="204"/>
      <c r="K551" s="204"/>
      <c r="L551" s="210"/>
      <c r="M551" s="211"/>
      <c r="N551" s="212"/>
      <c r="O551" s="212"/>
      <c r="P551" s="212"/>
      <c r="Q551" s="212"/>
      <c r="R551" s="212"/>
      <c r="S551" s="212"/>
      <c r="T551" s="213"/>
      <c r="AT551" s="214" t="s">
        <v>139</v>
      </c>
      <c r="AU551" s="214" t="s">
        <v>89</v>
      </c>
      <c r="AV551" s="13" t="s">
        <v>89</v>
      </c>
      <c r="AW551" s="13" t="s">
        <v>141</v>
      </c>
      <c r="AX551" s="13" t="s">
        <v>80</v>
      </c>
      <c r="AY551" s="214" t="s">
        <v>129</v>
      </c>
    </row>
    <row r="552" spans="2:51" s="13" customFormat="1" ht="11.25">
      <c r="B552" s="203"/>
      <c r="C552" s="204"/>
      <c r="D552" s="205" t="s">
        <v>139</v>
      </c>
      <c r="E552" s="206" t="s">
        <v>35</v>
      </c>
      <c r="F552" s="207" t="s">
        <v>1076</v>
      </c>
      <c r="G552" s="204"/>
      <c r="H552" s="208">
        <v>5</v>
      </c>
      <c r="I552" s="209"/>
      <c r="J552" s="204"/>
      <c r="K552" s="204"/>
      <c r="L552" s="210"/>
      <c r="M552" s="211"/>
      <c r="N552" s="212"/>
      <c r="O552" s="212"/>
      <c r="P552" s="212"/>
      <c r="Q552" s="212"/>
      <c r="R552" s="212"/>
      <c r="S552" s="212"/>
      <c r="T552" s="213"/>
      <c r="AT552" s="214" t="s">
        <v>139</v>
      </c>
      <c r="AU552" s="214" t="s">
        <v>89</v>
      </c>
      <c r="AV552" s="13" t="s">
        <v>89</v>
      </c>
      <c r="AW552" s="13" t="s">
        <v>141</v>
      </c>
      <c r="AX552" s="13" t="s">
        <v>80</v>
      </c>
      <c r="AY552" s="214" t="s">
        <v>129</v>
      </c>
    </row>
    <row r="553" spans="2:51" s="13" customFormat="1" ht="11.25">
      <c r="B553" s="203"/>
      <c r="C553" s="204"/>
      <c r="D553" s="205" t="s">
        <v>139</v>
      </c>
      <c r="E553" s="206" t="s">
        <v>35</v>
      </c>
      <c r="F553" s="207" t="s">
        <v>1077</v>
      </c>
      <c r="G553" s="204"/>
      <c r="H553" s="208">
        <v>6.9</v>
      </c>
      <c r="I553" s="209"/>
      <c r="J553" s="204"/>
      <c r="K553" s="204"/>
      <c r="L553" s="210"/>
      <c r="M553" s="211"/>
      <c r="N553" s="212"/>
      <c r="O553" s="212"/>
      <c r="P553" s="212"/>
      <c r="Q553" s="212"/>
      <c r="R553" s="212"/>
      <c r="S553" s="212"/>
      <c r="T553" s="213"/>
      <c r="AT553" s="214" t="s">
        <v>139</v>
      </c>
      <c r="AU553" s="214" t="s">
        <v>89</v>
      </c>
      <c r="AV553" s="13" t="s">
        <v>89</v>
      </c>
      <c r="AW553" s="13" t="s">
        <v>141</v>
      </c>
      <c r="AX553" s="13" t="s">
        <v>80</v>
      </c>
      <c r="AY553" s="214" t="s">
        <v>129</v>
      </c>
    </row>
    <row r="554" spans="2:51" s="14" customFormat="1" ht="11.25">
      <c r="B554" s="215"/>
      <c r="C554" s="216"/>
      <c r="D554" s="205" t="s">
        <v>139</v>
      </c>
      <c r="E554" s="217" t="s">
        <v>35</v>
      </c>
      <c r="F554" s="218" t="s">
        <v>143</v>
      </c>
      <c r="G554" s="216"/>
      <c r="H554" s="219">
        <v>28.4</v>
      </c>
      <c r="I554" s="220"/>
      <c r="J554" s="216"/>
      <c r="K554" s="216"/>
      <c r="L554" s="221"/>
      <c r="M554" s="222"/>
      <c r="N554" s="223"/>
      <c r="O554" s="223"/>
      <c r="P554" s="223"/>
      <c r="Q554" s="223"/>
      <c r="R554" s="223"/>
      <c r="S554" s="223"/>
      <c r="T554" s="224"/>
      <c r="AT554" s="225" t="s">
        <v>139</v>
      </c>
      <c r="AU554" s="225" t="s">
        <v>89</v>
      </c>
      <c r="AV554" s="14" t="s">
        <v>137</v>
      </c>
      <c r="AW554" s="14" t="s">
        <v>141</v>
      </c>
      <c r="AX554" s="14" t="s">
        <v>41</v>
      </c>
      <c r="AY554" s="225" t="s">
        <v>129</v>
      </c>
    </row>
    <row r="555" spans="1:65" s="2" customFormat="1" ht="33" customHeight="1">
      <c r="A555" s="36"/>
      <c r="B555" s="37"/>
      <c r="C555" s="191" t="s">
        <v>1083</v>
      </c>
      <c r="D555" s="191" t="s">
        <v>132</v>
      </c>
      <c r="E555" s="192" t="s">
        <v>1084</v>
      </c>
      <c r="F555" s="193" t="s">
        <v>1085</v>
      </c>
      <c r="G555" s="194" t="s">
        <v>216</v>
      </c>
      <c r="H555" s="196"/>
      <c r="I555" s="196"/>
      <c r="J555" s="195">
        <f>ROUND(I555*H555,1)</f>
        <v>0</v>
      </c>
      <c r="K555" s="193" t="s">
        <v>136</v>
      </c>
      <c r="L555" s="41"/>
      <c r="M555" s="197" t="s">
        <v>35</v>
      </c>
      <c r="N555" s="198" t="s">
        <v>51</v>
      </c>
      <c r="O555" s="66"/>
      <c r="P555" s="199">
        <f>O555*H555</f>
        <v>0</v>
      </c>
      <c r="Q555" s="199">
        <v>0</v>
      </c>
      <c r="R555" s="199">
        <f>Q555*H555</f>
        <v>0</v>
      </c>
      <c r="S555" s="199">
        <v>0</v>
      </c>
      <c r="T555" s="200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201" t="s">
        <v>161</v>
      </c>
      <c r="AT555" s="201" t="s">
        <v>132</v>
      </c>
      <c r="AU555" s="201" t="s">
        <v>89</v>
      </c>
      <c r="AY555" s="18" t="s">
        <v>129</v>
      </c>
      <c r="BE555" s="202">
        <f>IF(N555="základní",J555,0)</f>
        <v>0</v>
      </c>
      <c r="BF555" s="202">
        <f>IF(N555="snížená",J555,0)</f>
        <v>0</v>
      </c>
      <c r="BG555" s="202">
        <f>IF(N555="zákl. přenesená",J555,0)</f>
        <v>0</v>
      </c>
      <c r="BH555" s="202">
        <f>IF(N555="sníž. přenesená",J555,0)</f>
        <v>0</v>
      </c>
      <c r="BI555" s="202">
        <f>IF(N555="nulová",J555,0)</f>
        <v>0</v>
      </c>
      <c r="BJ555" s="18" t="s">
        <v>41</v>
      </c>
      <c r="BK555" s="202">
        <f>ROUND(I555*H555,1)</f>
        <v>0</v>
      </c>
      <c r="BL555" s="18" t="s">
        <v>161</v>
      </c>
      <c r="BM555" s="201" t="s">
        <v>1086</v>
      </c>
    </row>
    <row r="556" spans="2:63" s="12" customFormat="1" ht="22.9" customHeight="1">
      <c r="B556" s="175"/>
      <c r="C556" s="176"/>
      <c r="D556" s="177" t="s">
        <v>79</v>
      </c>
      <c r="E556" s="189" t="s">
        <v>1087</v>
      </c>
      <c r="F556" s="189" t="s">
        <v>1088</v>
      </c>
      <c r="G556" s="176"/>
      <c r="H556" s="176"/>
      <c r="I556" s="179"/>
      <c r="J556" s="190">
        <f>BK556</f>
        <v>0</v>
      </c>
      <c r="K556" s="176"/>
      <c r="L556" s="181"/>
      <c r="M556" s="182"/>
      <c r="N556" s="183"/>
      <c r="O556" s="183"/>
      <c r="P556" s="184">
        <f>SUM(P557:P560)</f>
        <v>0</v>
      </c>
      <c r="Q556" s="183"/>
      <c r="R556" s="184">
        <f>SUM(R557:R560)</f>
        <v>0.042102900000000006</v>
      </c>
      <c r="S556" s="183"/>
      <c r="T556" s="185">
        <f>SUM(T557:T560)</f>
        <v>0</v>
      </c>
      <c r="AR556" s="186" t="s">
        <v>89</v>
      </c>
      <c r="AT556" s="187" t="s">
        <v>79</v>
      </c>
      <c r="AU556" s="187" t="s">
        <v>41</v>
      </c>
      <c r="AY556" s="186" t="s">
        <v>129</v>
      </c>
      <c r="BK556" s="188">
        <f>SUM(BK557:BK560)</f>
        <v>0</v>
      </c>
    </row>
    <row r="557" spans="1:65" s="2" customFormat="1" ht="33" customHeight="1">
      <c r="A557" s="36"/>
      <c r="B557" s="37"/>
      <c r="C557" s="191" t="s">
        <v>1089</v>
      </c>
      <c r="D557" s="191" t="s">
        <v>132</v>
      </c>
      <c r="E557" s="192" t="s">
        <v>1090</v>
      </c>
      <c r="F557" s="193" t="s">
        <v>1091</v>
      </c>
      <c r="G557" s="194" t="s">
        <v>135</v>
      </c>
      <c r="H557" s="195">
        <v>200.49</v>
      </c>
      <c r="I557" s="196"/>
      <c r="J557" s="195">
        <f>ROUND(I557*H557,1)</f>
        <v>0</v>
      </c>
      <c r="K557" s="193" t="s">
        <v>136</v>
      </c>
      <c r="L557" s="41"/>
      <c r="M557" s="197" t="s">
        <v>35</v>
      </c>
      <c r="N557" s="198" t="s">
        <v>51</v>
      </c>
      <c r="O557" s="66"/>
      <c r="P557" s="199">
        <f>O557*H557</f>
        <v>0</v>
      </c>
      <c r="Q557" s="199">
        <v>0.00021</v>
      </c>
      <c r="R557" s="199">
        <f>Q557*H557</f>
        <v>0.042102900000000006</v>
      </c>
      <c r="S557" s="199">
        <v>0</v>
      </c>
      <c r="T557" s="200">
        <f>S557*H557</f>
        <v>0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201" t="s">
        <v>161</v>
      </c>
      <c r="AT557" s="201" t="s">
        <v>132</v>
      </c>
      <c r="AU557" s="201" t="s">
        <v>89</v>
      </c>
      <c r="AY557" s="18" t="s">
        <v>129</v>
      </c>
      <c r="BE557" s="202">
        <f>IF(N557="základní",J557,0)</f>
        <v>0</v>
      </c>
      <c r="BF557" s="202">
        <f>IF(N557="snížená",J557,0)</f>
        <v>0</v>
      </c>
      <c r="BG557" s="202">
        <f>IF(N557="zákl. přenesená",J557,0)</f>
        <v>0</v>
      </c>
      <c r="BH557" s="202">
        <f>IF(N557="sníž. přenesená",J557,0)</f>
        <v>0</v>
      </c>
      <c r="BI557" s="202">
        <f>IF(N557="nulová",J557,0)</f>
        <v>0</v>
      </c>
      <c r="BJ557" s="18" t="s">
        <v>41</v>
      </c>
      <c r="BK557" s="202">
        <f>ROUND(I557*H557,1)</f>
        <v>0</v>
      </c>
      <c r="BL557" s="18" t="s">
        <v>161</v>
      </c>
      <c r="BM557" s="201" t="s">
        <v>1092</v>
      </c>
    </row>
    <row r="558" spans="2:51" s="13" customFormat="1" ht="11.25">
      <c r="B558" s="203"/>
      <c r="C558" s="204"/>
      <c r="D558" s="205" t="s">
        <v>139</v>
      </c>
      <c r="E558" s="206" t="s">
        <v>35</v>
      </c>
      <c r="F558" s="207" t="s">
        <v>1093</v>
      </c>
      <c r="G558" s="204"/>
      <c r="H558" s="208">
        <v>144.76</v>
      </c>
      <c r="I558" s="209"/>
      <c r="J558" s="204"/>
      <c r="K558" s="204"/>
      <c r="L558" s="210"/>
      <c r="M558" s="211"/>
      <c r="N558" s="212"/>
      <c r="O558" s="212"/>
      <c r="P558" s="212"/>
      <c r="Q558" s="212"/>
      <c r="R558" s="212"/>
      <c r="S558" s="212"/>
      <c r="T558" s="213"/>
      <c r="AT558" s="214" t="s">
        <v>139</v>
      </c>
      <c r="AU558" s="214" t="s">
        <v>89</v>
      </c>
      <c r="AV558" s="13" t="s">
        <v>89</v>
      </c>
      <c r="AW558" s="13" t="s">
        <v>141</v>
      </c>
      <c r="AX558" s="13" t="s">
        <v>80</v>
      </c>
      <c r="AY558" s="214" t="s">
        <v>129</v>
      </c>
    </row>
    <row r="559" spans="2:51" s="13" customFormat="1" ht="11.25">
      <c r="B559" s="203"/>
      <c r="C559" s="204"/>
      <c r="D559" s="205" t="s">
        <v>139</v>
      </c>
      <c r="E559" s="206" t="s">
        <v>35</v>
      </c>
      <c r="F559" s="207" t="s">
        <v>1094</v>
      </c>
      <c r="G559" s="204"/>
      <c r="H559" s="208">
        <v>55.725</v>
      </c>
      <c r="I559" s="209"/>
      <c r="J559" s="204"/>
      <c r="K559" s="204"/>
      <c r="L559" s="210"/>
      <c r="M559" s="211"/>
      <c r="N559" s="212"/>
      <c r="O559" s="212"/>
      <c r="P559" s="212"/>
      <c r="Q559" s="212"/>
      <c r="R559" s="212"/>
      <c r="S559" s="212"/>
      <c r="T559" s="213"/>
      <c r="AT559" s="214" t="s">
        <v>139</v>
      </c>
      <c r="AU559" s="214" t="s">
        <v>89</v>
      </c>
      <c r="AV559" s="13" t="s">
        <v>89</v>
      </c>
      <c r="AW559" s="13" t="s">
        <v>141</v>
      </c>
      <c r="AX559" s="13" t="s">
        <v>80</v>
      </c>
      <c r="AY559" s="214" t="s">
        <v>129</v>
      </c>
    </row>
    <row r="560" spans="2:51" s="14" customFormat="1" ht="11.25">
      <c r="B560" s="215"/>
      <c r="C560" s="216"/>
      <c r="D560" s="205" t="s">
        <v>139</v>
      </c>
      <c r="E560" s="217" t="s">
        <v>35</v>
      </c>
      <c r="F560" s="218" t="s">
        <v>143</v>
      </c>
      <c r="G560" s="216"/>
      <c r="H560" s="219">
        <v>200.485</v>
      </c>
      <c r="I560" s="220"/>
      <c r="J560" s="216"/>
      <c r="K560" s="216"/>
      <c r="L560" s="221"/>
      <c r="M560" s="222"/>
      <c r="N560" s="223"/>
      <c r="O560" s="223"/>
      <c r="P560" s="223"/>
      <c r="Q560" s="223"/>
      <c r="R560" s="223"/>
      <c r="S560" s="223"/>
      <c r="T560" s="224"/>
      <c r="AT560" s="225" t="s">
        <v>139</v>
      </c>
      <c r="AU560" s="225" t="s">
        <v>89</v>
      </c>
      <c r="AV560" s="14" t="s">
        <v>137</v>
      </c>
      <c r="AW560" s="14" t="s">
        <v>141</v>
      </c>
      <c r="AX560" s="14" t="s">
        <v>41</v>
      </c>
      <c r="AY560" s="225" t="s">
        <v>129</v>
      </c>
    </row>
    <row r="561" spans="2:63" s="12" customFormat="1" ht="22.9" customHeight="1">
      <c r="B561" s="175"/>
      <c r="C561" s="176"/>
      <c r="D561" s="177" t="s">
        <v>79</v>
      </c>
      <c r="E561" s="189" t="s">
        <v>1095</v>
      </c>
      <c r="F561" s="189" t="s">
        <v>1096</v>
      </c>
      <c r="G561" s="176"/>
      <c r="H561" s="176"/>
      <c r="I561" s="179"/>
      <c r="J561" s="190">
        <f>BK561</f>
        <v>0</v>
      </c>
      <c r="K561" s="176"/>
      <c r="L561" s="181"/>
      <c r="M561" s="182"/>
      <c r="N561" s="183"/>
      <c r="O561" s="183"/>
      <c r="P561" s="184">
        <f>SUM(P562:P579)</f>
        <v>0</v>
      </c>
      <c r="Q561" s="183"/>
      <c r="R561" s="184">
        <f>SUM(R562:R579)</f>
        <v>0.3732723</v>
      </c>
      <c r="S561" s="183"/>
      <c r="T561" s="185">
        <f>SUM(T562:T579)</f>
        <v>0</v>
      </c>
      <c r="AR561" s="186" t="s">
        <v>89</v>
      </c>
      <c r="AT561" s="187" t="s">
        <v>79</v>
      </c>
      <c r="AU561" s="187" t="s">
        <v>41</v>
      </c>
      <c r="AY561" s="186" t="s">
        <v>129</v>
      </c>
      <c r="BK561" s="188">
        <f>SUM(BK562:BK579)</f>
        <v>0</v>
      </c>
    </row>
    <row r="562" spans="1:65" s="2" customFormat="1" ht="21.75" customHeight="1">
      <c r="A562" s="36"/>
      <c r="B562" s="37"/>
      <c r="C562" s="191" t="s">
        <v>1097</v>
      </c>
      <c r="D562" s="191" t="s">
        <v>132</v>
      </c>
      <c r="E562" s="192" t="s">
        <v>1098</v>
      </c>
      <c r="F562" s="193" t="s">
        <v>1099</v>
      </c>
      <c r="G562" s="194" t="s">
        <v>135</v>
      </c>
      <c r="H562" s="195">
        <v>768.05</v>
      </c>
      <c r="I562" s="196"/>
      <c r="J562" s="195">
        <f>ROUND(I562*H562,1)</f>
        <v>0</v>
      </c>
      <c r="K562" s="193" t="s">
        <v>136</v>
      </c>
      <c r="L562" s="41"/>
      <c r="M562" s="197" t="s">
        <v>35</v>
      </c>
      <c r="N562" s="198" t="s">
        <v>51</v>
      </c>
      <c r="O562" s="66"/>
      <c r="P562" s="199">
        <f>O562*H562</f>
        <v>0</v>
      </c>
      <c r="Q562" s="199">
        <v>0.0002</v>
      </c>
      <c r="R562" s="199">
        <f>Q562*H562</f>
        <v>0.15361</v>
      </c>
      <c r="S562" s="199">
        <v>0</v>
      </c>
      <c r="T562" s="200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201" t="s">
        <v>161</v>
      </c>
      <c r="AT562" s="201" t="s">
        <v>132</v>
      </c>
      <c r="AU562" s="201" t="s">
        <v>89</v>
      </c>
      <c r="AY562" s="18" t="s">
        <v>129</v>
      </c>
      <c r="BE562" s="202">
        <f>IF(N562="základní",J562,0)</f>
        <v>0</v>
      </c>
      <c r="BF562" s="202">
        <f>IF(N562="snížená",J562,0)</f>
        <v>0</v>
      </c>
      <c r="BG562" s="202">
        <f>IF(N562="zákl. přenesená",J562,0)</f>
        <v>0</v>
      </c>
      <c r="BH562" s="202">
        <f>IF(N562="sníž. přenesená",J562,0)</f>
        <v>0</v>
      </c>
      <c r="BI562" s="202">
        <f>IF(N562="nulová",J562,0)</f>
        <v>0</v>
      </c>
      <c r="BJ562" s="18" t="s">
        <v>41</v>
      </c>
      <c r="BK562" s="202">
        <f>ROUND(I562*H562,1)</f>
        <v>0</v>
      </c>
      <c r="BL562" s="18" t="s">
        <v>161</v>
      </c>
      <c r="BM562" s="201" t="s">
        <v>1100</v>
      </c>
    </row>
    <row r="563" spans="2:51" s="13" customFormat="1" ht="11.25">
      <c r="B563" s="203"/>
      <c r="C563" s="204"/>
      <c r="D563" s="205" t="s">
        <v>139</v>
      </c>
      <c r="E563" s="206" t="s">
        <v>35</v>
      </c>
      <c r="F563" s="207" t="s">
        <v>492</v>
      </c>
      <c r="G563" s="204"/>
      <c r="H563" s="208">
        <v>96.59</v>
      </c>
      <c r="I563" s="209"/>
      <c r="J563" s="204"/>
      <c r="K563" s="204"/>
      <c r="L563" s="210"/>
      <c r="M563" s="211"/>
      <c r="N563" s="212"/>
      <c r="O563" s="212"/>
      <c r="P563" s="212"/>
      <c r="Q563" s="212"/>
      <c r="R563" s="212"/>
      <c r="S563" s="212"/>
      <c r="T563" s="213"/>
      <c r="AT563" s="214" t="s">
        <v>139</v>
      </c>
      <c r="AU563" s="214" t="s">
        <v>89</v>
      </c>
      <c r="AV563" s="13" t="s">
        <v>89</v>
      </c>
      <c r="AW563" s="13" t="s">
        <v>141</v>
      </c>
      <c r="AX563" s="13" t="s">
        <v>80</v>
      </c>
      <c r="AY563" s="214" t="s">
        <v>129</v>
      </c>
    </row>
    <row r="564" spans="2:51" s="13" customFormat="1" ht="11.25">
      <c r="B564" s="203"/>
      <c r="C564" s="204"/>
      <c r="D564" s="205" t="s">
        <v>139</v>
      </c>
      <c r="E564" s="206" t="s">
        <v>35</v>
      </c>
      <c r="F564" s="207" t="s">
        <v>493</v>
      </c>
      <c r="G564" s="204"/>
      <c r="H564" s="208">
        <v>315.84</v>
      </c>
      <c r="I564" s="209"/>
      <c r="J564" s="204"/>
      <c r="K564" s="204"/>
      <c r="L564" s="210"/>
      <c r="M564" s="211"/>
      <c r="N564" s="212"/>
      <c r="O564" s="212"/>
      <c r="P564" s="212"/>
      <c r="Q564" s="212"/>
      <c r="R564" s="212"/>
      <c r="S564" s="212"/>
      <c r="T564" s="213"/>
      <c r="AT564" s="214" t="s">
        <v>139</v>
      </c>
      <c r="AU564" s="214" t="s">
        <v>89</v>
      </c>
      <c r="AV564" s="13" t="s">
        <v>89</v>
      </c>
      <c r="AW564" s="13" t="s">
        <v>141</v>
      </c>
      <c r="AX564" s="13" t="s">
        <v>80</v>
      </c>
      <c r="AY564" s="214" t="s">
        <v>129</v>
      </c>
    </row>
    <row r="565" spans="2:51" s="13" customFormat="1" ht="11.25">
      <c r="B565" s="203"/>
      <c r="C565" s="204"/>
      <c r="D565" s="205" t="s">
        <v>139</v>
      </c>
      <c r="E565" s="206" t="s">
        <v>35</v>
      </c>
      <c r="F565" s="207" t="s">
        <v>1101</v>
      </c>
      <c r="G565" s="204"/>
      <c r="H565" s="208">
        <v>-200.49</v>
      </c>
      <c r="I565" s="209"/>
      <c r="J565" s="204"/>
      <c r="K565" s="204"/>
      <c r="L565" s="210"/>
      <c r="M565" s="211"/>
      <c r="N565" s="212"/>
      <c r="O565" s="212"/>
      <c r="P565" s="212"/>
      <c r="Q565" s="212"/>
      <c r="R565" s="212"/>
      <c r="S565" s="212"/>
      <c r="T565" s="213"/>
      <c r="AT565" s="214" t="s">
        <v>139</v>
      </c>
      <c r="AU565" s="214" t="s">
        <v>89</v>
      </c>
      <c r="AV565" s="13" t="s">
        <v>89</v>
      </c>
      <c r="AW565" s="13" t="s">
        <v>141</v>
      </c>
      <c r="AX565" s="13" t="s">
        <v>80</v>
      </c>
      <c r="AY565" s="214" t="s">
        <v>129</v>
      </c>
    </row>
    <row r="566" spans="2:51" s="16" customFormat="1" ht="11.25">
      <c r="B566" s="251"/>
      <c r="C566" s="252"/>
      <c r="D566" s="205" t="s">
        <v>139</v>
      </c>
      <c r="E566" s="253" t="s">
        <v>35</v>
      </c>
      <c r="F566" s="254" t="s">
        <v>494</v>
      </c>
      <c r="G566" s="252"/>
      <c r="H566" s="253" t="s">
        <v>35</v>
      </c>
      <c r="I566" s="255"/>
      <c r="J566" s="252"/>
      <c r="K566" s="252"/>
      <c r="L566" s="256"/>
      <c r="M566" s="257"/>
      <c r="N566" s="258"/>
      <c r="O566" s="258"/>
      <c r="P566" s="258"/>
      <c r="Q566" s="258"/>
      <c r="R566" s="258"/>
      <c r="S566" s="258"/>
      <c r="T566" s="259"/>
      <c r="AT566" s="260" t="s">
        <v>139</v>
      </c>
      <c r="AU566" s="260" t="s">
        <v>89</v>
      </c>
      <c r="AV566" s="16" t="s">
        <v>41</v>
      </c>
      <c r="AW566" s="16" t="s">
        <v>141</v>
      </c>
      <c r="AX566" s="16" t="s">
        <v>80</v>
      </c>
      <c r="AY566" s="260" t="s">
        <v>129</v>
      </c>
    </row>
    <row r="567" spans="2:51" s="13" customFormat="1" ht="11.25">
      <c r="B567" s="203"/>
      <c r="C567" s="204"/>
      <c r="D567" s="205" t="s">
        <v>139</v>
      </c>
      <c r="E567" s="206" t="s">
        <v>35</v>
      </c>
      <c r="F567" s="207" t="s">
        <v>495</v>
      </c>
      <c r="G567" s="204"/>
      <c r="H567" s="208">
        <v>62.63</v>
      </c>
      <c r="I567" s="209"/>
      <c r="J567" s="204"/>
      <c r="K567" s="204"/>
      <c r="L567" s="210"/>
      <c r="M567" s="211"/>
      <c r="N567" s="212"/>
      <c r="O567" s="212"/>
      <c r="P567" s="212"/>
      <c r="Q567" s="212"/>
      <c r="R567" s="212"/>
      <c r="S567" s="212"/>
      <c r="T567" s="213"/>
      <c r="AT567" s="214" t="s">
        <v>139</v>
      </c>
      <c r="AU567" s="214" t="s">
        <v>89</v>
      </c>
      <c r="AV567" s="13" t="s">
        <v>89</v>
      </c>
      <c r="AW567" s="13" t="s">
        <v>141</v>
      </c>
      <c r="AX567" s="13" t="s">
        <v>80</v>
      </c>
      <c r="AY567" s="214" t="s">
        <v>129</v>
      </c>
    </row>
    <row r="568" spans="2:51" s="13" customFormat="1" ht="11.25">
      <c r="B568" s="203"/>
      <c r="C568" s="204"/>
      <c r="D568" s="205" t="s">
        <v>139</v>
      </c>
      <c r="E568" s="206" t="s">
        <v>35</v>
      </c>
      <c r="F568" s="207" t="s">
        <v>496</v>
      </c>
      <c r="G568" s="204"/>
      <c r="H568" s="208">
        <v>64.2</v>
      </c>
      <c r="I568" s="209"/>
      <c r="J568" s="204"/>
      <c r="K568" s="204"/>
      <c r="L568" s="210"/>
      <c r="M568" s="211"/>
      <c r="N568" s="212"/>
      <c r="O568" s="212"/>
      <c r="P568" s="212"/>
      <c r="Q568" s="212"/>
      <c r="R568" s="212"/>
      <c r="S568" s="212"/>
      <c r="T568" s="213"/>
      <c r="AT568" s="214" t="s">
        <v>139</v>
      </c>
      <c r="AU568" s="214" t="s">
        <v>89</v>
      </c>
      <c r="AV568" s="13" t="s">
        <v>89</v>
      </c>
      <c r="AW568" s="13" t="s">
        <v>141</v>
      </c>
      <c r="AX568" s="13" t="s">
        <v>80</v>
      </c>
      <c r="AY568" s="214" t="s">
        <v>129</v>
      </c>
    </row>
    <row r="569" spans="2:51" s="13" customFormat="1" ht="11.25">
      <c r="B569" s="203"/>
      <c r="C569" s="204"/>
      <c r="D569" s="205" t="s">
        <v>139</v>
      </c>
      <c r="E569" s="206" t="s">
        <v>35</v>
      </c>
      <c r="F569" s="207" t="s">
        <v>497</v>
      </c>
      <c r="G569" s="204"/>
      <c r="H569" s="208">
        <v>149.8125</v>
      </c>
      <c r="I569" s="209"/>
      <c r="J569" s="204"/>
      <c r="K569" s="204"/>
      <c r="L569" s="210"/>
      <c r="M569" s="211"/>
      <c r="N569" s="212"/>
      <c r="O569" s="212"/>
      <c r="P569" s="212"/>
      <c r="Q569" s="212"/>
      <c r="R569" s="212"/>
      <c r="S569" s="212"/>
      <c r="T569" s="213"/>
      <c r="AT569" s="214" t="s">
        <v>139</v>
      </c>
      <c r="AU569" s="214" t="s">
        <v>89</v>
      </c>
      <c r="AV569" s="13" t="s">
        <v>89</v>
      </c>
      <c r="AW569" s="13" t="s">
        <v>141</v>
      </c>
      <c r="AX569" s="13" t="s">
        <v>80</v>
      </c>
      <c r="AY569" s="214" t="s">
        <v>129</v>
      </c>
    </row>
    <row r="570" spans="2:51" s="16" customFormat="1" ht="11.25">
      <c r="B570" s="251"/>
      <c r="C570" s="252"/>
      <c r="D570" s="205" t="s">
        <v>139</v>
      </c>
      <c r="E570" s="253" t="s">
        <v>35</v>
      </c>
      <c r="F570" s="254" t="s">
        <v>498</v>
      </c>
      <c r="G570" s="252"/>
      <c r="H570" s="253" t="s">
        <v>35</v>
      </c>
      <c r="I570" s="255"/>
      <c r="J570" s="252"/>
      <c r="K570" s="252"/>
      <c r="L570" s="256"/>
      <c r="M570" s="257"/>
      <c r="N570" s="258"/>
      <c r="O570" s="258"/>
      <c r="P570" s="258"/>
      <c r="Q570" s="258"/>
      <c r="R570" s="258"/>
      <c r="S570" s="258"/>
      <c r="T570" s="259"/>
      <c r="AT570" s="260" t="s">
        <v>139</v>
      </c>
      <c r="AU570" s="260" t="s">
        <v>89</v>
      </c>
      <c r="AV570" s="16" t="s">
        <v>41</v>
      </c>
      <c r="AW570" s="16" t="s">
        <v>141</v>
      </c>
      <c r="AX570" s="16" t="s">
        <v>80</v>
      </c>
      <c r="AY570" s="260" t="s">
        <v>129</v>
      </c>
    </row>
    <row r="571" spans="2:51" s="13" customFormat="1" ht="22.5">
      <c r="B571" s="203"/>
      <c r="C571" s="204"/>
      <c r="D571" s="205" t="s">
        <v>139</v>
      </c>
      <c r="E571" s="206" t="s">
        <v>35</v>
      </c>
      <c r="F571" s="207" t="s">
        <v>499</v>
      </c>
      <c r="G571" s="204"/>
      <c r="H571" s="208">
        <v>205.71</v>
      </c>
      <c r="I571" s="209"/>
      <c r="J571" s="204"/>
      <c r="K571" s="204"/>
      <c r="L571" s="210"/>
      <c r="M571" s="211"/>
      <c r="N571" s="212"/>
      <c r="O571" s="212"/>
      <c r="P571" s="212"/>
      <c r="Q571" s="212"/>
      <c r="R571" s="212"/>
      <c r="S571" s="212"/>
      <c r="T571" s="213"/>
      <c r="AT571" s="214" t="s">
        <v>139</v>
      </c>
      <c r="AU571" s="214" t="s">
        <v>89</v>
      </c>
      <c r="AV571" s="13" t="s">
        <v>89</v>
      </c>
      <c r="AW571" s="13" t="s">
        <v>141</v>
      </c>
      <c r="AX571" s="13" t="s">
        <v>80</v>
      </c>
      <c r="AY571" s="214" t="s">
        <v>129</v>
      </c>
    </row>
    <row r="572" spans="2:51" s="16" customFormat="1" ht="11.25">
      <c r="B572" s="251"/>
      <c r="C572" s="252"/>
      <c r="D572" s="205" t="s">
        <v>139</v>
      </c>
      <c r="E572" s="253" t="s">
        <v>35</v>
      </c>
      <c r="F572" s="254" t="s">
        <v>475</v>
      </c>
      <c r="G572" s="252"/>
      <c r="H572" s="253" t="s">
        <v>35</v>
      </c>
      <c r="I572" s="255"/>
      <c r="J572" s="252"/>
      <c r="K572" s="252"/>
      <c r="L572" s="256"/>
      <c r="M572" s="257"/>
      <c r="N572" s="258"/>
      <c r="O572" s="258"/>
      <c r="P572" s="258"/>
      <c r="Q572" s="258"/>
      <c r="R572" s="258"/>
      <c r="S572" s="258"/>
      <c r="T572" s="259"/>
      <c r="AT572" s="260" t="s">
        <v>139</v>
      </c>
      <c r="AU572" s="260" t="s">
        <v>89</v>
      </c>
      <c r="AV572" s="16" t="s">
        <v>41</v>
      </c>
      <c r="AW572" s="16" t="s">
        <v>141</v>
      </c>
      <c r="AX572" s="16" t="s">
        <v>80</v>
      </c>
      <c r="AY572" s="260" t="s">
        <v>129</v>
      </c>
    </row>
    <row r="573" spans="2:51" s="16" customFormat="1" ht="11.25">
      <c r="B573" s="251"/>
      <c r="C573" s="252"/>
      <c r="D573" s="205" t="s">
        <v>139</v>
      </c>
      <c r="E573" s="253" t="s">
        <v>35</v>
      </c>
      <c r="F573" s="254" t="s">
        <v>476</v>
      </c>
      <c r="G573" s="252"/>
      <c r="H573" s="253" t="s">
        <v>35</v>
      </c>
      <c r="I573" s="255"/>
      <c r="J573" s="252"/>
      <c r="K573" s="252"/>
      <c r="L573" s="256"/>
      <c r="M573" s="257"/>
      <c r="N573" s="258"/>
      <c r="O573" s="258"/>
      <c r="P573" s="258"/>
      <c r="Q573" s="258"/>
      <c r="R573" s="258"/>
      <c r="S573" s="258"/>
      <c r="T573" s="259"/>
      <c r="AT573" s="260" t="s">
        <v>139</v>
      </c>
      <c r="AU573" s="260" t="s">
        <v>89</v>
      </c>
      <c r="AV573" s="16" t="s">
        <v>41</v>
      </c>
      <c r="AW573" s="16" t="s">
        <v>141</v>
      </c>
      <c r="AX573" s="16" t="s">
        <v>80</v>
      </c>
      <c r="AY573" s="260" t="s">
        <v>129</v>
      </c>
    </row>
    <row r="574" spans="2:51" s="13" customFormat="1" ht="11.25">
      <c r="B574" s="203"/>
      <c r="C574" s="204"/>
      <c r="D574" s="205" t="s">
        <v>139</v>
      </c>
      <c r="E574" s="206" t="s">
        <v>35</v>
      </c>
      <c r="F574" s="207" t="s">
        <v>477</v>
      </c>
      <c r="G574" s="204"/>
      <c r="H574" s="208">
        <v>58.175</v>
      </c>
      <c r="I574" s="209"/>
      <c r="J574" s="204"/>
      <c r="K574" s="204"/>
      <c r="L574" s="210"/>
      <c r="M574" s="211"/>
      <c r="N574" s="212"/>
      <c r="O574" s="212"/>
      <c r="P574" s="212"/>
      <c r="Q574" s="212"/>
      <c r="R574" s="212"/>
      <c r="S574" s="212"/>
      <c r="T574" s="213"/>
      <c r="AT574" s="214" t="s">
        <v>139</v>
      </c>
      <c r="AU574" s="214" t="s">
        <v>89</v>
      </c>
      <c r="AV574" s="13" t="s">
        <v>89</v>
      </c>
      <c r="AW574" s="13" t="s">
        <v>141</v>
      </c>
      <c r="AX574" s="13" t="s">
        <v>80</v>
      </c>
      <c r="AY574" s="214" t="s">
        <v>129</v>
      </c>
    </row>
    <row r="575" spans="2:51" s="16" customFormat="1" ht="11.25">
      <c r="B575" s="251"/>
      <c r="C575" s="252"/>
      <c r="D575" s="205" t="s">
        <v>139</v>
      </c>
      <c r="E575" s="253" t="s">
        <v>35</v>
      </c>
      <c r="F575" s="254" t="s">
        <v>478</v>
      </c>
      <c r="G575" s="252"/>
      <c r="H575" s="253" t="s">
        <v>35</v>
      </c>
      <c r="I575" s="255"/>
      <c r="J575" s="252"/>
      <c r="K575" s="252"/>
      <c r="L575" s="256"/>
      <c r="M575" s="257"/>
      <c r="N575" s="258"/>
      <c r="O575" s="258"/>
      <c r="P575" s="258"/>
      <c r="Q575" s="258"/>
      <c r="R575" s="258"/>
      <c r="S575" s="258"/>
      <c r="T575" s="259"/>
      <c r="AT575" s="260" t="s">
        <v>139</v>
      </c>
      <c r="AU575" s="260" t="s">
        <v>89</v>
      </c>
      <c r="AV575" s="16" t="s">
        <v>41</v>
      </c>
      <c r="AW575" s="16" t="s">
        <v>141</v>
      </c>
      <c r="AX575" s="16" t="s">
        <v>80</v>
      </c>
      <c r="AY575" s="260" t="s">
        <v>129</v>
      </c>
    </row>
    <row r="576" spans="2:51" s="13" customFormat="1" ht="11.25">
      <c r="B576" s="203"/>
      <c r="C576" s="204"/>
      <c r="D576" s="205" t="s">
        <v>139</v>
      </c>
      <c r="E576" s="206" t="s">
        <v>35</v>
      </c>
      <c r="F576" s="207" t="s">
        <v>479</v>
      </c>
      <c r="G576" s="204"/>
      <c r="H576" s="208">
        <v>10.185</v>
      </c>
      <c r="I576" s="209"/>
      <c r="J576" s="204"/>
      <c r="K576" s="204"/>
      <c r="L576" s="210"/>
      <c r="M576" s="211"/>
      <c r="N576" s="212"/>
      <c r="O576" s="212"/>
      <c r="P576" s="212"/>
      <c r="Q576" s="212"/>
      <c r="R576" s="212"/>
      <c r="S576" s="212"/>
      <c r="T576" s="213"/>
      <c r="AT576" s="214" t="s">
        <v>139</v>
      </c>
      <c r="AU576" s="214" t="s">
        <v>89</v>
      </c>
      <c r="AV576" s="13" t="s">
        <v>89</v>
      </c>
      <c r="AW576" s="13" t="s">
        <v>141</v>
      </c>
      <c r="AX576" s="13" t="s">
        <v>80</v>
      </c>
      <c r="AY576" s="214" t="s">
        <v>129</v>
      </c>
    </row>
    <row r="577" spans="2:51" s="13" customFormat="1" ht="11.25">
      <c r="B577" s="203"/>
      <c r="C577" s="204"/>
      <c r="D577" s="205" t="s">
        <v>139</v>
      </c>
      <c r="E577" s="206" t="s">
        <v>35</v>
      </c>
      <c r="F577" s="207" t="s">
        <v>480</v>
      </c>
      <c r="G577" s="204"/>
      <c r="H577" s="208">
        <v>5.4</v>
      </c>
      <c r="I577" s="209"/>
      <c r="J577" s="204"/>
      <c r="K577" s="204"/>
      <c r="L577" s="210"/>
      <c r="M577" s="211"/>
      <c r="N577" s="212"/>
      <c r="O577" s="212"/>
      <c r="P577" s="212"/>
      <c r="Q577" s="212"/>
      <c r="R577" s="212"/>
      <c r="S577" s="212"/>
      <c r="T577" s="213"/>
      <c r="AT577" s="214" t="s">
        <v>139</v>
      </c>
      <c r="AU577" s="214" t="s">
        <v>89</v>
      </c>
      <c r="AV577" s="13" t="s">
        <v>89</v>
      </c>
      <c r="AW577" s="13" t="s">
        <v>141</v>
      </c>
      <c r="AX577" s="13" t="s">
        <v>80</v>
      </c>
      <c r="AY577" s="214" t="s">
        <v>129</v>
      </c>
    </row>
    <row r="578" spans="2:51" s="14" customFormat="1" ht="11.25">
      <c r="B578" s="215"/>
      <c r="C578" s="216"/>
      <c r="D578" s="205" t="s">
        <v>139</v>
      </c>
      <c r="E578" s="217" t="s">
        <v>35</v>
      </c>
      <c r="F578" s="218" t="s">
        <v>143</v>
      </c>
      <c r="G578" s="216"/>
      <c r="H578" s="219">
        <v>768.0525</v>
      </c>
      <c r="I578" s="220"/>
      <c r="J578" s="216"/>
      <c r="K578" s="216"/>
      <c r="L578" s="221"/>
      <c r="M578" s="222"/>
      <c r="N578" s="223"/>
      <c r="O578" s="223"/>
      <c r="P578" s="223"/>
      <c r="Q578" s="223"/>
      <c r="R578" s="223"/>
      <c r="S578" s="223"/>
      <c r="T578" s="224"/>
      <c r="AT578" s="225" t="s">
        <v>139</v>
      </c>
      <c r="AU578" s="225" t="s">
        <v>89</v>
      </c>
      <c r="AV578" s="14" t="s">
        <v>137</v>
      </c>
      <c r="AW578" s="14" t="s">
        <v>141</v>
      </c>
      <c r="AX578" s="14" t="s">
        <v>41</v>
      </c>
      <c r="AY578" s="225" t="s">
        <v>129</v>
      </c>
    </row>
    <row r="579" spans="1:65" s="2" customFormat="1" ht="33" customHeight="1">
      <c r="A579" s="36"/>
      <c r="B579" s="37"/>
      <c r="C579" s="191" t="s">
        <v>1102</v>
      </c>
      <c r="D579" s="191" t="s">
        <v>132</v>
      </c>
      <c r="E579" s="192" t="s">
        <v>1103</v>
      </c>
      <c r="F579" s="193" t="s">
        <v>1104</v>
      </c>
      <c r="G579" s="194" t="s">
        <v>135</v>
      </c>
      <c r="H579" s="195">
        <v>768.05</v>
      </c>
      <c r="I579" s="196"/>
      <c r="J579" s="195">
        <f>ROUND(I579*H579,1)</f>
        <v>0</v>
      </c>
      <c r="K579" s="193" t="s">
        <v>136</v>
      </c>
      <c r="L579" s="41"/>
      <c r="M579" s="197" t="s">
        <v>35</v>
      </c>
      <c r="N579" s="198" t="s">
        <v>51</v>
      </c>
      <c r="O579" s="66"/>
      <c r="P579" s="199">
        <f>O579*H579</f>
        <v>0</v>
      </c>
      <c r="Q579" s="199">
        <v>0.000286</v>
      </c>
      <c r="R579" s="199">
        <f>Q579*H579</f>
        <v>0.2196623</v>
      </c>
      <c r="S579" s="199">
        <v>0</v>
      </c>
      <c r="T579" s="200">
        <f>S579*H579</f>
        <v>0</v>
      </c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R579" s="201" t="s">
        <v>161</v>
      </c>
      <c r="AT579" s="201" t="s">
        <v>132</v>
      </c>
      <c r="AU579" s="201" t="s">
        <v>89</v>
      </c>
      <c r="AY579" s="18" t="s">
        <v>129</v>
      </c>
      <c r="BE579" s="202">
        <f>IF(N579="základní",J579,0)</f>
        <v>0</v>
      </c>
      <c r="BF579" s="202">
        <f>IF(N579="snížená",J579,0)</f>
        <v>0</v>
      </c>
      <c r="BG579" s="202">
        <f>IF(N579="zákl. přenesená",J579,0)</f>
        <v>0</v>
      </c>
      <c r="BH579" s="202">
        <f>IF(N579="sníž. přenesená",J579,0)</f>
        <v>0</v>
      </c>
      <c r="BI579" s="202">
        <f>IF(N579="nulová",J579,0)</f>
        <v>0</v>
      </c>
      <c r="BJ579" s="18" t="s">
        <v>41</v>
      </c>
      <c r="BK579" s="202">
        <f>ROUND(I579*H579,1)</f>
        <v>0</v>
      </c>
      <c r="BL579" s="18" t="s">
        <v>161</v>
      </c>
      <c r="BM579" s="201" t="s">
        <v>1105</v>
      </c>
    </row>
    <row r="580" spans="2:63" s="12" customFormat="1" ht="25.9" customHeight="1">
      <c r="B580" s="175"/>
      <c r="C580" s="176"/>
      <c r="D580" s="177" t="s">
        <v>79</v>
      </c>
      <c r="E580" s="178" t="s">
        <v>1106</v>
      </c>
      <c r="F580" s="178" t="s">
        <v>1107</v>
      </c>
      <c r="G580" s="176"/>
      <c r="H580" s="176"/>
      <c r="I580" s="179"/>
      <c r="J580" s="180">
        <f>BK580</f>
        <v>0</v>
      </c>
      <c r="K580" s="176"/>
      <c r="L580" s="181"/>
      <c r="M580" s="182"/>
      <c r="N580" s="183"/>
      <c r="O580" s="183"/>
      <c r="P580" s="184">
        <f>P581+P583+P585</f>
        <v>0</v>
      </c>
      <c r="Q580" s="183"/>
      <c r="R580" s="184">
        <f>R581+R583+R585</f>
        <v>0</v>
      </c>
      <c r="S580" s="183"/>
      <c r="T580" s="185">
        <f>T581+T583+T585</f>
        <v>0</v>
      </c>
      <c r="AR580" s="186" t="s">
        <v>164</v>
      </c>
      <c r="AT580" s="187" t="s">
        <v>79</v>
      </c>
      <c r="AU580" s="187" t="s">
        <v>80</v>
      </c>
      <c r="AY580" s="186" t="s">
        <v>129</v>
      </c>
      <c r="BK580" s="188">
        <f>BK581+BK583+BK585</f>
        <v>0</v>
      </c>
    </row>
    <row r="581" spans="2:63" s="12" customFormat="1" ht="22.9" customHeight="1">
      <c r="B581" s="175"/>
      <c r="C581" s="176"/>
      <c r="D581" s="177" t="s">
        <v>79</v>
      </c>
      <c r="E581" s="189" t="s">
        <v>1108</v>
      </c>
      <c r="F581" s="189" t="s">
        <v>1109</v>
      </c>
      <c r="G581" s="176"/>
      <c r="H581" s="176"/>
      <c r="I581" s="179"/>
      <c r="J581" s="190">
        <f>BK581</f>
        <v>0</v>
      </c>
      <c r="K581" s="176"/>
      <c r="L581" s="181"/>
      <c r="M581" s="182"/>
      <c r="N581" s="183"/>
      <c r="O581" s="183"/>
      <c r="P581" s="184">
        <f>P582</f>
        <v>0</v>
      </c>
      <c r="Q581" s="183"/>
      <c r="R581" s="184">
        <f>R582</f>
        <v>0</v>
      </c>
      <c r="S581" s="183"/>
      <c r="T581" s="185">
        <f>T582</f>
        <v>0</v>
      </c>
      <c r="AR581" s="186" t="s">
        <v>164</v>
      </c>
      <c r="AT581" s="187" t="s">
        <v>79</v>
      </c>
      <c r="AU581" s="187" t="s">
        <v>41</v>
      </c>
      <c r="AY581" s="186" t="s">
        <v>129</v>
      </c>
      <c r="BK581" s="188">
        <f>BK582</f>
        <v>0</v>
      </c>
    </row>
    <row r="582" spans="1:65" s="2" customFormat="1" ht="16.5" customHeight="1">
      <c r="A582" s="36"/>
      <c r="B582" s="37"/>
      <c r="C582" s="191" t="s">
        <v>1110</v>
      </c>
      <c r="D582" s="191" t="s">
        <v>132</v>
      </c>
      <c r="E582" s="192" t="s">
        <v>1111</v>
      </c>
      <c r="F582" s="193" t="s">
        <v>1112</v>
      </c>
      <c r="G582" s="194" t="s">
        <v>1113</v>
      </c>
      <c r="H582" s="195">
        <v>1</v>
      </c>
      <c r="I582" s="196"/>
      <c r="J582" s="195">
        <f>ROUND(I582*H582,1)</f>
        <v>0</v>
      </c>
      <c r="K582" s="193" t="s">
        <v>136</v>
      </c>
      <c r="L582" s="41"/>
      <c r="M582" s="197" t="s">
        <v>35</v>
      </c>
      <c r="N582" s="198" t="s">
        <v>51</v>
      </c>
      <c r="O582" s="66"/>
      <c r="P582" s="199">
        <f>O582*H582</f>
        <v>0</v>
      </c>
      <c r="Q582" s="199">
        <v>0</v>
      </c>
      <c r="R582" s="199">
        <f>Q582*H582</f>
        <v>0</v>
      </c>
      <c r="S582" s="199">
        <v>0</v>
      </c>
      <c r="T582" s="200">
        <f>S582*H582</f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201" t="s">
        <v>1114</v>
      </c>
      <c r="AT582" s="201" t="s">
        <v>132</v>
      </c>
      <c r="AU582" s="201" t="s">
        <v>89</v>
      </c>
      <c r="AY582" s="18" t="s">
        <v>129</v>
      </c>
      <c r="BE582" s="202">
        <f>IF(N582="základní",J582,0)</f>
        <v>0</v>
      </c>
      <c r="BF582" s="202">
        <f>IF(N582="snížená",J582,0)</f>
        <v>0</v>
      </c>
      <c r="BG582" s="202">
        <f>IF(N582="zákl. přenesená",J582,0)</f>
        <v>0</v>
      </c>
      <c r="BH582" s="202">
        <f>IF(N582="sníž. přenesená",J582,0)</f>
        <v>0</v>
      </c>
      <c r="BI582" s="202">
        <f>IF(N582="nulová",J582,0)</f>
        <v>0</v>
      </c>
      <c r="BJ582" s="18" t="s">
        <v>41</v>
      </c>
      <c r="BK582" s="202">
        <f>ROUND(I582*H582,1)</f>
        <v>0</v>
      </c>
      <c r="BL582" s="18" t="s">
        <v>1114</v>
      </c>
      <c r="BM582" s="201" t="s">
        <v>1115</v>
      </c>
    </row>
    <row r="583" spans="2:63" s="12" customFormat="1" ht="22.9" customHeight="1">
      <c r="B583" s="175"/>
      <c r="C583" s="176"/>
      <c r="D583" s="177" t="s">
        <v>79</v>
      </c>
      <c r="E583" s="189" t="s">
        <v>1116</v>
      </c>
      <c r="F583" s="189" t="s">
        <v>1117</v>
      </c>
      <c r="G583" s="176"/>
      <c r="H583" s="176"/>
      <c r="I583" s="179"/>
      <c r="J583" s="190">
        <f>BK583</f>
        <v>0</v>
      </c>
      <c r="K583" s="176"/>
      <c r="L583" s="181"/>
      <c r="M583" s="182"/>
      <c r="N583" s="183"/>
      <c r="O583" s="183"/>
      <c r="P583" s="184">
        <f>P584</f>
        <v>0</v>
      </c>
      <c r="Q583" s="183"/>
      <c r="R583" s="184">
        <f>R584</f>
        <v>0</v>
      </c>
      <c r="S583" s="183"/>
      <c r="T583" s="185">
        <f>T584</f>
        <v>0</v>
      </c>
      <c r="AR583" s="186" t="s">
        <v>164</v>
      </c>
      <c r="AT583" s="187" t="s">
        <v>79</v>
      </c>
      <c r="AU583" s="187" t="s">
        <v>41</v>
      </c>
      <c r="AY583" s="186" t="s">
        <v>129</v>
      </c>
      <c r="BK583" s="188">
        <f>BK584</f>
        <v>0</v>
      </c>
    </row>
    <row r="584" spans="1:65" s="2" customFormat="1" ht="16.5" customHeight="1">
      <c r="A584" s="36"/>
      <c r="B584" s="37"/>
      <c r="C584" s="191" t="s">
        <v>1118</v>
      </c>
      <c r="D584" s="191" t="s">
        <v>132</v>
      </c>
      <c r="E584" s="192" t="s">
        <v>1119</v>
      </c>
      <c r="F584" s="193" t="s">
        <v>1117</v>
      </c>
      <c r="G584" s="194" t="s">
        <v>1113</v>
      </c>
      <c r="H584" s="195">
        <v>1</v>
      </c>
      <c r="I584" s="196"/>
      <c r="J584" s="195">
        <f>ROUND(I584*H584,1)</f>
        <v>0</v>
      </c>
      <c r="K584" s="193" t="s">
        <v>136</v>
      </c>
      <c r="L584" s="41"/>
      <c r="M584" s="197" t="s">
        <v>35</v>
      </c>
      <c r="N584" s="198" t="s">
        <v>51</v>
      </c>
      <c r="O584" s="66"/>
      <c r="P584" s="199">
        <f>O584*H584</f>
        <v>0</v>
      </c>
      <c r="Q584" s="199">
        <v>0</v>
      </c>
      <c r="R584" s="199">
        <f>Q584*H584</f>
        <v>0</v>
      </c>
      <c r="S584" s="199">
        <v>0</v>
      </c>
      <c r="T584" s="200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201" t="s">
        <v>1114</v>
      </c>
      <c r="AT584" s="201" t="s">
        <v>132</v>
      </c>
      <c r="AU584" s="201" t="s">
        <v>89</v>
      </c>
      <c r="AY584" s="18" t="s">
        <v>129</v>
      </c>
      <c r="BE584" s="202">
        <f>IF(N584="základní",J584,0)</f>
        <v>0</v>
      </c>
      <c r="BF584" s="202">
        <f>IF(N584="snížená",J584,0)</f>
        <v>0</v>
      </c>
      <c r="BG584" s="202">
        <f>IF(N584="zákl. přenesená",J584,0)</f>
        <v>0</v>
      </c>
      <c r="BH584" s="202">
        <f>IF(N584="sníž. přenesená",J584,0)</f>
        <v>0</v>
      </c>
      <c r="BI584" s="202">
        <f>IF(N584="nulová",J584,0)</f>
        <v>0</v>
      </c>
      <c r="BJ584" s="18" t="s">
        <v>41</v>
      </c>
      <c r="BK584" s="202">
        <f>ROUND(I584*H584,1)</f>
        <v>0</v>
      </c>
      <c r="BL584" s="18" t="s">
        <v>1114</v>
      </c>
      <c r="BM584" s="201" t="s">
        <v>1120</v>
      </c>
    </row>
    <row r="585" spans="2:63" s="12" customFormat="1" ht="22.9" customHeight="1">
      <c r="B585" s="175"/>
      <c r="C585" s="176"/>
      <c r="D585" s="177" t="s">
        <v>79</v>
      </c>
      <c r="E585" s="189" t="s">
        <v>1121</v>
      </c>
      <c r="F585" s="189" t="s">
        <v>1122</v>
      </c>
      <c r="G585" s="176"/>
      <c r="H585" s="176"/>
      <c r="I585" s="179"/>
      <c r="J585" s="190">
        <f>BK585</f>
        <v>0</v>
      </c>
      <c r="K585" s="176"/>
      <c r="L585" s="181"/>
      <c r="M585" s="182"/>
      <c r="N585" s="183"/>
      <c r="O585" s="183"/>
      <c r="P585" s="184">
        <f>P586</f>
        <v>0</v>
      </c>
      <c r="Q585" s="183"/>
      <c r="R585" s="184">
        <f>R586</f>
        <v>0</v>
      </c>
      <c r="S585" s="183"/>
      <c r="T585" s="185">
        <f>T586</f>
        <v>0</v>
      </c>
      <c r="AR585" s="186" t="s">
        <v>164</v>
      </c>
      <c r="AT585" s="187" t="s">
        <v>79</v>
      </c>
      <c r="AU585" s="187" t="s">
        <v>41</v>
      </c>
      <c r="AY585" s="186" t="s">
        <v>129</v>
      </c>
      <c r="BK585" s="188">
        <f>BK586</f>
        <v>0</v>
      </c>
    </row>
    <row r="586" spans="1:65" s="2" customFormat="1" ht="16.5" customHeight="1">
      <c r="A586" s="36"/>
      <c r="B586" s="37"/>
      <c r="C586" s="191" t="s">
        <v>1123</v>
      </c>
      <c r="D586" s="191" t="s">
        <v>132</v>
      </c>
      <c r="E586" s="192" t="s">
        <v>1124</v>
      </c>
      <c r="F586" s="193" t="s">
        <v>1125</v>
      </c>
      <c r="G586" s="194" t="s">
        <v>1113</v>
      </c>
      <c r="H586" s="195">
        <v>1</v>
      </c>
      <c r="I586" s="196"/>
      <c r="J586" s="195">
        <f>ROUND(I586*H586,1)</f>
        <v>0</v>
      </c>
      <c r="K586" s="193" t="s">
        <v>136</v>
      </c>
      <c r="L586" s="41"/>
      <c r="M586" s="246" t="s">
        <v>35</v>
      </c>
      <c r="N586" s="247" t="s">
        <v>51</v>
      </c>
      <c r="O586" s="248"/>
      <c r="P586" s="249">
        <f>O586*H586</f>
        <v>0</v>
      </c>
      <c r="Q586" s="249">
        <v>0</v>
      </c>
      <c r="R586" s="249">
        <f>Q586*H586</f>
        <v>0</v>
      </c>
      <c r="S586" s="249">
        <v>0</v>
      </c>
      <c r="T586" s="250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201" t="s">
        <v>1114</v>
      </c>
      <c r="AT586" s="201" t="s">
        <v>132</v>
      </c>
      <c r="AU586" s="201" t="s">
        <v>89</v>
      </c>
      <c r="AY586" s="18" t="s">
        <v>129</v>
      </c>
      <c r="BE586" s="202">
        <f>IF(N586="základní",J586,0)</f>
        <v>0</v>
      </c>
      <c r="BF586" s="202">
        <f>IF(N586="snížená",J586,0)</f>
        <v>0</v>
      </c>
      <c r="BG586" s="202">
        <f>IF(N586="zákl. přenesená",J586,0)</f>
        <v>0</v>
      </c>
      <c r="BH586" s="202">
        <f>IF(N586="sníž. přenesená",J586,0)</f>
        <v>0</v>
      </c>
      <c r="BI586" s="202">
        <f>IF(N586="nulová",J586,0)</f>
        <v>0</v>
      </c>
      <c r="BJ586" s="18" t="s">
        <v>41</v>
      </c>
      <c r="BK586" s="202">
        <f>ROUND(I586*H586,1)</f>
        <v>0</v>
      </c>
      <c r="BL586" s="18" t="s">
        <v>1114</v>
      </c>
      <c r="BM586" s="201" t="s">
        <v>1126</v>
      </c>
    </row>
    <row r="587" spans="1:31" s="2" customFormat="1" ht="6.95" customHeight="1">
      <c r="A587" s="36"/>
      <c r="B587" s="49"/>
      <c r="C587" s="50"/>
      <c r="D587" s="50"/>
      <c r="E587" s="50"/>
      <c r="F587" s="50"/>
      <c r="G587" s="50"/>
      <c r="H587" s="50"/>
      <c r="I587" s="140"/>
      <c r="J587" s="50"/>
      <c r="K587" s="50"/>
      <c r="L587" s="41"/>
      <c r="M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</row>
  </sheetData>
  <sheetProtection algorithmName="SHA-512" hashValue="5Za82AjJqQiG1CmdM3vqwRbKZv11AgKgnEtzpqujYmEgZFLlu+1hAaRxGA2FyB0eCgTukd4VoE+0UuEF39zHlA==" saltValue="d9fpBqnHcM2EAsufgmdGtzFuOTkNdAUm/dZdwY3pcKarxxKhH4QcVuqYuLMRVX3aerFWiFRw+b6U+ZS8xX3XlQ==" spinCount="100000" sheet="1" objects="1" scenarios="1" formatColumns="0" formatRows="0" autoFilter="0"/>
  <autoFilter ref="C103:K586"/>
  <mergeCells count="9">
    <mergeCell ref="E50:H50"/>
    <mergeCell ref="E94:H94"/>
    <mergeCell ref="E96:H9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95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89</v>
      </c>
    </row>
    <row r="4" spans="2:46" s="1" customFormat="1" ht="24.95" customHeight="1">
      <c r="B4" s="21"/>
      <c r="D4" s="107" t="s">
        <v>99</v>
      </c>
      <c r="I4" s="103"/>
      <c r="L4" s="21"/>
      <c r="M4" s="108" t="s">
        <v>10</v>
      </c>
      <c r="AT4" s="18" t="s">
        <v>4</v>
      </c>
    </row>
    <row r="5" spans="2:12" s="1" customFormat="1" ht="6.95" customHeight="1">
      <c r="B5" s="21"/>
      <c r="I5" s="103"/>
      <c r="L5" s="21"/>
    </row>
    <row r="6" spans="2:12" s="1" customFormat="1" ht="12" customHeight="1">
      <c r="B6" s="21"/>
      <c r="D6" s="109" t="s">
        <v>16</v>
      </c>
      <c r="I6" s="103"/>
      <c r="L6" s="21"/>
    </row>
    <row r="7" spans="2:12" s="1" customFormat="1" ht="16.5" customHeight="1">
      <c r="B7" s="21"/>
      <c r="E7" s="301" t="str">
        <f>'Rekapitulace stavby'!K6</f>
        <v>Stavební úpravy objektu č.p.995_Stavební část</v>
      </c>
      <c r="F7" s="302"/>
      <c r="G7" s="302"/>
      <c r="H7" s="302"/>
      <c r="I7" s="103"/>
      <c r="L7" s="21"/>
    </row>
    <row r="8" spans="1:31" s="2" customFormat="1" ht="12" customHeight="1">
      <c r="A8" s="36"/>
      <c r="B8" s="41"/>
      <c r="C8" s="36"/>
      <c r="D8" s="109" t="s">
        <v>100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03" t="s">
        <v>1127</v>
      </c>
      <c r="F9" s="304"/>
      <c r="G9" s="304"/>
      <c r="H9" s="304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35</v>
      </c>
      <c r="G11" s="36"/>
      <c r="H11" s="36"/>
      <c r="I11" s="113" t="s">
        <v>20</v>
      </c>
      <c r="J11" s="112" t="s">
        <v>35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6. 3. 2020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30</v>
      </c>
      <c r="E14" s="36"/>
      <c r="F14" s="36"/>
      <c r="G14" s="36"/>
      <c r="H14" s="36"/>
      <c r="I14" s="113" t="s">
        <v>31</v>
      </c>
      <c r="J14" s="112" t="s">
        <v>32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33</v>
      </c>
      <c r="F15" s="36"/>
      <c r="G15" s="36"/>
      <c r="H15" s="36"/>
      <c r="I15" s="113" t="s">
        <v>34</v>
      </c>
      <c r="J15" s="112" t="s">
        <v>35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36</v>
      </c>
      <c r="E17" s="36"/>
      <c r="F17" s="36"/>
      <c r="G17" s="36"/>
      <c r="H17" s="36"/>
      <c r="I17" s="113" t="s">
        <v>31</v>
      </c>
      <c r="J17" s="31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5" t="str">
        <f>'Rekapitulace stavby'!E14</f>
        <v>Vyplň údaj</v>
      </c>
      <c r="F18" s="306"/>
      <c r="G18" s="306"/>
      <c r="H18" s="306"/>
      <c r="I18" s="113" t="s">
        <v>34</v>
      </c>
      <c r="J18" s="31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38</v>
      </c>
      <c r="E20" s="36"/>
      <c r="F20" s="36"/>
      <c r="G20" s="36"/>
      <c r="H20" s="36"/>
      <c r="I20" s="113" t="s">
        <v>31</v>
      </c>
      <c r="J20" s="112" t="s">
        <v>39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40</v>
      </c>
      <c r="F21" s="36"/>
      <c r="G21" s="36"/>
      <c r="H21" s="36"/>
      <c r="I21" s="113" t="s">
        <v>34</v>
      </c>
      <c r="J21" s="112" t="s">
        <v>35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42</v>
      </c>
      <c r="E23" s="36"/>
      <c r="F23" s="36"/>
      <c r="G23" s="36"/>
      <c r="H23" s="36"/>
      <c r="I23" s="113" t="s">
        <v>31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34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44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7"/>
      <c r="B27" s="118"/>
      <c r="C27" s="117"/>
      <c r="D27" s="117"/>
      <c r="E27" s="307" t="s">
        <v>45</v>
      </c>
      <c r="F27" s="307"/>
      <c r="G27" s="307"/>
      <c r="H27" s="307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46</v>
      </c>
      <c r="E30" s="36"/>
      <c r="F30" s="36"/>
      <c r="G30" s="36"/>
      <c r="H30" s="36"/>
      <c r="I30" s="110"/>
      <c r="J30" s="124">
        <f>ROUND(J93,0)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48</v>
      </c>
      <c r="G32" s="36"/>
      <c r="H32" s="36"/>
      <c r="I32" s="126" t="s">
        <v>47</v>
      </c>
      <c r="J32" s="125" t="s">
        <v>49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50</v>
      </c>
      <c r="E33" s="109" t="s">
        <v>51</v>
      </c>
      <c r="F33" s="128">
        <f>ROUND((SUM(BE93:BE215)),0)</f>
        <v>0</v>
      </c>
      <c r="G33" s="36"/>
      <c r="H33" s="36"/>
      <c r="I33" s="129">
        <v>0.21</v>
      </c>
      <c r="J33" s="128">
        <f>ROUND(((SUM(BE93:BE215))*I33),0)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52</v>
      </c>
      <c r="F34" s="128">
        <f>ROUND((SUM(BF93:BF215)),0)</f>
        <v>0</v>
      </c>
      <c r="G34" s="36"/>
      <c r="H34" s="36"/>
      <c r="I34" s="129">
        <v>0.15</v>
      </c>
      <c r="J34" s="128">
        <f>ROUND(((SUM(BF93:BF215))*I34),0)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53</v>
      </c>
      <c r="F35" s="128">
        <f>ROUND((SUM(BG93:BG215)),0)</f>
        <v>0</v>
      </c>
      <c r="G35" s="36"/>
      <c r="H35" s="36"/>
      <c r="I35" s="129">
        <v>0.21</v>
      </c>
      <c r="J35" s="128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54</v>
      </c>
      <c r="F36" s="128">
        <f>ROUND((SUM(BH93:BH215)),0)</f>
        <v>0</v>
      </c>
      <c r="G36" s="36"/>
      <c r="H36" s="36"/>
      <c r="I36" s="129">
        <v>0.15</v>
      </c>
      <c r="J36" s="128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55</v>
      </c>
      <c r="F37" s="128">
        <f>ROUND((SUM(BI93:BI215)),0)</f>
        <v>0</v>
      </c>
      <c r="G37" s="36"/>
      <c r="H37" s="36"/>
      <c r="I37" s="129">
        <v>0</v>
      </c>
      <c r="J37" s="128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56</v>
      </c>
      <c r="E39" s="132"/>
      <c r="F39" s="132"/>
      <c r="G39" s="133" t="s">
        <v>57</v>
      </c>
      <c r="H39" s="134" t="s">
        <v>58</v>
      </c>
      <c r="I39" s="135"/>
      <c r="J39" s="136">
        <f>SUM(J30:J37)</f>
        <v>0</v>
      </c>
      <c r="K39" s="137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 hidden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4" t="s">
        <v>102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308" t="str">
        <f>E7</f>
        <v>Stavební úpravy objektu č.p.995_Stavební část</v>
      </c>
      <c r="F48" s="309"/>
      <c r="G48" s="309"/>
      <c r="H48" s="309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100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261" t="str">
        <f>E9</f>
        <v>D1.4.1_N - Zdravotní instalace - nezpůsobilé výdaje</v>
      </c>
      <c r="F50" s="310"/>
      <c r="G50" s="310"/>
      <c r="H50" s="310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22</v>
      </c>
      <c r="D52" s="38"/>
      <c r="E52" s="38"/>
      <c r="F52" s="28" t="str">
        <f>F12</f>
        <v>Lanškroun</v>
      </c>
      <c r="G52" s="38"/>
      <c r="H52" s="38"/>
      <c r="I52" s="113" t="s">
        <v>24</v>
      </c>
      <c r="J52" s="61" t="str">
        <f>IF(J12="","",J12)</f>
        <v>6. 3. 2020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 hidden="1">
      <c r="A54" s="36"/>
      <c r="B54" s="37"/>
      <c r="C54" s="30" t="s">
        <v>30</v>
      </c>
      <c r="D54" s="38"/>
      <c r="E54" s="38"/>
      <c r="F54" s="28" t="str">
        <f>E15</f>
        <v>Stepa s.r.o.</v>
      </c>
      <c r="G54" s="38"/>
      <c r="H54" s="38"/>
      <c r="I54" s="113" t="s">
        <v>38</v>
      </c>
      <c r="J54" s="34" t="str">
        <f>E21</f>
        <v>Ing. Josef Motl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 hidden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3" t="s">
        <v>42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 hidden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44" t="s">
        <v>103</v>
      </c>
      <c r="D57" s="145"/>
      <c r="E57" s="145"/>
      <c r="F57" s="145"/>
      <c r="G57" s="145"/>
      <c r="H57" s="145"/>
      <c r="I57" s="146"/>
      <c r="J57" s="147" t="s">
        <v>104</v>
      </c>
      <c r="K57" s="145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 hidden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 hidden="1">
      <c r="A59" s="36"/>
      <c r="B59" s="37"/>
      <c r="C59" s="148" t="s">
        <v>78</v>
      </c>
      <c r="D59" s="38"/>
      <c r="E59" s="38"/>
      <c r="F59" s="38"/>
      <c r="G59" s="38"/>
      <c r="H59" s="38"/>
      <c r="I59" s="110"/>
      <c r="J59" s="79">
        <f>J93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105</v>
      </c>
    </row>
    <row r="60" spans="2:12" s="9" customFormat="1" ht="24.95" customHeight="1" hidden="1">
      <c r="B60" s="149"/>
      <c r="C60" s="150"/>
      <c r="D60" s="151" t="s">
        <v>106</v>
      </c>
      <c r="E60" s="152"/>
      <c r="F60" s="152"/>
      <c r="G60" s="152"/>
      <c r="H60" s="152"/>
      <c r="I60" s="153"/>
      <c r="J60" s="154">
        <f>J94</f>
        <v>0</v>
      </c>
      <c r="K60" s="150"/>
      <c r="L60" s="155"/>
    </row>
    <row r="61" spans="2:12" s="10" customFormat="1" ht="19.9" customHeight="1" hidden="1">
      <c r="B61" s="156"/>
      <c r="C61" s="157"/>
      <c r="D61" s="158" t="s">
        <v>311</v>
      </c>
      <c r="E61" s="159"/>
      <c r="F61" s="159"/>
      <c r="G61" s="159"/>
      <c r="H61" s="159"/>
      <c r="I61" s="160"/>
      <c r="J61" s="161">
        <f>J95</f>
        <v>0</v>
      </c>
      <c r="K61" s="157"/>
      <c r="L61" s="162"/>
    </row>
    <row r="62" spans="2:12" s="10" customFormat="1" ht="19.9" customHeight="1" hidden="1">
      <c r="B62" s="156"/>
      <c r="C62" s="157"/>
      <c r="D62" s="158" t="s">
        <v>314</v>
      </c>
      <c r="E62" s="159"/>
      <c r="F62" s="159"/>
      <c r="G62" s="159"/>
      <c r="H62" s="159"/>
      <c r="I62" s="160"/>
      <c r="J62" s="161">
        <f>J108</f>
        <v>0</v>
      </c>
      <c r="K62" s="157"/>
      <c r="L62" s="162"/>
    </row>
    <row r="63" spans="2:12" s="10" customFormat="1" ht="19.9" customHeight="1" hidden="1">
      <c r="B63" s="156"/>
      <c r="C63" s="157"/>
      <c r="D63" s="158" t="s">
        <v>315</v>
      </c>
      <c r="E63" s="159"/>
      <c r="F63" s="159"/>
      <c r="G63" s="159"/>
      <c r="H63" s="159"/>
      <c r="I63" s="160"/>
      <c r="J63" s="161">
        <f>J112</f>
        <v>0</v>
      </c>
      <c r="K63" s="157"/>
      <c r="L63" s="162"/>
    </row>
    <row r="64" spans="2:12" s="10" customFormat="1" ht="19.9" customHeight="1" hidden="1">
      <c r="B64" s="156"/>
      <c r="C64" s="157"/>
      <c r="D64" s="158" t="s">
        <v>107</v>
      </c>
      <c r="E64" s="159"/>
      <c r="F64" s="159"/>
      <c r="G64" s="159"/>
      <c r="H64" s="159"/>
      <c r="I64" s="160"/>
      <c r="J64" s="161">
        <f>J128</f>
        <v>0</v>
      </c>
      <c r="K64" s="157"/>
      <c r="L64" s="162"/>
    </row>
    <row r="65" spans="2:12" s="10" customFormat="1" ht="19.9" customHeight="1" hidden="1">
      <c r="B65" s="156"/>
      <c r="C65" s="157"/>
      <c r="D65" s="158" t="s">
        <v>108</v>
      </c>
      <c r="E65" s="159"/>
      <c r="F65" s="159"/>
      <c r="G65" s="159"/>
      <c r="H65" s="159"/>
      <c r="I65" s="160"/>
      <c r="J65" s="161">
        <f>J148</f>
        <v>0</v>
      </c>
      <c r="K65" s="157"/>
      <c r="L65" s="162"/>
    </row>
    <row r="66" spans="2:12" s="10" customFormat="1" ht="19.9" customHeight="1" hidden="1">
      <c r="B66" s="156"/>
      <c r="C66" s="157"/>
      <c r="D66" s="158" t="s">
        <v>316</v>
      </c>
      <c r="E66" s="159"/>
      <c r="F66" s="159"/>
      <c r="G66" s="159"/>
      <c r="H66" s="159"/>
      <c r="I66" s="160"/>
      <c r="J66" s="161">
        <f>J154</f>
        <v>0</v>
      </c>
      <c r="K66" s="157"/>
      <c r="L66" s="162"/>
    </row>
    <row r="67" spans="2:12" s="9" customFormat="1" ht="24.95" customHeight="1" hidden="1">
      <c r="B67" s="149"/>
      <c r="C67" s="150"/>
      <c r="D67" s="151" t="s">
        <v>109</v>
      </c>
      <c r="E67" s="152"/>
      <c r="F67" s="152"/>
      <c r="G67" s="152"/>
      <c r="H67" s="152"/>
      <c r="I67" s="153"/>
      <c r="J67" s="154">
        <f>J156</f>
        <v>0</v>
      </c>
      <c r="K67" s="150"/>
      <c r="L67" s="155"/>
    </row>
    <row r="68" spans="2:12" s="10" customFormat="1" ht="19.9" customHeight="1" hidden="1">
      <c r="B68" s="156"/>
      <c r="C68" s="157"/>
      <c r="D68" s="158" t="s">
        <v>317</v>
      </c>
      <c r="E68" s="159"/>
      <c r="F68" s="159"/>
      <c r="G68" s="159"/>
      <c r="H68" s="159"/>
      <c r="I68" s="160"/>
      <c r="J68" s="161">
        <f>J157</f>
        <v>0</v>
      </c>
      <c r="K68" s="157"/>
      <c r="L68" s="162"/>
    </row>
    <row r="69" spans="2:12" s="10" customFormat="1" ht="19.9" customHeight="1" hidden="1">
      <c r="B69" s="156"/>
      <c r="C69" s="157"/>
      <c r="D69" s="158" t="s">
        <v>112</v>
      </c>
      <c r="E69" s="159"/>
      <c r="F69" s="159"/>
      <c r="G69" s="159"/>
      <c r="H69" s="159"/>
      <c r="I69" s="160"/>
      <c r="J69" s="161">
        <f>J174</f>
        <v>0</v>
      </c>
      <c r="K69" s="157"/>
      <c r="L69" s="162"/>
    </row>
    <row r="70" spans="2:12" s="10" customFormat="1" ht="19.9" customHeight="1" hidden="1">
      <c r="B70" s="156"/>
      <c r="C70" s="157"/>
      <c r="D70" s="158" t="s">
        <v>1128</v>
      </c>
      <c r="E70" s="159"/>
      <c r="F70" s="159"/>
      <c r="G70" s="159"/>
      <c r="H70" s="159"/>
      <c r="I70" s="160"/>
      <c r="J70" s="161">
        <f>J185</f>
        <v>0</v>
      </c>
      <c r="K70" s="157"/>
      <c r="L70" s="162"/>
    </row>
    <row r="71" spans="2:12" s="10" customFormat="1" ht="19.9" customHeight="1" hidden="1">
      <c r="B71" s="156"/>
      <c r="C71" s="157"/>
      <c r="D71" s="158" t="s">
        <v>1129</v>
      </c>
      <c r="E71" s="159"/>
      <c r="F71" s="159"/>
      <c r="G71" s="159"/>
      <c r="H71" s="159"/>
      <c r="I71" s="160"/>
      <c r="J71" s="161">
        <f>J196</f>
        <v>0</v>
      </c>
      <c r="K71" s="157"/>
      <c r="L71" s="162"/>
    </row>
    <row r="72" spans="2:12" s="10" customFormat="1" ht="19.9" customHeight="1" hidden="1">
      <c r="B72" s="156"/>
      <c r="C72" s="157"/>
      <c r="D72" s="158" t="s">
        <v>1130</v>
      </c>
      <c r="E72" s="159"/>
      <c r="F72" s="159"/>
      <c r="G72" s="159"/>
      <c r="H72" s="159"/>
      <c r="I72" s="160"/>
      <c r="J72" s="161">
        <f>J210</f>
        <v>0</v>
      </c>
      <c r="K72" s="157"/>
      <c r="L72" s="162"/>
    </row>
    <row r="73" spans="2:12" s="10" customFormat="1" ht="19.9" customHeight="1" hidden="1">
      <c r="B73" s="156"/>
      <c r="C73" s="157"/>
      <c r="D73" s="158" t="s">
        <v>318</v>
      </c>
      <c r="E73" s="159"/>
      <c r="F73" s="159"/>
      <c r="G73" s="159"/>
      <c r="H73" s="159"/>
      <c r="I73" s="160"/>
      <c r="J73" s="161">
        <f>J213</f>
        <v>0</v>
      </c>
      <c r="K73" s="157"/>
      <c r="L73" s="162"/>
    </row>
    <row r="74" spans="1:31" s="2" customFormat="1" ht="21.75" customHeight="1" hidden="1">
      <c r="A74" s="36"/>
      <c r="B74" s="37"/>
      <c r="C74" s="38"/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 hidden="1">
      <c r="A75" s="36"/>
      <c r="B75" s="49"/>
      <c r="C75" s="50"/>
      <c r="D75" s="50"/>
      <c r="E75" s="50"/>
      <c r="F75" s="50"/>
      <c r="G75" s="50"/>
      <c r="H75" s="50"/>
      <c r="I75" s="140"/>
      <c r="J75" s="50"/>
      <c r="K75" s="50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ht="11.25" hidden="1"/>
    <row r="77" ht="11.25" hidden="1"/>
    <row r="78" ht="11.25" hidden="1"/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143"/>
      <c r="J79" s="52"/>
      <c r="K79" s="52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4" t="s">
        <v>114</v>
      </c>
      <c r="D80" s="38"/>
      <c r="E80" s="38"/>
      <c r="F80" s="38"/>
      <c r="G80" s="38"/>
      <c r="H80" s="38"/>
      <c r="I80" s="110"/>
      <c r="J80" s="38"/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0"/>
      <c r="J81" s="38"/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16</v>
      </c>
      <c r="D82" s="38"/>
      <c r="E82" s="38"/>
      <c r="F82" s="38"/>
      <c r="G82" s="38"/>
      <c r="H82" s="38"/>
      <c r="I82" s="110"/>
      <c r="J82" s="38"/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08" t="str">
        <f>E7</f>
        <v>Stavební úpravy objektu č.p.995_Stavební část</v>
      </c>
      <c r="F83" s="309"/>
      <c r="G83" s="309"/>
      <c r="H83" s="309"/>
      <c r="I83" s="110"/>
      <c r="J83" s="38"/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100</v>
      </c>
      <c r="D84" s="38"/>
      <c r="E84" s="38"/>
      <c r="F84" s="38"/>
      <c r="G84" s="38"/>
      <c r="H84" s="38"/>
      <c r="I84" s="110"/>
      <c r="J84" s="38"/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261" t="str">
        <f>E9</f>
        <v>D1.4.1_N - Zdravotní instalace - nezpůsobilé výdaje</v>
      </c>
      <c r="F85" s="310"/>
      <c r="G85" s="310"/>
      <c r="H85" s="310"/>
      <c r="I85" s="110"/>
      <c r="J85" s="38"/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0"/>
      <c r="J86" s="38"/>
      <c r="K86" s="38"/>
      <c r="L86" s="11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22</v>
      </c>
      <c r="D87" s="38"/>
      <c r="E87" s="38"/>
      <c r="F87" s="28" t="str">
        <f>F12</f>
        <v>Lanškroun</v>
      </c>
      <c r="G87" s="38"/>
      <c r="H87" s="38"/>
      <c r="I87" s="113" t="s">
        <v>24</v>
      </c>
      <c r="J87" s="61" t="str">
        <f>IF(J12="","",J12)</f>
        <v>6. 3. 2020</v>
      </c>
      <c r="K87" s="38"/>
      <c r="L87" s="11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0"/>
      <c r="J88" s="38"/>
      <c r="K88" s="38"/>
      <c r="L88" s="11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0" t="s">
        <v>30</v>
      </c>
      <c r="D89" s="38"/>
      <c r="E89" s="38"/>
      <c r="F89" s="28" t="str">
        <f>E15</f>
        <v>Stepa s.r.o.</v>
      </c>
      <c r="G89" s="38"/>
      <c r="H89" s="38"/>
      <c r="I89" s="113" t="s">
        <v>38</v>
      </c>
      <c r="J89" s="34" t="str">
        <f>E21</f>
        <v>Ing. Josef Motl</v>
      </c>
      <c r="K89" s="38"/>
      <c r="L89" s="11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0" t="s">
        <v>36</v>
      </c>
      <c r="D90" s="38"/>
      <c r="E90" s="38"/>
      <c r="F90" s="28" t="str">
        <f>IF(E18="","",E18)</f>
        <v>Vyplň údaj</v>
      </c>
      <c r="G90" s="38"/>
      <c r="H90" s="38"/>
      <c r="I90" s="113" t="s">
        <v>42</v>
      </c>
      <c r="J90" s="34" t="str">
        <f>E24</f>
        <v xml:space="preserve"> </v>
      </c>
      <c r="K90" s="38"/>
      <c r="L90" s="11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110"/>
      <c r="J91" s="38"/>
      <c r="K91" s="38"/>
      <c r="L91" s="11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63"/>
      <c r="B92" s="164"/>
      <c r="C92" s="165" t="s">
        <v>115</v>
      </c>
      <c r="D92" s="166" t="s">
        <v>65</v>
      </c>
      <c r="E92" s="166" t="s">
        <v>61</v>
      </c>
      <c r="F92" s="166" t="s">
        <v>62</v>
      </c>
      <c r="G92" s="166" t="s">
        <v>116</v>
      </c>
      <c r="H92" s="166" t="s">
        <v>117</v>
      </c>
      <c r="I92" s="167" t="s">
        <v>118</v>
      </c>
      <c r="J92" s="166" t="s">
        <v>104</v>
      </c>
      <c r="K92" s="168" t="s">
        <v>119</v>
      </c>
      <c r="L92" s="169"/>
      <c r="M92" s="70" t="s">
        <v>35</v>
      </c>
      <c r="N92" s="71" t="s">
        <v>50</v>
      </c>
      <c r="O92" s="71" t="s">
        <v>120</v>
      </c>
      <c r="P92" s="71" t="s">
        <v>121</v>
      </c>
      <c r="Q92" s="71" t="s">
        <v>122</v>
      </c>
      <c r="R92" s="71" t="s">
        <v>123</v>
      </c>
      <c r="S92" s="71" t="s">
        <v>124</v>
      </c>
      <c r="T92" s="72" t="s">
        <v>125</v>
      </c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</row>
    <row r="93" spans="1:63" s="2" customFormat="1" ht="22.9" customHeight="1">
      <c r="A93" s="36"/>
      <c r="B93" s="37"/>
      <c r="C93" s="77" t="s">
        <v>126</v>
      </c>
      <c r="D93" s="38"/>
      <c r="E93" s="38"/>
      <c r="F93" s="38"/>
      <c r="G93" s="38"/>
      <c r="H93" s="38"/>
      <c r="I93" s="110"/>
      <c r="J93" s="170">
        <f>BK93</f>
        <v>0</v>
      </c>
      <c r="K93" s="38"/>
      <c r="L93" s="41"/>
      <c r="M93" s="73"/>
      <c r="N93" s="171"/>
      <c r="O93" s="74"/>
      <c r="P93" s="172">
        <f>P94+P156</f>
        <v>0</v>
      </c>
      <c r="Q93" s="74"/>
      <c r="R93" s="172">
        <f>R94+R156</f>
        <v>7.351051100000001</v>
      </c>
      <c r="S93" s="74"/>
      <c r="T93" s="173">
        <f>T94+T156</f>
        <v>2.4334000000000002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8" t="s">
        <v>79</v>
      </c>
      <c r="AU93" s="18" t="s">
        <v>105</v>
      </c>
      <c r="BK93" s="174">
        <f>BK94+BK156</f>
        <v>0</v>
      </c>
    </row>
    <row r="94" spans="2:63" s="12" customFormat="1" ht="25.9" customHeight="1">
      <c r="B94" s="175"/>
      <c r="C94" s="176"/>
      <c r="D94" s="177" t="s">
        <v>79</v>
      </c>
      <c r="E94" s="178" t="s">
        <v>127</v>
      </c>
      <c r="F94" s="178" t="s">
        <v>128</v>
      </c>
      <c r="G94" s="176"/>
      <c r="H94" s="176"/>
      <c r="I94" s="179"/>
      <c r="J94" s="180">
        <f>BK94</f>
        <v>0</v>
      </c>
      <c r="K94" s="176"/>
      <c r="L94" s="181"/>
      <c r="M94" s="182"/>
      <c r="N94" s="183"/>
      <c r="O94" s="183"/>
      <c r="P94" s="184">
        <f>P95+P108+P112+P128+P148+P154</f>
        <v>0</v>
      </c>
      <c r="Q94" s="183"/>
      <c r="R94" s="184">
        <f>R95+R108+R112+R128+R148+R154</f>
        <v>6.944900100000001</v>
      </c>
      <c r="S94" s="183"/>
      <c r="T94" s="185">
        <f>T95+T108+T112+T128+T148+T154</f>
        <v>2.4214</v>
      </c>
      <c r="AR94" s="186" t="s">
        <v>41</v>
      </c>
      <c r="AT94" s="187" t="s">
        <v>79</v>
      </c>
      <c r="AU94" s="187" t="s">
        <v>80</v>
      </c>
      <c r="AY94" s="186" t="s">
        <v>129</v>
      </c>
      <c r="BK94" s="188">
        <f>BK95+BK108+BK112+BK128+BK148+BK154</f>
        <v>0</v>
      </c>
    </row>
    <row r="95" spans="2:63" s="12" customFormat="1" ht="22.9" customHeight="1">
      <c r="B95" s="175"/>
      <c r="C95" s="176"/>
      <c r="D95" s="177" t="s">
        <v>79</v>
      </c>
      <c r="E95" s="189" t="s">
        <v>41</v>
      </c>
      <c r="F95" s="189" t="s">
        <v>329</v>
      </c>
      <c r="G95" s="176"/>
      <c r="H95" s="176"/>
      <c r="I95" s="179"/>
      <c r="J95" s="190">
        <f>BK95</f>
        <v>0</v>
      </c>
      <c r="K95" s="176"/>
      <c r="L95" s="181"/>
      <c r="M95" s="182"/>
      <c r="N95" s="183"/>
      <c r="O95" s="183"/>
      <c r="P95" s="184">
        <f>SUM(P96:P107)</f>
        <v>0</v>
      </c>
      <c r="Q95" s="183"/>
      <c r="R95" s="184">
        <f>SUM(R96:R107)</f>
        <v>4.2</v>
      </c>
      <c r="S95" s="183"/>
      <c r="T95" s="185">
        <f>SUM(T96:T107)</f>
        <v>0</v>
      </c>
      <c r="AR95" s="186" t="s">
        <v>41</v>
      </c>
      <c r="AT95" s="187" t="s">
        <v>79</v>
      </c>
      <c r="AU95" s="187" t="s">
        <v>41</v>
      </c>
      <c r="AY95" s="186" t="s">
        <v>129</v>
      </c>
      <c r="BK95" s="188">
        <f>SUM(BK96:BK107)</f>
        <v>0</v>
      </c>
    </row>
    <row r="96" spans="1:65" s="2" customFormat="1" ht="21.75" customHeight="1">
      <c r="A96" s="36"/>
      <c r="B96" s="37"/>
      <c r="C96" s="191" t="s">
        <v>41</v>
      </c>
      <c r="D96" s="191" t="s">
        <v>132</v>
      </c>
      <c r="E96" s="192" t="s">
        <v>330</v>
      </c>
      <c r="F96" s="193" t="s">
        <v>331</v>
      </c>
      <c r="G96" s="194" t="s">
        <v>264</v>
      </c>
      <c r="H96" s="195">
        <v>2.4</v>
      </c>
      <c r="I96" s="196"/>
      <c r="J96" s="195">
        <f>ROUND(I96*H96,1)</f>
        <v>0</v>
      </c>
      <c r="K96" s="193" t="s">
        <v>136</v>
      </c>
      <c r="L96" s="41"/>
      <c r="M96" s="197" t="s">
        <v>35</v>
      </c>
      <c r="N96" s="198" t="s">
        <v>51</v>
      </c>
      <c r="O96" s="66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1" t="s">
        <v>137</v>
      </c>
      <c r="AT96" s="201" t="s">
        <v>132</v>
      </c>
      <c r="AU96" s="201" t="s">
        <v>89</v>
      </c>
      <c r="AY96" s="18" t="s">
        <v>129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41</v>
      </c>
      <c r="BK96" s="202">
        <f>ROUND(I96*H96,1)</f>
        <v>0</v>
      </c>
      <c r="BL96" s="18" t="s">
        <v>137</v>
      </c>
      <c r="BM96" s="201" t="s">
        <v>1131</v>
      </c>
    </row>
    <row r="97" spans="2:51" s="16" customFormat="1" ht="11.25">
      <c r="B97" s="251"/>
      <c r="C97" s="252"/>
      <c r="D97" s="205" t="s">
        <v>139</v>
      </c>
      <c r="E97" s="253" t="s">
        <v>35</v>
      </c>
      <c r="F97" s="254" t="s">
        <v>1132</v>
      </c>
      <c r="G97" s="252"/>
      <c r="H97" s="253" t="s">
        <v>35</v>
      </c>
      <c r="I97" s="255"/>
      <c r="J97" s="252"/>
      <c r="K97" s="252"/>
      <c r="L97" s="256"/>
      <c r="M97" s="257"/>
      <c r="N97" s="258"/>
      <c r="O97" s="258"/>
      <c r="P97" s="258"/>
      <c r="Q97" s="258"/>
      <c r="R97" s="258"/>
      <c r="S97" s="258"/>
      <c r="T97" s="259"/>
      <c r="AT97" s="260" t="s">
        <v>139</v>
      </c>
      <c r="AU97" s="260" t="s">
        <v>89</v>
      </c>
      <c r="AV97" s="16" t="s">
        <v>41</v>
      </c>
      <c r="AW97" s="16" t="s">
        <v>141</v>
      </c>
      <c r="AX97" s="16" t="s">
        <v>80</v>
      </c>
      <c r="AY97" s="260" t="s">
        <v>129</v>
      </c>
    </row>
    <row r="98" spans="2:51" s="13" customFormat="1" ht="11.25">
      <c r="B98" s="203"/>
      <c r="C98" s="204"/>
      <c r="D98" s="205" t="s">
        <v>139</v>
      </c>
      <c r="E98" s="206" t="s">
        <v>35</v>
      </c>
      <c r="F98" s="207" t="s">
        <v>1133</v>
      </c>
      <c r="G98" s="204"/>
      <c r="H98" s="208">
        <v>2.4000000000000004</v>
      </c>
      <c r="I98" s="209"/>
      <c r="J98" s="204"/>
      <c r="K98" s="204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139</v>
      </c>
      <c r="AU98" s="214" t="s">
        <v>89</v>
      </c>
      <c r="AV98" s="13" t="s">
        <v>89</v>
      </c>
      <c r="AW98" s="13" t="s">
        <v>141</v>
      </c>
      <c r="AX98" s="13" t="s">
        <v>41</v>
      </c>
      <c r="AY98" s="214" t="s">
        <v>129</v>
      </c>
    </row>
    <row r="99" spans="1:65" s="2" customFormat="1" ht="55.5" customHeight="1">
      <c r="A99" s="36"/>
      <c r="B99" s="37"/>
      <c r="C99" s="191" t="s">
        <v>89</v>
      </c>
      <c r="D99" s="191" t="s">
        <v>132</v>
      </c>
      <c r="E99" s="192" t="s">
        <v>1134</v>
      </c>
      <c r="F99" s="193" t="s">
        <v>1135</v>
      </c>
      <c r="G99" s="194" t="s">
        <v>264</v>
      </c>
      <c r="H99" s="195">
        <v>2.4</v>
      </c>
      <c r="I99" s="196"/>
      <c r="J99" s="195">
        <f>ROUND(I99*H99,1)</f>
        <v>0</v>
      </c>
      <c r="K99" s="193" t="s">
        <v>205</v>
      </c>
      <c r="L99" s="41"/>
      <c r="M99" s="197" t="s">
        <v>35</v>
      </c>
      <c r="N99" s="198" t="s">
        <v>51</v>
      </c>
      <c r="O99" s="66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1" t="s">
        <v>137</v>
      </c>
      <c r="AT99" s="201" t="s">
        <v>132</v>
      </c>
      <c r="AU99" s="201" t="s">
        <v>89</v>
      </c>
      <c r="AY99" s="18" t="s">
        <v>129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18" t="s">
        <v>41</v>
      </c>
      <c r="BK99" s="202">
        <f>ROUND(I99*H99,1)</f>
        <v>0</v>
      </c>
      <c r="BL99" s="18" t="s">
        <v>137</v>
      </c>
      <c r="BM99" s="201" t="s">
        <v>1136</v>
      </c>
    </row>
    <row r="100" spans="1:65" s="2" customFormat="1" ht="16.5" customHeight="1">
      <c r="A100" s="36"/>
      <c r="B100" s="37"/>
      <c r="C100" s="191" t="s">
        <v>150</v>
      </c>
      <c r="D100" s="191" t="s">
        <v>132</v>
      </c>
      <c r="E100" s="192" t="s">
        <v>339</v>
      </c>
      <c r="F100" s="193" t="s">
        <v>340</v>
      </c>
      <c r="G100" s="194" t="s">
        <v>264</v>
      </c>
      <c r="H100" s="195">
        <v>2.4</v>
      </c>
      <c r="I100" s="196"/>
      <c r="J100" s="195">
        <f>ROUND(I100*H100,1)</f>
        <v>0</v>
      </c>
      <c r="K100" s="193" t="s">
        <v>136</v>
      </c>
      <c r="L100" s="41"/>
      <c r="M100" s="197" t="s">
        <v>35</v>
      </c>
      <c r="N100" s="198" t="s">
        <v>51</v>
      </c>
      <c r="O100" s="66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1" t="s">
        <v>137</v>
      </c>
      <c r="AT100" s="201" t="s">
        <v>132</v>
      </c>
      <c r="AU100" s="201" t="s">
        <v>89</v>
      </c>
      <c r="AY100" s="18" t="s">
        <v>129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18" t="s">
        <v>41</v>
      </c>
      <c r="BK100" s="202">
        <f>ROUND(I100*H100,1)</f>
        <v>0</v>
      </c>
      <c r="BL100" s="18" t="s">
        <v>137</v>
      </c>
      <c r="BM100" s="201" t="s">
        <v>1137</v>
      </c>
    </row>
    <row r="101" spans="1:65" s="2" customFormat="1" ht="33" customHeight="1">
      <c r="A101" s="36"/>
      <c r="B101" s="37"/>
      <c r="C101" s="191" t="s">
        <v>137</v>
      </c>
      <c r="D101" s="191" t="s">
        <v>132</v>
      </c>
      <c r="E101" s="192" t="s">
        <v>342</v>
      </c>
      <c r="F101" s="193" t="s">
        <v>343</v>
      </c>
      <c r="G101" s="194" t="s">
        <v>148</v>
      </c>
      <c r="H101" s="195">
        <v>4.08</v>
      </c>
      <c r="I101" s="196"/>
      <c r="J101" s="195">
        <f>ROUND(I101*H101,1)</f>
        <v>0</v>
      </c>
      <c r="K101" s="193" t="s">
        <v>136</v>
      </c>
      <c r="L101" s="41"/>
      <c r="M101" s="197" t="s">
        <v>35</v>
      </c>
      <c r="N101" s="198" t="s">
        <v>51</v>
      </c>
      <c r="O101" s="66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1" t="s">
        <v>137</v>
      </c>
      <c r="AT101" s="201" t="s">
        <v>132</v>
      </c>
      <c r="AU101" s="201" t="s">
        <v>89</v>
      </c>
      <c r="AY101" s="18" t="s">
        <v>129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8" t="s">
        <v>41</v>
      </c>
      <c r="BK101" s="202">
        <f>ROUND(I101*H101,1)</f>
        <v>0</v>
      </c>
      <c r="BL101" s="18" t="s">
        <v>137</v>
      </c>
      <c r="BM101" s="201" t="s">
        <v>1138</v>
      </c>
    </row>
    <row r="102" spans="2:51" s="13" customFormat="1" ht="11.25">
      <c r="B102" s="203"/>
      <c r="C102" s="204"/>
      <c r="D102" s="205" t="s">
        <v>139</v>
      </c>
      <c r="E102" s="206" t="s">
        <v>35</v>
      </c>
      <c r="F102" s="207" t="s">
        <v>1139</v>
      </c>
      <c r="G102" s="204"/>
      <c r="H102" s="208">
        <v>4.08</v>
      </c>
      <c r="I102" s="209"/>
      <c r="J102" s="204"/>
      <c r="K102" s="204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139</v>
      </c>
      <c r="AU102" s="214" t="s">
        <v>89</v>
      </c>
      <c r="AV102" s="13" t="s">
        <v>89</v>
      </c>
      <c r="AW102" s="13" t="s">
        <v>141</v>
      </c>
      <c r="AX102" s="13" t="s">
        <v>41</v>
      </c>
      <c r="AY102" s="214" t="s">
        <v>129</v>
      </c>
    </row>
    <row r="103" spans="1:65" s="2" customFormat="1" ht="66.75" customHeight="1">
      <c r="A103" s="36"/>
      <c r="B103" s="37"/>
      <c r="C103" s="191" t="s">
        <v>164</v>
      </c>
      <c r="D103" s="191" t="s">
        <v>132</v>
      </c>
      <c r="E103" s="192" t="s">
        <v>1140</v>
      </c>
      <c r="F103" s="193" t="s">
        <v>1141</v>
      </c>
      <c r="G103" s="194" t="s">
        <v>264</v>
      </c>
      <c r="H103" s="195">
        <v>2.1</v>
      </c>
      <c r="I103" s="196"/>
      <c r="J103" s="195">
        <f>ROUND(I103*H103,1)</f>
        <v>0</v>
      </c>
      <c r="K103" s="193" t="s">
        <v>205</v>
      </c>
      <c r="L103" s="41"/>
      <c r="M103" s="197" t="s">
        <v>35</v>
      </c>
      <c r="N103" s="198" t="s">
        <v>51</v>
      </c>
      <c r="O103" s="66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1" t="s">
        <v>137</v>
      </c>
      <c r="AT103" s="201" t="s">
        <v>132</v>
      </c>
      <c r="AU103" s="201" t="s">
        <v>89</v>
      </c>
      <c r="AY103" s="18" t="s">
        <v>129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18" t="s">
        <v>41</v>
      </c>
      <c r="BK103" s="202">
        <f>ROUND(I103*H103,1)</f>
        <v>0</v>
      </c>
      <c r="BL103" s="18" t="s">
        <v>137</v>
      </c>
      <c r="BM103" s="201" t="s">
        <v>1142</v>
      </c>
    </row>
    <row r="104" spans="2:51" s="16" customFormat="1" ht="11.25">
      <c r="B104" s="251"/>
      <c r="C104" s="252"/>
      <c r="D104" s="205" t="s">
        <v>139</v>
      </c>
      <c r="E104" s="253" t="s">
        <v>35</v>
      </c>
      <c r="F104" s="254" t="s">
        <v>1132</v>
      </c>
      <c r="G104" s="252"/>
      <c r="H104" s="253" t="s">
        <v>35</v>
      </c>
      <c r="I104" s="255"/>
      <c r="J104" s="252"/>
      <c r="K104" s="252"/>
      <c r="L104" s="256"/>
      <c r="M104" s="257"/>
      <c r="N104" s="258"/>
      <c r="O104" s="258"/>
      <c r="P104" s="258"/>
      <c r="Q104" s="258"/>
      <c r="R104" s="258"/>
      <c r="S104" s="258"/>
      <c r="T104" s="259"/>
      <c r="AT104" s="260" t="s">
        <v>139</v>
      </c>
      <c r="AU104" s="260" t="s">
        <v>89</v>
      </c>
      <c r="AV104" s="16" t="s">
        <v>41</v>
      </c>
      <c r="AW104" s="16" t="s">
        <v>141</v>
      </c>
      <c r="AX104" s="16" t="s">
        <v>80</v>
      </c>
      <c r="AY104" s="260" t="s">
        <v>129</v>
      </c>
    </row>
    <row r="105" spans="2:51" s="13" customFormat="1" ht="11.25">
      <c r="B105" s="203"/>
      <c r="C105" s="204"/>
      <c r="D105" s="205" t="s">
        <v>139</v>
      </c>
      <c r="E105" s="206" t="s">
        <v>35</v>
      </c>
      <c r="F105" s="207" t="s">
        <v>1143</v>
      </c>
      <c r="G105" s="204"/>
      <c r="H105" s="208">
        <v>2.0999999999999996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139</v>
      </c>
      <c r="AU105" s="214" t="s">
        <v>89</v>
      </c>
      <c r="AV105" s="13" t="s">
        <v>89</v>
      </c>
      <c r="AW105" s="13" t="s">
        <v>141</v>
      </c>
      <c r="AX105" s="13" t="s">
        <v>41</v>
      </c>
      <c r="AY105" s="214" t="s">
        <v>129</v>
      </c>
    </row>
    <row r="106" spans="1:65" s="2" customFormat="1" ht="16.5" customHeight="1">
      <c r="A106" s="36"/>
      <c r="B106" s="37"/>
      <c r="C106" s="237" t="s">
        <v>175</v>
      </c>
      <c r="D106" s="237" t="s">
        <v>187</v>
      </c>
      <c r="E106" s="238" t="s">
        <v>1144</v>
      </c>
      <c r="F106" s="239" t="s">
        <v>1145</v>
      </c>
      <c r="G106" s="240" t="s">
        <v>148</v>
      </c>
      <c r="H106" s="241">
        <v>4.2</v>
      </c>
      <c r="I106" s="242"/>
      <c r="J106" s="241">
        <f>ROUND(I106*H106,1)</f>
        <v>0</v>
      </c>
      <c r="K106" s="239" t="s">
        <v>205</v>
      </c>
      <c r="L106" s="243"/>
      <c r="M106" s="244" t="s">
        <v>35</v>
      </c>
      <c r="N106" s="245" t="s">
        <v>51</v>
      </c>
      <c r="O106" s="66"/>
      <c r="P106" s="199">
        <f>O106*H106</f>
        <v>0</v>
      </c>
      <c r="Q106" s="199">
        <v>1</v>
      </c>
      <c r="R106" s="199">
        <f>Q106*H106</f>
        <v>4.2</v>
      </c>
      <c r="S106" s="199">
        <v>0</v>
      </c>
      <c r="T106" s="20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1" t="s">
        <v>186</v>
      </c>
      <c r="AT106" s="201" t="s">
        <v>187</v>
      </c>
      <c r="AU106" s="201" t="s">
        <v>89</v>
      </c>
      <c r="AY106" s="18" t="s">
        <v>129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18" t="s">
        <v>41</v>
      </c>
      <c r="BK106" s="202">
        <f>ROUND(I106*H106,1)</f>
        <v>0</v>
      </c>
      <c r="BL106" s="18" t="s">
        <v>137</v>
      </c>
      <c r="BM106" s="201" t="s">
        <v>1146</v>
      </c>
    </row>
    <row r="107" spans="2:51" s="13" customFormat="1" ht="11.25">
      <c r="B107" s="203"/>
      <c r="C107" s="204"/>
      <c r="D107" s="205" t="s">
        <v>139</v>
      </c>
      <c r="E107" s="204"/>
      <c r="F107" s="207" t="s">
        <v>1147</v>
      </c>
      <c r="G107" s="204"/>
      <c r="H107" s="208">
        <v>4.2</v>
      </c>
      <c r="I107" s="209"/>
      <c r="J107" s="204"/>
      <c r="K107" s="204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139</v>
      </c>
      <c r="AU107" s="214" t="s">
        <v>89</v>
      </c>
      <c r="AV107" s="13" t="s">
        <v>89</v>
      </c>
      <c r="AW107" s="13" t="s">
        <v>4</v>
      </c>
      <c r="AX107" s="13" t="s">
        <v>41</v>
      </c>
      <c r="AY107" s="214" t="s">
        <v>129</v>
      </c>
    </row>
    <row r="108" spans="2:63" s="12" customFormat="1" ht="22.9" customHeight="1">
      <c r="B108" s="175"/>
      <c r="C108" s="176"/>
      <c r="D108" s="177" t="s">
        <v>79</v>
      </c>
      <c r="E108" s="189" t="s">
        <v>137</v>
      </c>
      <c r="F108" s="189" t="s">
        <v>426</v>
      </c>
      <c r="G108" s="176"/>
      <c r="H108" s="176"/>
      <c r="I108" s="179"/>
      <c r="J108" s="190">
        <f>BK108</f>
        <v>0</v>
      </c>
      <c r="K108" s="176"/>
      <c r="L108" s="181"/>
      <c r="M108" s="182"/>
      <c r="N108" s="183"/>
      <c r="O108" s="183"/>
      <c r="P108" s="184">
        <f>SUM(P109:P111)</f>
        <v>0</v>
      </c>
      <c r="Q108" s="183"/>
      <c r="R108" s="184">
        <f>SUM(R109:R111)</f>
        <v>0.567231</v>
      </c>
      <c r="S108" s="183"/>
      <c r="T108" s="185">
        <f>SUM(T109:T111)</f>
        <v>0</v>
      </c>
      <c r="AR108" s="186" t="s">
        <v>41</v>
      </c>
      <c r="AT108" s="187" t="s">
        <v>79</v>
      </c>
      <c r="AU108" s="187" t="s">
        <v>41</v>
      </c>
      <c r="AY108" s="186" t="s">
        <v>129</v>
      </c>
      <c r="BK108" s="188">
        <f>SUM(BK109:BK111)</f>
        <v>0</v>
      </c>
    </row>
    <row r="109" spans="1:65" s="2" customFormat="1" ht="21.75" customHeight="1">
      <c r="A109" s="36"/>
      <c r="B109" s="37"/>
      <c r="C109" s="191" t="s">
        <v>181</v>
      </c>
      <c r="D109" s="191" t="s">
        <v>132</v>
      </c>
      <c r="E109" s="192" t="s">
        <v>1148</v>
      </c>
      <c r="F109" s="193" t="s">
        <v>1149</v>
      </c>
      <c r="G109" s="194" t="s">
        <v>264</v>
      </c>
      <c r="H109" s="195">
        <v>0.3</v>
      </c>
      <c r="I109" s="196"/>
      <c r="J109" s="195">
        <f>ROUND(I109*H109,1)</f>
        <v>0</v>
      </c>
      <c r="K109" s="193" t="s">
        <v>205</v>
      </c>
      <c r="L109" s="41"/>
      <c r="M109" s="197" t="s">
        <v>35</v>
      </c>
      <c r="N109" s="198" t="s">
        <v>51</v>
      </c>
      <c r="O109" s="66"/>
      <c r="P109" s="199">
        <f>O109*H109</f>
        <v>0</v>
      </c>
      <c r="Q109" s="199">
        <v>1.89077</v>
      </c>
      <c r="R109" s="199">
        <f>Q109*H109</f>
        <v>0.567231</v>
      </c>
      <c r="S109" s="199">
        <v>0</v>
      </c>
      <c r="T109" s="20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1" t="s">
        <v>137</v>
      </c>
      <c r="AT109" s="201" t="s">
        <v>132</v>
      </c>
      <c r="AU109" s="201" t="s">
        <v>89</v>
      </c>
      <c r="AY109" s="18" t="s">
        <v>129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18" t="s">
        <v>41</v>
      </c>
      <c r="BK109" s="202">
        <f>ROUND(I109*H109,1)</f>
        <v>0</v>
      </c>
      <c r="BL109" s="18" t="s">
        <v>137</v>
      </c>
      <c r="BM109" s="201" t="s">
        <v>1150</v>
      </c>
    </row>
    <row r="110" spans="2:51" s="16" customFormat="1" ht="11.25">
      <c r="B110" s="251"/>
      <c r="C110" s="252"/>
      <c r="D110" s="205" t="s">
        <v>139</v>
      </c>
      <c r="E110" s="253" t="s">
        <v>35</v>
      </c>
      <c r="F110" s="254" t="s">
        <v>1151</v>
      </c>
      <c r="G110" s="252"/>
      <c r="H110" s="253" t="s">
        <v>35</v>
      </c>
      <c r="I110" s="255"/>
      <c r="J110" s="252"/>
      <c r="K110" s="252"/>
      <c r="L110" s="256"/>
      <c r="M110" s="257"/>
      <c r="N110" s="258"/>
      <c r="O110" s="258"/>
      <c r="P110" s="258"/>
      <c r="Q110" s="258"/>
      <c r="R110" s="258"/>
      <c r="S110" s="258"/>
      <c r="T110" s="259"/>
      <c r="AT110" s="260" t="s">
        <v>139</v>
      </c>
      <c r="AU110" s="260" t="s">
        <v>89</v>
      </c>
      <c r="AV110" s="16" t="s">
        <v>41</v>
      </c>
      <c r="AW110" s="16" t="s">
        <v>141</v>
      </c>
      <c r="AX110" s="16" t="s">
        <v>80</v>
      </c>
      <c r="AY110" s="260" t="s">
        <v>129</v>
      </c>
    </row>
    <row r="111" spans="2:51" s="13" customFormat="1" ht="11.25">
      <c r="B111" s="203"/>
      <c r="C111" s="204"/>
      <c r="D111" s="205" t="s">
        <v>139</v>
      </c>
      <c r="E111" s="206" t="s">
        <v>35</v>
      </c>
      <c r="F111" s="207" t="s">
        <v>1152</v>
      </c>
      <c r="G111" s="204"/>
      <c r="H111" s="208">
        <v>0.30000000000000004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139</v>
      </c>
      <c r="AU111" s="214" t="s">
        <v>89</v>
      </c>
      <c r="AV111" s="13" t="s">
        <v>89</v>
      </c>
      <c r="AW111" s="13" t="s">
        <v>141</v>
      </c>
      <c r="AX111" s="13" t="s">
        <v>41</v>
      </c>
      <c r="AY111" s="214" t="s">
        <v>129</v>
      </c>
    </row>
    <row r="112" spans="2:63" s="12" customFormat="1" ht="22.9" customHeight="1">
      <c r="B112" s="175"/>
      <c r="C112" s="176"/>
      <c r="D112" s="177" t="s">
        <v>79</v>
      </c>
      <c r="E112" s="189" t="s">
        <v>175</v>
      </c>
      <c r="F112" s="189" t="s">
        <v>471</v>
      </c>
      <c r="G112" s="176"/>
      <c r="H112" s="176"/>
      <c r="I112" s="179"/>
      <c r="J112" s="190">
        <f>BK112</f>
        <v>0</v>
      </c>
      <c r="K112" s="176"/>
      <c r="L112" s="181"/>
      <c r="M112" s="182"/>
      <c r="N112" s="183"/>
      <c r="O112" s="183"/>
      <c r="P112" s="184">
        <f>SUM(P113:P127)</f>
        <v>0</v>
      </c>
      <c r="Q112" s="183"/>
      <c r="R112" s="184">
        <f>SUM(R113:R127)</f>
        <v>2.1733571</v>
      </c>
      <c r="S112" s="183"/>
      <c r="T112" s="185">
        <f>SUM(T113:T127)</f>
        <v>0</v>
      </c>
      <c r="AR112" s="186" t="s">
        <v>41</v>
      </c>
      <c r="AT112" s="187" t="s">
        <v>79</v>
      </c>
      <c r="AU112" s="187" t="s">
        <v>41</v>
      </c>
      <c r="AY112" s="186" t="s">
        <v>129</v>
      </c>
      <c r="BK112" s="188">
        <f>SUM(BK113:BK127)</f>
        <v>0</v>
      </c>
    </row>
    <row r="113" spans="1:65" s="2" customFormat="1" ht="21.75" customHeight="1">
      <c r="A113" s="36"/>
      <c r="B113" s="37"/>
      <c r="C113" s="191" t="s">
        <v>186</v>
      </c>
      <c r="D113" s="191" t="s">
        <v>132</v>
      </c>
      <c r="E113" s="192" t="s">
        <v>489</v>
      </c>
      <c r="F113" s="193" t="s">
        <v>490</v>
      </c>
      <c r="G113" s="194" t="s">
        <v>135</v>
      </c>
      <c r="H113" s="195">
        <v>1.2</v>
      </c>
      <c r="I113" s="196"/>
      <c r="J113" s="195">
        <f>ROUND(I113*H113,1)</f>
        <v>0</v>
      </c>
      <c r="K113" s="193" t="s">
        <v>136</v>
      </c>
      <c r="L113" s="41"/>
      <c r="M113" s="197" t="s">
        <v>35</v>
      </c>
      <c r="N113" s="198" t="s">
        <v>51</v>
      </c>
      <c r="O113" s="66"/>
      <c r="P113" s="199">
        <f>O113*H113</f>
        <v>0</v>
      </c>
      <c r="Q113" s="199">
        <v>0.00026</v>
      </c>
      <c r="R113" s="199">
        <f>Q113*H113</f>
        <v>0.00031199999999999994</v>
      </c>
      <c r="S113" s="199">
        <v>0</v>
      </c>
      <c r="T113" s="20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1" t="s">
        <v>137</v>
      </c>
      <c r="AT113" s="201" t="s">
        <v>132</v>
      </c>
      <c r="AU113" s="201" t="s">
        <v>89</v>
      </c>
      <c r="AY113" s="18" t="s">
        <v>129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18" t="s">
        <v>41</v>
      </c>
      <c r="BK113" s="202">
        <f>ROUND(I113*H113,1)</f>
        <v>0</v>
      </c>
      <c r="BL113" s="18" t="s">
        <v>137</v>
      </c>
      <c r="BM113" s="201" t="s">
        <v>1153</v>
      </c>
    </row>
    <row r="114" spans="2:51" s="13" customFormat="1" ht="11.25">
      <c r="B114" s="203"/>
      <c r="C114" s="204"/>
      <c r="D114" s="205" t="s">
        <v>139</v>
      </c>
      <c r="E114" s="206" t="s">
        <v>35</v>
      </c>
      <c r="F114" s="207" t="s">
        <v>1154</v>
      </c>
      <c r="G114" s="204"/>
      <c r="H114" s="208">
        <v>1.2</v>
      </c>
      <c r="I114" s="209"/>
      <c r="J114" s="204"/>
      <c r="K114" s="204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139</v>
      </c>
      <c r="AU114" s="214" t="s">
        <v>89</v>
      </c>
      <c r="AV114" s="13" t="s">
        <v>89</v>
      </c>
      <c r="AW114" s="13" t="s">
        <v>141</v>
      </c>
      <c r="AX114" s="13" t="s">
        <v>41</v>
      </c>
      <c r="AY114" s="214" t="s">
        <v>129</v>
      </c>
    </row>
    <row r="115" spans="1:65" s="2" customFormat="1" ht="16.5" customHeight="1">
      <c r="A115" s="36"/>
      <c r="B115" s="37"/>
      <c r="C115" s="191" t="s">
        <v>130</v>
      </c>
      <c r="D115" s="191" t="s">
        <v>132</v>
      </c>
      <c r="E115" s="192" t="s">
        <v>1155</v>
      </c>
      <c r="F115" s="193" t="s">
        <v>1156</v>
      </c>
      <c r="G115" s="194" t="s">
        <v>135</v>
      </c>
      <c r="H115" s="195">
        <v>2.54</v>
      </c>
      <c r="I115" s="196"/>
      <c r="J115" s="195">
        <f>ROUND(I115*H115,1)</f>
        <v>0</v>
      </c>
      <c r="K115" s="193" t="s">
        <v>205</v>
      </c>
      <c r="L115" s="41"/>
      <c r="M115" s="197" t="s">
        <v>35</v>
      </c>
      <c r="N115" s="198" t="s">
        <v>51</v>
      </c>
      <c r="O115" s="66"/>
      <c r="P115" s="199">
        <f>O115*H115</f>
        <v>0</v>
      </c>
      <c r="Q115" s="199">
        <v>0.04</v>
      </c>
      <c r="R115" s="199">
        <f>Q115*H115</f>
        <v>0.10160000000000001</v>
      </c>
      <c r="S115" s="199">
        <v>0</v>
      </c>
      <c r="T115" s="20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1" t="s">
        <v>137</v>
      </c>
      <c r="AT115" s="201" t="s">
        <v>132</v>
      </c>
      <c r="AU115" s="201" t="s">
        <v>89</v>
      </c>
      <c r="AY115" s="18" t="s">
        <v>129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18" t="s">
        <v>41</v>
      </c>
      <c r="BK115" s="202">
        <f>ROUND(I115*H115,1)</f>
        <v>0</v>
      </c>
      <c r="BL115" s="18" t="s">
        <v>137</v>
      </c>
      <c r="BM115" s="201" t="s">
        <v>1157</v>
      </c>
    </row>
    <row r="116" spans="2:51" s="13" customFormat="1" ht="11.25">
      <c r="B116" s="203"/>
      <c r="C116" s="204"/>
      <c r="D116" s="205" t="s">
        <v>139</v>
      </c>
      <c r="E116" s="206" t="s">
        <v>35</v>
      </c>
      <c r="F116" s="207" t="s">
        <v>1158</v>
      </c>
      <c r="G116" s="204"/>
      <c r="H116" s="208">
        <v>1.5899999999999999</v>
      </c>
      <c r="I116" s="209"/>
      <c r="J116" s="204"/>
      <c r="K116" s="204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139</v>
      </c>
      <c r="AU116" s="214" t="s">
        <v>89</v>
      </c>
      <c r="AV116" s="13" t="s">
        <v>89</v>
      </c>
      <c r="AW116" s="13" t="s">
        <v>141</v>
      </c>
      <c r="AX116" s="13" t="s">
        <v>80</v>
      </c>
      <c r="AY116" s="214" t="s">
        <v>129</v>
      </c>
    </row>
    <row r="117" spans="2:51" s="13" customFormat="1" ht="11.25">
      <c r="B117" s="203"/>
      <c r="C117" s="204"/>
      <c r="D117" s="205" t="s">
        <v>139</v>
      </c>
      <c r="E117" s="206" t="s">
        <v>35</v>
      </c>
      <c r="F117" s="207" t="s">
        <v>1159</v>
      </c>
      <c r="G117" s="204"/>
      <c r="H117" s="208">
        <v>0.9450000000000001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139</v>
      </c>
      <c r="AU117" s="214" t="s">
        <v>89</v>
      </c>
      <c r="AV117" s="13" t="s">
        <v>89</v>
      </c>
      <c r="AW117" s="13" t="s">
        <v>141</v>
      </c>
      <c r="AX117" s="13" t="s">
        <v>80</v>
      </c>
      <c r="AY117" s="214" t="s">
        <v>129</v>
      </c>
    </row>
    <row r="118" spans="2:51" s="14" customFormat="1" ht="11.25">
      <c r="B118" s="215"/>
      <c r="C118" s="216"/>
      <c r="D118" s="205" t="s">
        <v>139</v>
      </c>
      <c r="E118" s="217" t="s">
        <v>35</v>
      </c>
      <c r="F118" s="218" t="s">
        <v>143</v>
      </c>
      <c r="G118" s="216"/>
      <c r="H118" s="219">
        <v>2.535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139</v>
      </c>
      <c r="AU118" s="225" t="s">
        <v>89</v>
      </c>
      <c r="AV118" s="14" t="s">
        <v>137</v>
      </c>
      <c r="AW118" s="14" t="s">
        <v>141</v>
      </c>
      <c r="AX118" s="14" t="s">
        <v>41</v>
      </c>
      <c r="AY118" s="225" t="s">
        <v>129</v>
      </c>
    </row>
    <row r="119" spans="1:65" s="2" customFormat="1" ht="33" customHeight="1">
      <c r="A119" s="36"/>
      <c r="B119" s="37"/>
      <c r="C119" s="191" t="s">
        <v>197</v>
      </c>
      <c r="D119" s="191" t="s">
        <v>132</v>
      </c>
      <c r="E119" s="192" t="s">
        <v>501</v>
      </c>
      <c r="F119" s="193" t="s">
        <v>502</v>
      </c>
      <c r="G119" s="194" t="s">
        <v>135</v>
      </c>
      <c r="H119" s="195">
        <v>1.2</v>
      </c>
      <c r="I119" s="196"/>
      <c r="J119" s="195">
        <f>ROUND(I119*H119,1)</f>
        <v>0</v>
      </c>
      <c r="K119" s="193" t="s">
        <v>136</v>
      </c>
      <c r="L119" s="41"/>
      <c r="M119" s="197" t="s">
        <v>35</v>
      </c>
      <c r="N119" s="198" t="s">
        <v>51</v>
      </c>
      <c r="O119" s="66"/>
      <c r="P119" s="199">
        <f>O119*H119</f>
        <v>0</v>
      </c>
      <c r="Q119" s="199">
        <v>0.00438</v>
      </c>
      <c r="R119" s="199">
        <f>Q119*H119</f>
        <v>0.005256</v>
      </c>
      <c r="S119" s="199">
        <v>0</v>
      </c>
      <c r="T119" s="20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1" t="s">
        <v>137</v>
      </c>
      <c r="AT119" s="201" t="s">
        <v>132</v>
      </c>
      <c r="AU119" s="201" t="s">
        <v>89</v>
      </c>
      <c r="AY119" s="18" t="s">
        <v>129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18" t="s">
        <v>41</v>
      </c>
      <c r="BK119" s="202">
        <f>ROUND(I119*H119,1)</f>
        <v>0</v>
      </c>
      <c r="BL119" s="18" t="s">
        <v>137</v>
      </c>
      <c r="BM119" s="201" t="s">
        <v>1160</v>
      </c>
    </row>
    <row r="120" spans="2:51" s="13" customFormat="1" ht="11.25">
      <c r="B120" s="203"/>
      <c r="C120" s="204"/>
      <c r="D120" s="205" t="s">
        <v>139</v>
      </c>
      <c r="E120" s="206" t="s">
        <v>35</v>
      </c>
      <c r="F120" s="207" t="s">
        <v>1154</v>
      </c>
      <c r="G120" s="204"/>
      <c r="H120" s="208">
        <v>1.2</v>
      </c>
      <c r="I120" s="209"/>
      <c r="J120" s="204"/>
      <c r="K120" s="204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139</v>
      </c>
      <c r="AU120" s="214" t="s">
        <v>89</v>
      </c>
      <c r="AV120" s="13" t="s">
        <v>89</v>
      </c>
      <c r="AW120" s="13" t="s">
        <v>141</v>
      </c>
      <c r="AX120" s="13" t="s">
        <v>41</v>
      </c>
      <c r="AY120" s="214" t="s">
        <v>129</v>
      </c>
    </row>
    <row r="121" spans="1:65" s="2" customFormat="1" ht="21.75" customHeight="1">
      <c r="A121" s="36"/>
      <c r="B121" s="37"/>
      <c r="C121" s="191" t="s">
        <v>209</v>
      </c>
      <c r="D121" s="191" t="s">
        <v>132</v>
      </c>
      <c r="E121" s="192" t="s">
        <v>518</v>
      </c>
      <c r="F121" s="193" t="s">
        <v>519</v>
      </c>
      <c r="G121" s="194" t="s">
        <v>135</v>
      </c>
      <c r="H121" s="195">
        <v>1.2</v>
      </c>
      <c r="I121" s="196"/>
      <c r="J121" s="195">
        <f>ROUND(I121*H121,1)</f>
        <v>0</v>
      </c>
      <c r="K121" s="193" t="s">
        <v>136</v>
      </c>
      <c r="L121" s="41"/>
      <c r="M121" s="197" t="s">
        <v>35</v>
      </c>
      <c r="N121" s="198" t="s">
        <v>51</v>
      </c>
      <c r="O121" s="66"/>
      <c r="P121" s="199">
        <f>O121*H121</f>
        <v>0</v>
      </c>
      <c r="Q121" s="199">
        <v>0.003</v>
      </c>
      <c r="R121" s="199">
        <f>Q121*H121</f>
        <v>0.0036</v>
      </c>
      <c r="S121" s="199">
        <v>0</v>
      </c>
      <c r="T121" s="20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1" t="s">
        <v>137</v>
      </c>
      <c r="AT121" s="201" t="s">
        <v>132</v>
      </c>
      <c r="AU121" s="201" t="s">
        <v>89</v>
      </c>
      <c r="AY121" s="18" t="s">
        <v>129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8" t="s">
        <v>41</v>
      </c>
      <c r="BK121" s="202">
        <f>ROUND(I121*H121,1)</f>
        <v>0</v>
      </c>
      <c r="BL121" s="18" t="s">
        <v>137</v>
      </c>
      <c r="BM121" s="201" t="s">
        <v>1161</v>
      </c>
    </row>
    <row r="122" spans="2:51" s="13" customFormat="1" ht="11.25">
      <c r="B122" s="203"/>
      <c r="C122" s="204"/>
      <c r="D122" s="205" t="s">
        <v>139</v>
      </c>
      <c r="E122" s="206" t="s">
        <v>35</v>
      </c>
      <c r="F122" s="207" t="s">
        <v>1154</v>
      </c>
      <c r="G122" s="204"/>
      <c r="H122" s="208">
        <v>1.2</v>
      </c>
      <c r="I122" s="209"/>
      <c r="J122" s="204"/>
      <c r="K122" s="204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139</v>
      </c>
      <c r="AU122" s="214" t="s">
        <v>89</v>
      </c>
      <c r="AV122" s="13" t="s">
        <v>89</v>
      </c>
      <c r="AW122" s="13" t="s">
        <v>141</v>
      </c>
      <c r="AX122" s="13" t="s">
        <v>41</v>
      </c>
      <c r="AY122" s="214" t="s">
        <v>129</v>
      </c>
    </row>
    <row r="123" spans="1:65" s="2" customFormat="1" ht="33" customHeight="1">
      <c r="A123" s="36"/>
      <c r="B123" s="37"/>
      <c r="C123" s="191" t="s">
        <v>213</v>
      </c>
      <c r="D123" s="191" t="s">
        <v>132</v>
      </c>
      <c r="E123" s="192" t="s">
        <v>537</v>
      </c>
      <c r="F123" s="193" t="s">
        <v>538</v>
      </c>
      <c r="G123" s="194" t="s">
        <v>264</v>
      </c>
      <c r="H123" s="195">
        <v>0.9</v>
      </c>
      <c r="I123" s="196"/>
      <c r="J123" s="195">
        <f>ROUND(I123*H123,1)</f>
        <v>0</v>
      </c>
      <c r="K123" s="193" t="s">
        <v>136</v>
      </c>
      <c r="L123" s="41"/>
      <c r="M123" s="197" t="s">
        <v>35</v>
      </c>
      <c r="N123" s="198" t="s">
        <v>51</v>
      </c>
      <c r="O123" s="66"/>
      <c r="P123" s="199">
        <f>O123*H123</f>
        <v>0</v>
      </c>
      <c r="Q123" s="199">
        <v>2.25634</v>
      </c>
      <c r="R123" s="199">
        <f>Q123*H123</f>
        <v>2.030706</v>
      </c>
      <c r="S123" s="199">
        <v>0</v>
      </c>
      <c r="T123" s="20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1" t="s">
        <v>137</v>
      </c>
      <c r="AT123" s="201" t="s">
        <v>132</v>
      </c>
      <c r="AU123" s="201" t="s">
        <v>89</v>
      </c>
      <c r="AY123" s="18" t="s">
        <v>129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8" t="s">
        <v>41</v>
      </c>
      <c r="BK123" s="202">
        <f>ROUND(I123*H123,1)</f>
        <v>0</v>
      </c>
      <c r="BL123" s="18" t="s">
        <v>137</v>
      </c>
      <c r="BM123" s="201" t="s">
        <v>1162</v>
      </c>
    </row>
    <row r="124" spans="2:51" s="16" customFormat="1" ht="11.25">
      <c r="B124" s="251"/>
      <c r="C124" s="252"/>
      <c r="D124" s="205" t="s">
        <v>139</v>
      </c>
      <c r="E124" s="253" t="s">
        <v>35</v>
      </c>
      <c r="F124" s="254" t="s">
        <v>1163</v>
      </c>
      <c r="G124" s="252"/>
      <c r="H124" s="253" t="s">
        <v>35</v>
      </c>
      <c r="I124" s="255"/>
      <c r="J124" s="252"/>
      <c r="K124" s="252"/>
      <c r="L124" s="256"/>
      <c r="M124" s="257"/>
      <c r="N124" s="258"/>
      <c r="O124" s="258"/>
      <c r="P124" s="258"/>
      <c r="Q124" s="258"/>
      <c r="R124" s="258"/>
      <c r="S124" s="258"/>
      <c r="T124" s="259"/>
      <c r="AT124" s="260" t="s">
        <v>139</v>
      </c>
      <c r="AU124" s="260" t="s">
        <v>89</v>
      </c>
      <c r="AV124" s="16" t="s">
        <v>41</v>
      </c>
      <c r="AW124" s="16" t="s">
        <v>141</v>
      </c>
      <c r="AX124" s="16" t="s">
        <v>80</v>
      </c>
      <c r="AY124" s="260" t="s">
        <v>129</v>
      </c>
    </row>
    <row r="125" spans="2:51" s="13" customFormat="1" ht="11.25">
      <c r="B125" s="203"/>
      <c r="C125" s="204"/>
      <c r="D125" s="205" t="s">
        <v>139</v>
      </c>
      <c r="E125" s="206" t="s">
        <v>35</v>
      </c>
      <c r="F125" s="207" t="s">
        <v>1164</v>
      </c>
      <c r="G125" s="204"/>
      <c r="H125" s="208">
        <v>0.8999999999999999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139</v>
      </c>
      <c r="AU125" s="214" t="s">
        <v>89</v>
      </c>
      <c r="AV125" s="13" t="s">
        <v>89</v>
      </c>
      <c r="AW125" s="13" t="s">
        <v>141</v>
      </c>
      <c r="AX125" s="13" t="s">
        <v>41</v>
      </c>
      <c r="AY125" s="214" t="s">
        <v>129</v>
      </c>
    </row>
    <row r="126" spans="1:65" s="2" customFormat="1" ht="16.5" customHeight="1">
      <c r="A126" s="36"/>
      <c r="B126" s="37"/>
      <c r="C126" s="191" t="s">
        <v>220</v>
      </c>
      <c r="D126" s="191" t="s">
        <v>132</v>
      </c>
      <c r="E126" s="192" t="s">
        <v>563</v>
      </c>
      <c r="F126" s="193" t="s">
        <v>564</v>
      </c>
      <c r="G126" s="194" t="s">
        <v>148</v>
      </c>
      <c r="H126" s="195">
        <v>0.03</v>
      </c>
      <c r="I126" s="196"/>
      <c r="J126" s="195">
        <f>ROUND(I126*H126,1)</f>
        <v>0</v>
      </c>
      <c r="K126" s="193" t="s">
        <v>136</v>
      </c>
      <c r="L126" s="41"/>
      <c r="M126" s="197" t="s">
        <v>35</v>
      </c>
      <c r="N126" s="198" t="s">
        <v>51</v>
      </c>
      <c r="O126" s="66"/>
      <c r="P126" s="199">
        <f>O126*H126</f>
        <v>0</v>
      </c>
      <c r="Q126" s="199">
        <v>1.06277</v>
      </c>
      <c r="R126" s="199">
        <f>Q126*H126</f>
        <v>0.0318831</v>
      </c>
      <c r="S126" s="199">
        <v>0</v>
      </c>
      <c r="T126" s="20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1" t="s">
        <v>137</v>
      </c>
      <c r="AT126" s="201" t="s">
        <v>132</v>
      </c>
      <c r="AU126" s="201" t="s">
        <v>89</v>
      </c>
      <c r="AY126" s="18" t="s">
        <v>129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41</v>
      </c>
      <c r="BK126" s="202">
        <f>ROUND(I126*H126,1)</f>
        <v>0</v>
      </c>
      <c r="BL126" s="18" t="s">
        <v>137</v>
      </c>
      <c r="BM126" s="201" t="s">
        <v>1165</v>
      </c>
    </row>
    <row r="127" spans="2:51" s="13" customFormat="1" ht="11.25">
      <c r="B127" s="203"/>
      <c r="C127" s="204"/>
      <c r="D127" s="205" t="s">
        <v>139</v>
      </c>
      <c r="E127" s="206" t="s">
        <v>35</v>
      </c>
      <c r="F127" s="207" t="s">
        <v>1166</v>
      </c>
      <c r="G127" s="204"/>
      <c r="H127" s="208">
        <v>0.031212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139</v>
      </c>
      <c r="AU127" s="214" t="s">
        <v>89</v>
      </c>
      <c r="AV127" s="13" t="s">
        <v>89</v>
      </c>
      <c r="AW127" s="13" t="s">
        <v>141</v>
      </c>
      <c r="AX127" s="13" t="s">
        <v>41</v>
      </c>
      <c r="AY127" s="214" t="s">
        <v>129</v>
      </c>
    </row>
    <row r="128" spans="2:63" s="12" customFormat="1" ht="22.9" customHeight="1">
      <c r="B128" s="175"/>
      <c r="C128" s="176"/>
      <c r="D128" s="177" t="s">
        <v>79</v>
      </c>
      <c r="E128" s="189" t="s">
        <v>130</v>
      </c>
      <c r="F128" s="189" t="s">
        <v>131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SUM(P129:P147)</f>
        <v>0</v>
      </c>
      <c r="Q128" s="183"/>
      <c r="R128" s="184">
        <f>SUM(R129:R147)</f>
        <v>0.004312000000000001</v>
      </c>
      <c r="S128" s="183"/>
      <c r="T128" s="185">
        <f>SUM(T129:T147)</f>
        <v>2.4214</v>
      </c>
      <c r="AR128" s="186" t="s">
        <v>41</v>
      </c>
      <c r="AT128" s="187" t="s">
        <v>79</v>
      </c>
      <c r="AU128" s="187" t="s">
        <v>41</v>
      </c>
      <c r="AY128" s="186" t="s">
        <v>129</v>
      </c>
      <c r="BK128" s="188">
        <f>SUM(BK129:BK147)</f>
        <v>0</v>
      </c>
    </row>
    <row r="129" spans="1:65" s="2" customFormat="1" ht="33" customHeight="1">
      <c r="A129" s="36"/>
      <c r="B129" s="37"/>
      <c r="C129" s="191" t="s">
        <v>224</v>
      </c>
      <c r="D129" s="191" t="s">
        <v>132</v>
      </c>
      <c r="E129" s="192" t="s">
        <v>1167</v>
      </c>
      <c r="F129" s="193" t="s">
        <v>1168</v>
      </c>
      <c r="G129" s="194" t="s">
        <v>135</v>
      </c>
      <c r="H129" s="195">
        <v>20</v>
      </c>
      <c r="I129" s="196"/>
      <c r="J129" s="195">
        <f>ROUND(I129*H129,1)</f>
        <v>0</v>
      </c>
      <c r="K129" s="193" t="s">
        <v>205</v>
      </c>
      <c r="L129" s="41"/>
      <c r="M129" s="197" t="s">
        <v>35</v>
      </c>
      <c r="N129" s="198" t="s">
        <v>51</v>
      </c>
      <c r="O129" s="66"/>
      <c r="P129" s="199">
        <f>O129*H129</f>
        <v>0</v>
      </c>
      <c r="Q129" s="199">
        <v>0.00021</v>
      </c>
      <c r="R129" s="199">
        <f>Q129*H129</f>
        <v>0.004200000000000001</v>
      </c>
      <c r="S129" s="199">
        <v>0</v>
      </c>
      <c r="T129" s="20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1" t="s">
        <v>137</v>
      </c>
      <c r="AT129" s="201" t="s">
        <v>132</v>
      </c>
      <c r="AU129" s="201" t="s">
        <v>89</v>
      </c>
      <c r="AY129" s="18" t="s">
        <v>129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41</v>
      </c>
      <c r="BK129" s="202">
        <f>ROUND(I129*H129,1)</f>
        <v>0</v>
      </c>
      <c r="BL129" s="18" t="s">
        <v>137</v>
      </c>
      <c r="BM129" s="201" t="s">
        <v>1169</v>
      </c>
    </row>
    <row r="130" spans="2:51" s="13" customFormat="1" ht="11.25">
      <c r="B130" s="203"/>
      <c r="C130" s="204"/>
      <c r="D130" s="205" t="s">
        <v>139</v>
      </c>
      <c r="E130" s="206" t="s">
        <v>35</v>
      </c>
      <c r="F130" s="207" t="s">
        <v>1170</v>
      </c>
      <c r="G130" s="204"/>
      <c r="H130" s="208">
        <v>20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139</v>
      </c>
      <c r="AU130" s="214" t="s">
        <v>89</v>
      </c>
      <c r="AV130" s="13" t="s">
        <v>89</v>
      </c>
      <c r="AW130" s="13" t="s">
        <v>141</v>
      </c>
      <c r="AX130" s="13" t="s">
        <v>41</v>
      </c>
      <c r="AY130" s="214" t="s">
        <v>129</v>
      </c>
    </row>
    <row r="131" spans="1:65" s="2" customFormat="1" ht="21.75" customHeight="1">
      <c r="A131" s="36"/>
      <c r="B131" s="37"/>
      <c r="C131" s="191" t="s">
        <v>8</v>
      </c>
      <c r="D131" s="191" t="s">
        <v>132</v>
      </c>
      <c r="E131" s="192" t="s">
        <v>648</v>
      </c>
      <c r="F131" s="193" t="s">
        <v>649</v>
      </c>
      <c r="G131" s="194" t="s">
        <v>264</v>
      </c>
      <c r="H131" s="195">
        <v>0.9</v>
      </c>
      <c r="I131" s="196"/>
      <c r="J131" s="195">
        <f>ROUND(I131*H131,1)</f>
        <v>0</v>
      </c>
      <c r="K131" s="193" t="s">
        <v>136</v>
      </c>
      <c r="L131" s="41"/>
      <c r="M131" s="197" t="s">
        <v>35</v>
      </c>
      <c r="N131" s="198" t="s">
        <v>51</v>
      </c>
      <c r="O131" s="66"/>
      <c r="P131" s="199">
        <f>O131*H131</f>
        <v>0</v>
      </c>
      <c r="Q131" s="199">
        <v>0</v>
      </c>
      <c r="R131" s="199">
        <f>Q131*H131</f>
        <v>0</v>
      </c>
      <c r="S131" s="199">
        <v>2.2</v>
      </c>
      <c r="T131" s="200">
        <f>S131*H131</f>
        <v>1.9800000000000002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1" t="s">
        <v>137</v>
      </c>
      <c r="AT131" s="201" t="s">
        <v>132</v>
      </c>
      <c r="AU131" s="201" t="s">
        <v>89</v>
      </c>
      <c r="AY131" s="18" t="s">
        <v>129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41</v>
      </c>
      <c r="BK131" s="202">
        <f>ROUND(I131*H131,1)</f>
        <v>0</v>
      </c>
      <c r="BL131" s="18" t="s">
        <v>137</v>
      </c>
      <c r="BM131" s="201" t="s">
        <v>1171</v>
      </c>
    </row>
    <row r="132" spans="2:51" s="13" customFormat="1" ht="11.25">
      <c r="B132" s="203"/>
      <c r="C132" s="204"/>
      <c r="D132" s="205" t="s">
        <v>139</v>
      </c>
      <c r="E132" s="206" t="s">
        <v>35</v>
      </c>
      <c r="F132" s="207" t="s">
        <v>1172</v>
      </c>
      <c r="G132" s="204"/>
      <c r="H132" s="208">
        <v>0.44999999999999996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139</v>
      </c>
      <c r="AU132" s="214" t="s">
        <v>89</v>
      </c>
      <c r="AV132" s="13" t="s">
        <v>89</v>
      </c>
      <c r="AW132" s="13" t="s">
        <v>141</v>
      </c>
      <c r="AX132" s="13" t="s">
        <v>80</v>
      </c>
      <c r="AY132" s="214" t="s">
        <v>129</v>
      </c>
    </row>
    <row r="133" spans="2:51" s="13" customFormat="1" ht="11.25">
      <c r="B133" s="203"/>
      <c r="C133" s="204"/>
      <c r="D133" s="205" t="s">
        <v>139</v>
      </c>
      <c r="E133" s="206" t="s">
        <v>35</v>
      </c>
      <c r="F133" s="207" t="s">
        <v>1173</v>
      </c>
      <c r="G133" s="204"/>
      <c r="H133" s="208">
        <v>0.44999999999999996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139</v>
      </c>
      <c r="AU133" s="214" t="s">
        <v>89</v>
      </c>
      <c r="AV133" s="13" t="s">
        <v>89</v>
      </c>
      <c r="AW133" s="13" t="s">
        <v>141</v>
      </c>
      <c r="AX133" s="13" t="s">
        <v>80</v>
      </c>
      <c r="AY133" s="214" t="s">
        <v>129</v>
      </c>
    </row>
    <row r="134" spans="2:51" s="14" customFormat="1" ht="11.25">
      <c r="B134" s="215"/>
      <c r="C134" s="216"/>
      <c r="D134" s="205" t="s">
        <v>139</v>
      </c>
      <c r="E134" s="217" t="s">
        <v>35</v>
      </c>
      <c r="F134" s="218" t="s">
        <v>143</v>
      </c>
      <c r="G134" s="216"/>
      <c r="H134" s="219">
        <v>0.8999999999999999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139</v>
      </c>
      <c r="AU134" s="225" t="s">
        <v>89</v>
      </c>
      <c r="AV134" s="14" t="s">
        <v>137</v>
      </c>
      <c r="AW134" s="14" t="s">
        <v>141</v>
      </c>
      <c r="AX134" s="14" t="s">
        <v>41</v>
      </c>
      <c r="AY134" s="225" t="s">
        <v>129</v>
      </c>
    </row>
    <row r="135" spans="1:65" s="2" customFormat="1" ht="33" customHeight="1">
      <c r="A135" s="36"/>
      <c r="B135" s="37"/>
      <c r="C135" s="191" t="s">
        <v>161</v>
      </c>
      <c r="D135" s="191" t="s">
        <v>132</v>
      </c>
      <c r="E135" s="192" t="s">
        <v>655</v>
      </c>
      <c r="F135" s="193" t="s">
        <v>656</v>
      </c>
      <c r="G135" s="194" t="s">
        <v>264</v>
      </c>
      <c r="H135" s="195">
        <v>0.45</v>
      </c>
      <c r="I135" s="196"/>
      <c r="J135" s="195">
        <f>ROUND(I135*H135,1)</f>
        <v>0</v>
      </c>
      <c r="K135" s="193" t="s">
        <v>136</v>
      </c>
      <c r="L135" s="41"/>
      <c r="M135" s="197" t="s">
        <v>35</v>
      </c>
      <c r="N135" s="198" t="s">
        <v>51</v>
      </c>
      <c r="O135" s="66"/>
      <c r="P135" s="199">
        <f>O135*H135</f>
        <v>0</v>
      </c>
      <c r="Q135" s="199">
        <v>0</v>
      </c>
      <c r="R135" s="199">
        <f>Q135*H135</f>
        <v>0</v>
      </c>
      <c r="S135" s="199">
        <v>0.03</v>
      </c>
      <c r="T135" s="200">
        <f>S135*H135</f>
        <v>0.0135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1" t="s">
        <v>137</v>
      </c>
      <c r="AT135" s="201" t="s">
        <v>132</v>
      </c>
      <c r="AU135" s="201" t="s">
        <v>89</v>
      </c>
      <c r="AY135" s="18" t="s">
        <v>129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41</v>
      </c>
      <c r="BK135" s="202">
        <f>ROUND(I135*H135,1)</f>
        <v>0</v>
      </c>
      <c r="BL135" s="18" t="s">
        <v>137</v>
      </c>
      <c r="BM135" s="201" t="s">
        <v>1174</v>
      </c>
    </row>
    <row r="136" spans="2:51" s="13" customFormat="1" ht="11.25">
      <c r="B136" s="203"/>
      <c r="C136" s="204"/>
      <c r="D136" s="205" t="s">
        <v>139</v>
      </c>
      <c r="E136" s="206" t="s">
        <v>35</v>
      </c>
      <c r="F136" s="207" t="s">
        <v>1172</v>
      </c>
      <c r="G136" s="204"/>
      <c r="H136" s="208">
        <v>0.44999999999999996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139</v>
      </c>
      <c r="AU136" s="214" t="s">
        <v>89</v>
      </c>
      <c r="AV136" s="13" t="s">
        <v>89</v>
      </c>
      <c r="AW136" s="13" t="s">
        <v>141</v>
      </c>
      <c r="AX136" s="13" t="s">
        <v>41</v>
      </c>
      <c r="AY136" s="214" t="s">
        <v>129</v>
      </c>
    </row>
    <row r="137" spans="1:65" s="2" customFormat="1" ht="33" customHeight="1">
      <c r="A137" s="36"/>
      <c r="B137" s="37"/>
      <c r="C137" s="191" t="s">
        <v>236</v>
      </c>
      <c r="D137" s="191" t="s">
        <v>132</v>
      </c>
      <c r="E137" s="192" t="s">
        <v>1175</v>
      </c>
      <c r="F137" s="193" t="s">
        <v>1176</v>
      </c>
      <c r="G137" s="194" t="s">
        <v>250</v>
      </c>
      <c r="H137" s="195">
        <v>13.5</v>
      </c>
      <c r="I137" s="196"/>
      <c r="J137" s="195">
        <f>ROUND(I137*H137,1)</f>
        <v>0</v>
      </c>
      <c r="K137" s="193" t="s">
        <v>205</v>
      </c>
      <c r="L137" s="41"/>
      <c r="M137" s="197" t="s">
        <v>35</v>
      </c>
      <c r="N137" s="198" t="s">
        <v>51</v>
      </c>
      <c r="O137" s="66"/>
      <c r="P137" s="199">
        <f>O137*H137</f>
        <v>0</v>
      </c>
      <c r="Q137" s="199">
        <v>0</v>
      </c>
      <c r="R137" s="199">
        <f>Q137*H137</f>
        <v>0</v>
      </c>
      <c r="S137" s="199">
        <v>0.005</v>
      </c>
      <c r="T137" s="200">
        <f>S137*H137</f>
        <v>0.0675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1" t="s">
        <v>137</v>
      </c>
      <c r="AT137" s="201" t="s">
        <v>132</v>
      </c>
      <c r="AU137" s="201" t="s">
        <v>89</v>
      </c>
      <c r="AY137" s="18" t="s">
        <v>129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8" t="s">
        <v>41</v>
      </c>
      <c r="BK137" s="202">
        <f>ROUND(I137*H137,1)</f>
        <v>0</v>
      </c>
      <c r="BL137" s="18" t="s">
        <v>137</v>
      </c>
      <c r="BM137" s="201" t="s">
        <v>1177</v>
      </c>
    </row>
    <row r="138" spans="2:51" s="13" customFormat="1" ht="11.25">
      <c r="B138" s="203"/>
      <c r="C138" s="204"/>
      <c r="D138" s="205" t="s">
        <v>139</v>
      </c>
      <c r="E138" s="206" t="s">
        <v>35</v>
      </c>
      <c r="F138" s="207" t="s">
        <v>1178</v>
      </c>
      <c r="G138" s="204"/>
      <c r="H138" s="208">
        <v>13.5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139</v>
      </c>
      <c r="AU138" s="214" t="s">
        <v>89</v>
      </c>
      <c r="AV138" s="13" t="s">
        <v>89</v>
      </c>
      <c r="AW138" s="13" t="s">
        <v>141</v>
      </c>
      <c r="AX138" s="13" t="s">
        <v>41</v>
      </c>
      <c r="AY138" s="214" t="s">
        <v>129</v>
      </c>
    </row>
    <row r="139" spans="1:65" s="2" customFormat="1" ht="33" customHeight="1">
      <c r="A139" s="36"/>
      <c r="B139" s="37"/>
      <c r="C139" s="191" t="s">
        <v>240</v>
      </c>
      <c r="D139" s="191" t="s">
        <v>132</v>
      </c>
      <c r="E139" s="192" t="s">
        <v>1179</v>
      </c>
      <c r="F139" s="193" t="s">
        <v>1180</v>
      </c>
      <c r="G139" s="194" t="s">
        <v>250</v>
      </c>
      <c r="H139" s="195">
        <v>10.6</v>
      </c>
      <c r="I139" s="196"/>
      <c r="J139" s="195">
        <f>ROUND(I139*H139,1)</f>
        <v>0</v>
      </c>
      <c r="K139" s="193" t="s">
        <v>205</v>
      </c>
      <c r="L139" s="41"/>
      <c r="M139" s="197" t="s">
        <v>35</v>
      </c>
      <c r="N139" s="198" t="s">
        <v>51</v>
      </c>
      <c r="O139" s="66"/>
      <c r="P139" s="199">
        <f>O139*H139</f>
        <v>0</v>
      </c>
      <c r="Q139" s="199">
        <v>0</v>
      </c>
      <c r="R139" s="199">
        <f>Q139*H139</f>
        <v>0</v>
      </c>
      <c r="S139" s="199">
        <v>0.034</v>
      </c>
      <c r="T139" s="200">
        <f>S139*H139</f>
        <v>0.3604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1" t="s">
        <v>137</v>
      </c>
      <c r="AT139" s="201" t="s">
        <v>132</v>
      </c>
      <c r="AU139" s="201" t="s">
        <v>89</v>
      </c>
      <c r="AY139" s="18" t="s">
        <v>129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41</v>
      </c>
      <c r="BK139" s="202">
        <f>ROUND(I139*H139,1)</f>
        <v>0</v>
      </c>
      <c r="BL139" s="18" t="s">
        <v>137</v>
      </c>
      <c r="BM139" s="201" t="s">
        <v>1181</v>
      </c>
    </row>
    <row r="140" spans="2:51" s="16" customFormat="1" ht="11.25">
      <c r="B140" s="251"/>
      <c r="C140" s="252"/>
      <c r="D140" s="205" t="s">
        <v>139</v>
      </c>
      <c r="E140" s="253" t="s">
        <v>35</v>
      </c>
      <c r="F140" s="254" t="s">
        <v>1151</v>
      </c>
      <c r="G140" s="252"/>
      <c r="H140" s="253" t="s">
        <v>35</v>
      </c>
      <c r="I140" s="255"/>
      <c r="J140" s="252"/>
      <c r="K140" s="252"/>
      <c r="L140" s="256"/>
      <c r="M140" s="257"/>
      <c r="N140" s="258"/>
      <c r="O140" s="258"/>
      <c r="P140" s="258"/>
      <c r="Q140" s="258"/>
      <c r="R140" s="258"/>
      <c r="S140" s="258"/>
      <c r="T140" s="259"/>
      <c r="AT140" s="260" t="s">
        <v>139</v>
      </c>
      <c r="AU140" s="260" t="s">
        <v>89</v>
      </c>
      <c r="AV140" s="16" t="s">
        <v>41</v>
      </c>
      <c r="AW140" s="16" t="s">
        <v>141</v>
      </c>
      <c r="AX140" s="16" t="s">
        <v>80</v>
      </c>
      <c r="AY140" s="260" t="s">
        <v>129</v>
      </c>
    </row>
    <row r="141" spans="2:51" s="13" customFormat="1" ht="11.25">
      <c r="B141" s="203"/>
      <c r="C141" s="204"/>
      <c r="D141" s="205" t="s">
        <v>139</v>
      </c>
      <c r="E141" s="206" t="s">
        <v>35</v>
      </c>
      <c r="F141" s="207" t="s">
        <v>1182</v>
      </c>
      <c r="G141" s="204"/>
      <c r="H141" s="208">
        <v>6.6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139</v>
      </c>
      <c r="AU141" s="214" t="s">
        <v>89</v>
      </c>
      <c r="AV141" s="13" t="s">
        <v>89</v>
      </c>
      <c r="AW141" s="13" t="s">
        <v>141</v>
      </c>
      <c r="AX141" s="13" t="s">
        <v>80</v>
      </c>
      <c r="AY141" s="214" t="s">
        <v>129</v>
      </c>
    </row>
    <row r="142" spans="2:51" s="13" customFormat="1" ht="11.25">
      <c r="B142" s="203"/>
      <c r="C142" s="204"/>
      <c r="D142" s="205" t="s">
        <v>139</v>
      </c>
      <c r="E142" s="206" t="s">
        <v>35</v>
      </c>
      <c r="F142" s="207" t="s">
        <v>1183</v>
      </c>
      <c r="G142" s="204"/>
      <c r="H142" s="208">
        <v>4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139</v>
      </c>
      <c r="AU142" s="214" t="s">
        <v>89</v>
      </c>
      <c r="AV142" s="13" t="s">
        <v>89</v>
      </c>
      <c r="AW142" s="13" t="s">
        <v>141</v>
      </c>
      <c r="AX142" s="13" t="s">
        <v>80</v>
      </c>
      <c r="AY142" s="214" t="s">
        <v>129</v>
      </c>
    </row>
    <row r="143" spans="2:51" s="14" customFormat="1" ht="11.25">
      <c r="B143" s="215"/>
      <c r="C143" s="216"/>
      <c r="D143" s="205" t="s">
        <v>139</v>
      </c>
      <c r="E143" s="217" t="s">
        <v>35</v>
      </c>
      <c r="F143" s="218" t="s">
        <v>143</v>
      </c>
      <c r="G143" s="216"/>
      <c r="H143" s="219">
        <v>10.6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139</v>
      </c>
      <c r="AU143" s="225" t="s">
        <v>89</v>
      </c>
      <c r="AV143" s="14" t="s">
        <v>137</v>
      </c>
      <c r="AW143" s="14" t="s">
        <v>141</v>
      </c>
      <c r="AX143" s="14" t="s">
        <v>41</v>
      </c>
      <c r="AY143" s="225" t="s">
        <v>129</v>
      </c>
    </row>
    <row r="144" spans="1:65" s="2" customFormat="1" ht="21.75" customHeight="1">
      <c r="A144" s="36"/>
      <c r="B144" s="37"/>
      <c r="C144" s="191" t="s">
        <v>245</v>
      </c>
      <c r="D144" s="191" t="s">
        <v>132</v>
      </c>
      <c r="E144" s="192" t="s">
        <v>1184</v>
      </c>
      <c r="F144" s="193" t="s">
        <v>1185</v>
      </c>
      <c r="G144" s="194" t="s">
        <v>250</v>
      </c>
      <c r="H144" s="195">
        <v>11.2</v>
      </c>
      <c r="I144" s="196"/>
      <c r="J144" s="195">
        <f>ROUND(I144*H144,1)</f>
        <v>0</v>
      </c>
      <c r="K144" s="193" t="s">
        <v>205</v>
      </c>
      <c r="L144" s="41"/>
      <c r="M144" s="197" t="s">
        <v>35</v>
      </c>
      <c r="N144" s="198" t="s">
        <v>51</v>
      </c>
      <c r="O144" s="66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1" t="s">
        <v>137</v>
      </c>
      <c r="AT144" s="201" t="s">
        <v>132</v>
      </c>
      <c r="AU144" s="201" t="s">
        <v>89</v>
      </c>
      <c r="AY144" s="18" t="s">
        <v>129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41</v>
      </c>
      <c r="BK144" s="202">
        <f>ROUND(I144*H144,1)</f>
        <v>0</v>
      </c>
      <c r="BL144" s="18" t="s">
        <v>137</v>
      </c>
      <c r="BM144" s="201" t="s">
        <v>1186</v>
      </c>
    </row>
    <row r="145" spans="2:51" s="13" customFormat="1" ht="11.25">
      <c r="B145" s="203"/>
      <c r="C145" s="204"/>
      <c r="D145" s="205" t="s">
        <v>139</v>
      </c>
      <c r="E145" s="206" t="s">
        <v>35</v>
      </c>
      <c r="F145" s="207" t="s">
        <v>1187</v>
      </c>
      <c r="G145" s="204"/>
      <c r="H145" s="208">
        <v>11.2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139</v>
      </c>
      <c r="AU145" s="214" t="s">
        <v>89</v>
      </c>
      <c r="AV145" s="13" t="s">
        <v>89</v>
      </c>
      <c r="AW145" s="13" t="s">
        <v>141</v>
      </c>
      <c r="AX145" s="13" t="s">
        <v>41</v>
      </c>
      <c r="AY145" s="214" t="s">
        <v>129</v>
      </c>
    </row>
    <row r="146" spans="1:65" s="2" customFormat="1" ht="21.75" customHeight="1">
      <c r="A146" s="36"/>
      <c r="B146" s="37"/>
      <c r="C146" s="191" t="s">
        <v>247</v>
      </c>
      <c r="D146" s="191" t="s">
        <v>132</v>
      </c>
      <c r="E146" s="192" t="s">
        <v>690</v>
      </c>
      <c r="F146" s="193" t="s">
        <v>691</v>
      </c>
      <c r="G146" s="194" t="s">
        <v>250</v>
      </c>
      <c r="H146" s="195">
        <v>11.2</v>
      </c>
      <c r="I146" s="196"/>
      <c r="J146" s="195">
        <f>ROUND(I146*H146,1)</f>
        <v>0</v>
      </c>
      <c r="K146" s="193" t="s">
        <v>136</v>
      </c>
      <c r="L146" s="41"/>
      <c r="M146" s="197" t="s">
        <v>35</v>
      </c>
      <c r="N146" s="198" t="s">
        <v>51</v>
      </c>
      <c r="O146" s="66"/>
      <c r="P146" s="199">
        <f>O146*H146</f>
        <v>0</v>
      </c>
      <c r="Q146" s="199">
        <v>1E-05</v>
      </c>
      <c r="R146" s="199">
        <f>Q146*H146</f>
        <v>0.000112</v>
      </c>
      <c r="S146" s="199">
        <v>0</v>
      </c>
      <c r="T146" s="20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1" t="s">
        <v>137</v>
      </c>
      <c r="AT146" s="201" t="s">
        <v>132</v>
      </c>
      <c r="AU146" s="201" t="s">
        <v>89</v>
      </c>
      <c r="AY146" s="18" t="s">
        <v>129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8" t="s">
        <v>41</v>
      </c>
      <c r="BK146" s="202">
        <f>ROUND(I146*H146,1)</f>
        <v>0</v>
      </c>
      <c r="BL146" s="18" t="s">
        <v>137</v>
      </c>
      <c r="BM146" s="201" t="s">
        <v>1188</v>
      </c>
    </row>
    <row r="147" spans="2:51" s="13" customFormat="1" ht="11.25">
      <c r="B147" s="203"/>
      <c r="C147" s="204"/>
      <c r="D147" s="205" t="s">
        <v>139</v>
      </c>
      <c r="E147" s="206" t="s">
        <v>35</v>
      </c>
      <c r="F147" s="207" t="s">
        <v>1187</v>
      </c>
      <c r="G147" s="204"/>
      <c r="H147" s="208">
        <v>11.2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139</v>
      </c>
      <c r="AU147" s="214" t="s">
        <v>89</v>
      </c>
      <c r="AV147" s="13" t="s">
        <v>89</v>
      </c>
      <c r="AW147" s="13" t="s">
        <v>141</v>
      </c>
      <c r="AX147" s="13" t="s">
        <v>41</v>
      </c>
      <c r="AY147" s="214" t="s">
        <v>129</v>
      </c>
    </row>
    <row r="148" spans="2:63" s="12" customFormat="1" ht="22.9" customHeight="1">
      <c r="B148" s="175"/>
      <c r="C148" s="176"/>
      <c r="D148" s="177" t="s">
        <v>79</v>
      </c>
      <c r="E148" s="189" t="s">
        <v>144</v>
      </c>
      <c r="F148" s="189" t="s">
        <v>145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SUM(P149:P153)</f>
        <v>0</v>
      </c>
      <c r="Q148" s="183"/>
      <c r="R148" s="184">
        <f>SUM(R149:R153)</f>
        <v>0</v>
      </c>
      <c r="S148" s="183"/>
      <c r="T148" s="185">
        <f>SUM(T149:T153)</f>
        <v>0</v>
      </c>
      <c r="AR148" s="186" t="s">
        <v>41</v>
      </c>
      <c r="AT148" s="187" t="s">
        <v>79</v>
      </c>
      <c r="AU148" s="187" t="s">
        <v>41</v>
      </c>
      <c r="AY148" s="186" t="s">
        <v>129</v>
      </c>
      <c r="BK148" s="188">
        <f>SUM(BK149:BK153)</f>
        <v>0</v>
      </c>
    </row>
    <row r="149" spans="1:65" s="2" customFormat="1" ht="33" customHeight="1">
      <c r="A149" s="36"/>
      <c r="B149" s="37"/>
      <c r="C149" s="191" t="s">
        <v>7</v>
      </c>
      <c r="D149" s="191" t="s">
        <v>132</v>
      </c>
      <c r="E149" s="192" t="s">
        <v>146</v>
      </c>
      <c r="F149" s="193" t="s">
        <v>147</v>
      </c>
      <c r="G149" s="194" t="s">
        <v>148</v>
      </c>
      <c r="H149" s="195">
        <v>2.43</v>
      </c>
      <c r="I149" s="196"/>
      <c r="J149" s="195">
        <f>ROUND(I149*H149,1)</f>
        <v>0</v>
      </c>
      <c r="K149" s="193" t="s">
        <v>136</v>
      </c>
      <c r="L149" s="41"/>
      <c r="M149" s="197" t="s">
        <v>35</v>
      </c>
      <c r="N149" s="198" t="s">
        <v>51</v>
      </c>
      <c r="O149" s="66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1" t="s">
        <v>137</v>
      </c>
      <c r="AT149" s="201" t="s">
        <v>132</v>
      </c>
      <c r="AU149" s="201" t="s">
        <v>89</v>
      </c>
      <c r="AY149" s="18" t="s">
        <v>129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8" t="s">
        <v>41</v>
      </c>
      <c r="BK149" s="202">
        <f>ROUND(I149*H149,1)</f>
        <v>0</v>
      </c>
      <c r="BL149" s="18" t="s">
        <v>137</v>
      </c>
      <c r="BM149" s="201" t="s">
        <v>1189</v>
      </c>
    </row>
    <row r="150" spans="1:65" s="2" customFormat="1" ht="21.75" customHeight="1">
      <c r="A150" s="36"/>
      <c r="B150" s="37"/>
      <c r="C150" s="191" t="s">
        <v>257</v>
      </c>
      <c r="D150" s="191" t="s">
        <v>132</v>
      </c>
      <c r="E150" s="192" t="s">
        <v>151</v>
      </c>
      <c r="F150" s="193" t="s">
        <v>152</v>
      </c>
      <c r="G150" s="194" t="s">
        <v>148</v>
      </c>
      <c r="H150" s="195">
        <v>2.43</v>
      </c>
      <c r="I150" s="196"/>
      <c r="J150" s="195">
        <f>ROUND(I150*H150,1)</f>
        <v>0</v>
      </c>
      <c r="K150" s="193" t="s">
        <v>136</v>
      </c>
      <c r="L150" s="41"/>
      <c r="M150" s="197" t="s">
        <v>35</v>
      </c>
      <c r="N150" s="198" t="s">
        <v>51</v>
      </c>
      <c r="O150" s="66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1" t="s">
        <v>137</v>
      </c>
      <c r="AT150" s="201" t="s">
        <v>132</v>
      </c>
      <c r="AU150" s="201" t="s">
        <v>89</v>
      </c>
      <c r="AY150" s="18" t="s">
        <v>129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8" t="s">
        <v>41</v>
      </c>
      <c r="BK150" s="202">
        <f>ROUND(I150*H150,1)</f>
        <v>0</v>
      </c>
      <c r="BL150" s="18" t="s">
        <v>137</v>
      </c>
      <c r="BM150" s="201" t="s">
        <v>1190</v>
      </c>
    </row>
    <row r="151" spans="1:65" s="2" customFormat="1" ht="33" customHeight="1">
      <c r="A151" s="36"/>
      <c r="B151" s="37"/>
      <c r="C151" s="191" t="s">
        <v>261</v>
      </c>
      <c r="D151" s="191" t="s">
        <v>132</v>
      </c>
      <c r="E151" s="192" t="s">
        <v>700</v>
      </c>
      <c r="F151" s="193" t="s">
        <v>701</v>
      </c>
      <c r="G151" s="194" t="s">
        <v>148</v>
      </c>
      <c r="H151" s="195">
        <v>24.3</v>
      </c>
      <c r="I151" s="196"/>
      <c r="J151" s="195">
        <f>ROUND(I151*H151,1)</f>
        <v>0</v>
      </c>
      <c r="K151" s="193" t="s">
        <v>136</v>
      </c>
      <c r="L151" s="41"/>
      <c r="M151" s="197" t="s">
        <v>35</v>
      </c>
      <c r="N151" s="198" t="s">
        <v>51</v>
      </c>
      <c r="O151" s="66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1" t="s">
        <v>137</v>
      </c>
      <c r="AT151" s="201" t="s">
        <v>132</v>
      </c>
      <c r="AU151" s="201" t="s">
        <v>89</v>
      </c>
      <c r="AY151" s="18" t="s">
        <v>129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8" t="s">
        <v>41</v>
      </c>
      <c r="BK151" s="202">
        <f>ROUND(I151*H151,1)</f>
        <v>0</v>
      </c>
      <c r="BL151" s="18" t="s">
        <v>137</v>
      </c>
      <c r="BM151" s="201" t="s">
        <v>1191</v>
      </c>
    </row>
    <row r="152" spans="2:51" s="13" customFormat="1" ht="11.25">
      <c r="B152" s="203"/>
      <c r="C152" s="204"/>
      <c r="D152" s="205" t="s">
        <v>139</v>
      </c>
      <c r="E152" s="204"/>
      <c r="F152" s="207" t="s">
        <v>1192</v>
      </c>
      <c r="G152" s="204"/>
      <c r="H152" s="208">
        <v>24.3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139</v>
      </c>
      <c r="AU152" s="214" t="s">
        <v>89</v>
      </c>
      <c r="AV152" s="13" t="s">
        <v>89</v>
      </c>
      <c r="AW152" s="13" t="s">
        <v>4</v>
      </c>
      <c r="AX152" s="13" t="s">
        <v>41</v>
      </c>
      <c r="AY152" s="214" t="s">
        <v>129</v>
      </c>
    </row>
    <row r="153" spans="1:65" s="2" customFormat="1" ht="33" customHeight="1">
      <c r="A153" s="36"/>
      <c r="B153" s="37"/>
      <c r="C153" s="191" t="s">
        <v>267</v>
      </c>
      <c r="D153" s="191" t="s">
        <v>132</v>
      </c>
      <c r="E153" s="192" t="s">
        <v>705</v>
      </c>
      <c r="F153" s="193" t="s">
        <v>706</v>
      </c>
      <c r="G153" s="194" t="s">
        <v>148</v>
      </c>
      <c r="H153" s="195">
        <v>2.37</v>
      </c>
      <c r="I153" s="196"/>
      <c r="J153" s="195">
        <f>ROUND(I153*H153,1)</f>
        <v>0</v>
      </c>
      <c r="K153" s="193" t="s">
        <v>136</v>
      </c>
      <c r="L153" s="41"/>
      <c r="M153" s="197" t="s">
        <v>35</v>
      </c>
      <c r="N153" s="198" t="s">
        <v>51</v>
      </c>
      <c r="O153" s="66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1" t="s">
        <v>137</v>
      </c>
      <c r="AT153" s="201" t="s">
        <v>132</v>
      </c>
      <c r="AU153" s="201" t="s">
        <v>89</v>
      </c>
      <c r="AY153" s="18" t="s">
        <v>129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8" t="s">
        <v>41</v>
      </c>
      <c r="BK153" s="202">
        <f>ROUND(I153*H153,1)</f>
        <v>0</v>
      </c>
      <c r="BL153" s="18" t="s">
        <v>137</v>
      </c>
      <c r="BM153" s="201" t="s">
        <v>1193</v>
      </c>
    </row>
    <row r="154" spans="2:63" s="12" customFormat="1" ht="22.9" customHeight="1">
      <c r="B154" s="175"/>
      <c r="C154" s="176"/>
      <c r="D154" s="177" t="s">
        <v>79</v>
      </c>
      <c r="E154" s="189" t="s">
        <v>724</v>
      </c>
      <c r="F154" s="189" t="s">
        <v>725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P155</f>
        <v>0</v>
      </c>
      <c r="Q154" s="183"/>
      <c r="R154" s="184">
        <f>R155</f>
        <v>0</v>
      </c>
      <c r="S154" s="183"/>
      <c r="T154" s="185">
        <f>T155</f>
        <v>0</v>
      </c>
      <c r="AR154" s="186" t="s">
        <v>41</v>
      </c>
      <c r="AT154" s="187" t="s">
        <v>79</v>
      </c>
      <c r="AU154" s="187" t="s">
        <v>41</v>
      </c>
      <c r="AY154" s="186" t="s">
        <v>129</v>
      </c>
      <c r="BK154" s="188">
        <f>BK155</f>
        <v>0</v>
      </c>
    </row>
    <row r="155" spans="1:65" s="2" customFormat="1" ht="44.25" customHeight="1">
      <c r="A155" s="36"/>
      <c r="B155" s="37"/>
      <c r="C155" s="191" t="s">
        <v>273</v>
      </c>
      <c r="D155" s="191" t="s">
        <v>132</v>
      </c>
      <c r="E155" s="192" t="s">
        <v>727</v>
      </c>
      <c r="F155" s="193" t="s">
        <v>728</v>
      </c>
      <c r="G155" s="194" t="s">
        <v>148</v>
      </c>
      <c r="H155" s="195">
        <v>6.94</v>
      </c>
      <c r="I155" s="196"/>
      <c r="J155" s="195">
        <f>ROUND(I155*H155,1)</f>
        <v>0</v>
      </c>
      <c r="K155" s="193" t="s">
        <v>136</v>
      </c>
      <c r="L155" s="41"/>
      <c r="M155" s="197" t="s">
        <v>35</v>
      </c>
      <c r="N155" s="198" t="s">
        <v>51</v>
      </c>
      <c r="O155" s="66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1" t="s">
        <v>137</v>
      </c>
      <c r="AT155" s="201" t="s">
        <v>132</v>
      </c>
      <c r="AU155" s="201" t="s">
        <v>89</v>
      </c>
      <c r="AY155" s="18" t="s">
        <v>129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8" t="s">
        <v>41</v>
      </c>
      <c r="BK155" s="202">
        <f>ROUND(I155*H155,1)</f>
        <v>0</v>
      </c>
      <c r="BL155" s="18" t="s">
        <v>137</v>
      </c>
      <c r="BM155" s="201" t="s">
        <v>1194</v>
      </c>
    </row>
    <row r="156" spans="2:63" s="12" customFormat="1" ht="25.9" customHeight="1">
      <c r="B156" s="175"/>
      <c r="C156" s="176"/>
      <c r="D156" s="177" t="s">
        <v>79</v>
      </c>
      <c r="E156" s="178" t="s">
        <v>154</v>
      </c>
      <c r="F156" s="178" t="s">
        <v>155</v>
      </c>
      <c r="G156" s="176"/>
      <c r="H156" s="176"/>
      <c r="I156" s="179"/>
      <c r="J156" s="180">
        <f>BK156</f>
        <v>0</v>
      </c>
      <c r="K156" s="176"/>
      <c r="L156" s="181"/>
      <c r="M156" s="182"/>
      <c r="N156" s="183"/>
      <c r="O156" s="183"/>
      <c r="P156" s="184">
        <f>P157+P174+P185+P196+P210+P213</f>
        <v>0</v>
      </c>
      <c r="Q156" s="183"/>
      <c r="R156" s="184">
        <f>R157+R174+R185+R196+R210+R213</f>
        <v>0.40615099999999993</v>
      </c>
      <c r="S156" s="183"/>
      <c r="T156" s="185">
        <f>T157+T174+T185+T196+T210+T213</f>
        <v>0.012</v>
      </c>
      <c r="AR156" s="186" t="s">
        <v>89</v>
      </c>
      <c r="AT156" s="187" t="s">
        <v>79</v>
      </c>
      <c r="AU156" s="187" t="s">
        <v>80</v>
      </c>
      <c r="AY156" s="186" t="s">
        <v>129</v>
      </c>
      <c r="BK156" s="188">
        <f>BK157+BK174+BK185+BK196+BK210+BK213</f>
        <v>0</v>
      </c>
    </row>
    <row r="157" spans="2:63" s="12" customFormat="1" ht="22.9" customHeight="1">
      <c r="B157" s="175"/>
      <c r="C157" s="176"/>
      <c r="D157" s="177" t="s">
        <v>79</v>
      </c>
      <c r="E157" s="189" t="s">
        <v>730</v>
      </c>
      <c r="F157" s="189" t="s">
        <v>731</v>
      </c>
      <c r="G157" s="176"/>
      <c r="H157" s="176"/>
      <c r="I157" s="179"/>
      <c r="J157" s="190">
        <f>BK157</f>
        <v>0</v>
      </c>
      <c r="K157" s="176"/>
      <c r="L157" s="181"/>
      <c r="M157" s="182"/>
      <c r="N157" s="183"/>
      <c r="O157" s="183"/>
      <c r="P157" s="184">
        <f>SUM(P158:P173)</f>
        <v>0</v>
      </c>
      <c r="Q157" s="183"/>
      <c r="R157" s="184">
        <f>SUM(R158:R173)</f>
        <v>0.024586000000000004</v>
      </c>
      <c r="S157" s="183"/>
      <c r="T157" s="185">
        <f>SUM(T158:T173)</f>
        <v>0.012</v>
      </c>
      <c r="AR157" s="186" t="s">
        <v>89</v>
      </c>
      <c r="AT157" s="187" t="s">
        <v>79</v>
      </c>
      <c r="AU157" s="187" t="s">
        <v>41</v>
      </c>
      <c r="AY157" s="186" t="s">
        <v>129</v>
      </c>
      <c r="BK157" s="188">
        <f>SUM(BK158:BK173)</f>
        <v>0</v>
      </c>
    </row>
    <row r="158" spans="1:65" s="2" customFormat="1" ht="33" customHeight="1">
      <c r="A158" s="36"/>
      <c r="B158" s="37"/>
      <c r="C158" s="191" t="s">
        <v>278</v>
      </c>
      <c r="D158" s="191" t="s">
        <v>132</v>
      </c>
      <c r="E158" s="192" t="s">
        <v>733</v>
      </c>
      <c r="F158" s="193" t="s">
        <v>734</v>
      </c>
      <c r="G158" s="194" t="s">
        <v>135</v>
      </c>
      <c r="H158" s="195">
        <v>3</v>
      </c>
      <c r="I158" s="196"/>
      <c r="J158" s="195">
        <f>ROUND(I158*H158,1)</f>
        <v>0</v>
      </c>
      <c r="K158" s="193" t="s">
        <v>136</v>
      </c>
      <c r="L158" s="41"/>
      <c r="M158" s="197" t="s">
        <v>35</v>
      </c>
      <c r="N158" s="198" t="s">
        <v>51</v>
      </c>
      <c r="O158" s="66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1" t="s">
        <v>161</v>
      </c>
      <c r="AT158" s="201" t="s">
        <v>132</v>
      </c>
      <c r="AU158" s="201" t="s">
        <v>89</v>
      </c>
      <c r="AY158" s="18" t="s">
        <v>129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8" t="s">
        <v>41</v>
      </c>
      <c r="BK158" s="202">
        <f>ROUND(I158*H158,1)</f>
        <v>0</v>
      </c>
      <c r="BL158" s="18" t="s">
        <v>161</v>
      </c>
      <c r="BM158" s="201" t="s">
        <v>1195</v>
      </c>
    </row>
    <row r="159" spans="2:51" s="16" customFormat="1" ht="11.25">
      <c r="B159" s="251"/>
      <c r="C159" s="252"/>
      <c r="D159" s="205" t="s">
        <v>139</v>
      </c>
      <c r="E159" s="253" t="s">
        <v>35</v>
      </c>
      <c r="F159" s="254" t="s">
        <v>1132</v>
      </c>
      <c r="G159" s="252"/>
      <c r="H159" s="253" t="s">
        <v>35</v>
      </c>
      <c r="I159" s="255"/>
      <c r="J159" s="252"/>
      <c r="K159" s="252"/>
      <c r="L159" s="256"/>
      <c r="M159" s="257"/>
      <c r="N159" s="258"/>
      <c r="O159" s="258"/>
      <c r="P159" s="258"/>
      <c r="Q159" s="258"/>
      <c r="R159" s="258"/>
      <c r="S159" s="258"/>
      <c r="T159" s="259"/>
      <c r="AT159" s="260" t="s">
        <v>139</v>
      </c>
      <c r="AU159" s="260" t="s">
        <v>89</v>
      </c>
      <c r="AV159" s="16" t="s">
        <v>41</v>
      </c>
      <c r="AW159" s="16" t="s">
        <v>141</v>
      </c>
      <c r="AX159" s="16" t="s">
        <v>80</v>
      </c>
      <c r="AY159" s="260" t="s">
        <v>129</v>
      </c>
    </row>
    <row r="160" spans="2:51" s="13" customFormat="1" ht="11.25">
      <c r="B160" s="203"/>
      <c r="C160" s="204"/>
      <c r="D160" s="205" t="s">
        <v>139</v>
      </c>
      <c r="E160" s="206" t="s">
        <v>35</v>
      </c>
      <c r="F160" s="207" t="s">
        <v>1196</v>
      </c>
      <c r="G160" s="204"/>
      <c r="H160" s="208">
        <v>3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139</v>
      </c>
      <c r="AU160" s="214" t="s">
        <v>89</v>
      </c>
      <c r="AV160" s="13" t="s">
        <v>89</v>
      </c>
      <c r="AW160" s="13" t="s">
        <v>141</v>
      </c>
      <c r="AX160" s="13" t="s">
        <v>41</v>
      </c>
      <c r="AY160" s="214" t="s">
        <v>129</v>
      </c>
    </row>
    <row r="161" spans="1:65" s="2" customFormat="1" ht="16.5" customHeight="1">
      <c r="A161" s="36"/>
      <c r="B161" s="37"/>
      <c r="C161" s="237" t="s">
        <v>282</v>
      </c>
      <c r="D161" s="237" t="s">
        <v>187</v>
      </c>
      <c r="E161" s="238" t="s">
        <v>739</v>
      </c>
      <c r="F161" s="239" t="s">
        <v>740</v>
      </c>
      <c r="G161" s="240" t="s">
        <v>148</v>
      </c>
      <c r="H161" s="241">
        <v>0.01</v>
      </c>
      <c r="I161" s="242"/>
      <c r="J161" s="241">
        <f>ROUND(I161*H161,1)</f>
        <v>0</v>
      </c>
      <c r="K161" s="239" t="s">
        <v>136</v>
      </c>
      <c r="L161" s="243"/>
      <c r="M161" s="244" t="s">
        <v>35</v>
      </c>
      <c r="N161" s="245" t="s">
        <v>51</v>
      </c>
      <c r="O161" s="66"/>
      <c r="P161" s="199">
        <f>O161*H161</f>
        <v>0</v>
      </c>
      <c r="Q161" s="199">
        <v>1</v>
      </c>
      <c r="R161" s="199">
        <f>Q161*H161</f>
        <v>0.01</v>
      </c>
      <c r="S161" s="199">
        <v>0</v>
      </c>
      <c r="T161" s="20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1" t="s">
        <v>191</v>
      </c>
      <c r="AT161" s="201" t="s">
        <v>187</v>
      </c>
      <c r="AU161" s="201" t="s">
        <v>89</v>
      </c>
      <c r="AY161" s="18" t="s">
        <v>129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8" t="s">
        <v>41</v>
      </c>
      <c r="BK161" s="202">
        <f>ROUND(I161*H161,1)</f>
        <v>0</v>
      </c>
      <c r="BL161" s="18" t="s">
        <v>161</v>
      </c>
      <c r="BM161" s="201" t="s">
        <v>1197</v>
      </c>
    </row>
    <row r="162" spans="2:51" s="13" customFormat="1" ht="22.5">
      <c r="B162" s="203"/>
      <c r="C162" s="204"/>
      <c r="D162" s="205" t="s">
        <v>139</v>
      </c>
      <c r="E162" s="204"/>
      <c r="F162" s="207" t="s">
        <v>1198</v>
      </c>
      <c r="G162" s="204"/>
      <c r="H162" s="208">
        <v>0.01</v>
      </c>
      <c r="I162" s="209"/>
      <c r="J162" s="204"/>
      <c r="K162" s="204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139</v>
      </c>
      <c r="AU162" s="214" t="s">
        <v>89</v>
      </c>
      <c r="AV162" s="13" t="s">
        <v>89</v>
      </c>
      <c r="AW162" s="13" t="s">
        <v>4</v>
      </c>
      <c r="AX162" s="13" t="s">
        <v>41</v>
      </c>
      <c r="AY162" s="214" t="s">
        <v>129</v>
      </c>
    </row>
    <row r="163" spans="1:65" s="2" customFormat="1" ht="21.75" customHeight="1">
      <c r="A163" s="36"/>
      <c r="B163" s="37"/>
      <c r="C163" s="191" t="s">
        <v>288</v>
      </c>
      <c r="D163" s="191" t="s">
        <v>132</v>
      </c>
      <c r="E163" s="192" t="s">
        <v>744</v>
      </c>
      <c r="F163" s="193" t="s">
        <v>745</v>
      </c>
      <c r="G163" s="194" t="s">
        <v>135</v>
      </c>
      <c r="H163" s="195">
        <v>3</v>
      </c>
      <c r="I163" s="196"/>
      <c r="J163" s="195">
        <f>ROUND(I163*H163,1)</f>
        <v>0</v>
      </c>
      <c r="K163" s="193" t="s">
        <v>136</v>
      </c>
      <c r="L163" s="41"/>
      <c r="M163" s="197" t="s">
        <v>35</v>
      </c>
      <c r="N163" s="198" t="s">
        <v>51</v>
      </c>
      <c r="O163" s="66"/>
      <c r="P163" s="199">
        <f>O163*H163</f>
        <v>0</v>
      </c>
      <c r="Q163" s="199">
        <v>0</v>
      </c>
      <c r="R163" s="199">
        <f>Q163*H163</f>
        <v>0</v>
      </c>
      <c r="S163" s="199">
        <v>0.004</v>
      </c>
      <c r="T163" s="200">
        <f>S163*H163</f>
        <v>0.012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1" t="s">
        <v>161</v>
      </c>
      <c r="AT163" s="201" t="s">
        <v>132</v>
      </c>
      <c r="AU163" s="201" t="s">
        <v>89</v>
      </c>
      <c r="AY163" s="18" t="s">
        <v>129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8" t="s">
        <v>41</v>
      </c>
      <c r="BK163" s="202">
        <f>ROUND(I163*H163,1)</f>
        <v>0</v>
      </c>
      <c r="BL163" s="18" t="s">
        <v>161</v>
      </c>
      <c r="BM163" s="201" t="s">
        <v>1199</v>
      </c>
    </row>
    <row r="164" spans="2:51" s="16" customFormat="1" ht="11.25">
      <c r="B164" s="251"/>
      <c r="C164" s="252"/>
      <c r="D164" s="205" t="s">
        <v>139</v>
      </c>
      <c r="E164" s="253" t="s">
        <v>35</v>
      </c>
      <c r="F164" s="254" t="s">
        <v>1132</v>
      </c>
      <c r="G164" s="252"/>
      <c r="H164" s="253" t="s">
        <v>35</v>
      </c>
      <c r="I164" s="255"/>
      <c r="J164" s="252"/>
      <c r="K164" s="252"/>
      <c r="L164" s="256"/>
      <c r="M164" s="257"/>
      <c r="N164" s="258"/>
      <c r="O164" s="258"/>
      <c r="P164" s="258"/>
      <c r="Q164" s="258"/>
      <c r="R164" s="258"/>
      <c r="S164" s="258"/>
      <c r="T164" s="259"/>
      <c r="AT164" s="260" t="s">
        <v>139</v>
      </c>
      <c r="AU164" s="260" t="s">
        <v>89</v>
      </c>
      <c r="AV164" s="16" t="s">
        <v>41</v>
      </c>
      <c r="AW164" s="16" t="s">
        <v>141</v>
      </c>
      <c r="AX164" s="16" t="s">
        <v>80</v>
      </c>
      <c r="AY164" s="260" t="s">
        <v>129</v>
      </c>
    </row>
    <row r="165" spans="2:51" s="13" customFormat="1" ht="11.25">
      <c r="B165" s="203"/>
      <c r="C165" s="204"/>
      <c r="D165" s="205" t="s">
        <v>139</v>
      </c>
      <c r="E165" s="206" t="s">
        <v>35</v>
      </c>
      <c r="F165" s="207" t="s">
        <v>1196</v>
      </c>
      <c r="G165" s="204"/>
      <c r="H165" s="208">
        <v>3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139</v>
      </c>
      <c r="AU165" s="214" t="s">
        <v>89</v>
      </c>
      <c r="AV165" s="13" t="s">
        <v>89</v>
      </c>
      <c r="AW165" s="13" t="s">
        <v>141</v>
      </c>
      <c r="AX165" s="13" t="s">
        <v>41</v>
      </c>
      <c r="AY165" s="214" t="s">
        <v>129</v>
      </c>
    </row>
    <row r="166" spans="1:65" s="2" customFormat="1" ht="21.75" customHeight="1">
      <c r="A166" s="36"/>
      <c r="B166" s="37"/>
      <c r="C166" s="191" t="s">
        <v>293</v>
      </c>
      <c r="D166" s="191" t="s">
        <v>132</v>
      </c>
      <c r="E166" s="192" t="s">
        <v>748</v>
      </c>
      <c r="F166" s="193" t="s">
        <v>749</v>
      </c>
      <c r="G166" s="194" t="s">
        <v>135</v>
      </c>
      <c r="H166" s="195">
        <v>3</v>
      </c>
      <c r="I166" s="196"/>
      <c r="J166" s="195">
        <f>ROUND(I166*H166,1)</f>
        <v>0</v>
      </c>
      <c r="K166" s="193" t="s">
        <v>136</v>
      </c>
      <c r="L166" s="41"/>
      <c r="M166" s="197" t="s">
        <v>35</v>
      </c>
      <c r="N166" s="198" t="s">
        <v>51</v>
      </c>
      <c r="O166" s="66"/>
      <c r="P166" s="199">
        <f>O166*H166</f>
        <v>0</v>
      </c>
      <c r="Q166" s="199">
        <v>0.0004</v>
      </c>
      <c r="R166" s="199">
        <f>Q166*H166</f>
        <v>0.0012000000000000001</v>
      </c>
      <c r="S166" s="199">
        <v>0</v>
      </c>
      <c r="T166" s="20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1" t="s">
        <v>161</v>
      </c>
      <c r="AT166" s="201" t="s">
        <v>132</v>
      </c>
      <c r="AU166" s="201" t="s">
        <v>89</v>
      </c>
      <c r="AY166" s="18" t="s">
        <v>129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8" t="s">
        <v>41</v>
      </c>
      <c r="BK166" s="202">
        <f>ROUND(I166*H166,1)</f>
        <v>0</v>
      </c>
      <c r="BL166" s="18" t="s">
        <v>161</v>
      </c>
      <c r="BM166" s="201" t="s">
        <v>1200</v>
      </c>
    </row>
    <row r="167" spans="2:51" s="16" customFormat="1" ht="11.25">
      <c r="B167" s="251"/>
      <c r="C167" s="252"/>
      <c r="D167" s="205" t="s">
        <v>139</v>
      </c>
      <c r="E167" s="253" t="s">
        <v>35</v>
      </c>
      <c r="F167" s="254" t="s">
        <v>1132</v>
      </c>
      <c r="G167" s="252"/>
      <c r="H167" s="253" t="s">
        <v>35</v>
      </c>
      <c r="I167" s="255"/>
      <c r="J167" s="252"/>
      <c r="K167" s="252"/>
      <c r="L167" s="256"/>
      <c r="M167" s="257"/>
      <c r="N167" s="258"/>
      <c r="O167" s="258"/>
      <c r="P167" s="258"/>
      <c r="Q167" s="258"/>
      <c r="R167" s="258"/>
      <c r="S167" s="258"/>
      <c r="T167" s="259"/>
      <c r="AT167" s="260" t="s">
        <v>139</v>
      </c>
      <c r="AU167" s="260" t="s">
        <v>89</v>
      </c>
      <c r="AV167" s="16" t="s">
        <v>41</v>
      </c>
      <c r="AW167" s="16" t="s">
        <v>141</v>
      </c>
      <c r="AX167" s="16" t="s">
        <v>80</v>
      </c>
      <c r="AY167" s="260" t="s">
        <v>129</v>
      </c>
    </row>
    <row r="168" spans="2:51" s="13" customFormat="1" ht="11.25">
      <c r="B168" s="203"/>
      <c r="C168" s="204"/>
      <c r="D168" s="205" t="s">
        <v>139</v>
      </c>
      <c r="E168" s="206" t="s">
        <v>35</v>
      </c>
      <c r="F168" s="207" t="s">
        <v>1196</v>
      </c>
      <c r="G168" s="204"/>
      <c r="H168" s="208">
        <v>3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139</v>
      </c>
      <c r="AU168" s="214" t="s">
        <v>89</v>
      </c>
      <c r="AV168" s="13" t="s">
        <v>89</v>
      </c>
      <c r="AW168" s="13" t="s">
        <v>141</v>
      </c>
      <c r="AX168" s="13" t="s">
        <v>41</v>
      </c>
      <c r="AY168" s="214" t="s">
        <v>129</v>
      </c>
    </row>
    <row r="169" spans="1:65" s="2" customFormat="1" ht="33" customHeight="1">
      <c r="A169" s="36"/>
      <c r="B169" s="37"/>
      <c r="C169" s="237" t="s">
        <v>297</v>
      </c>
      <c r="D169" s="237" t="s">
        <v>187</v>
      </c>
      <c r="E169" s="238" t="s">
        <v>752</v>
      </c>
      <c r="F169" s="239" t="s">
        <v>753</v>
      </c>
      <c r="G169" s="240" t="s">
        <v>135</v>
      </c>
      <c r="H169" s="241">
        <v>3.45</v>
      </c>
      <c r="I169" s="242"/>
      <c r="J169" s="241">
        <f>ROUND(I169*H169,1)</f>
        <v>0</v>
      </c>
      <c r="K169" s="239" t="s">
        <v>136</v>
      </c>
      <c r="L169" s="243"/>
      <c r="M169" s="244" t="s">
        <v>35</v>
      </c>
      <c r="N169" s="245" t="s">
        <v>51</v>
      </c>
      <c r="O169" s="66"/>
      <c r="P169" s="199">
        <f>O169*H169</f>
        <v>0</v>
      </c>
      <c r="Q169" s="199">
        <v>0.00388</v>
      </c>
      <c r="R169" s="199">
        <f>Q169*H169</f>
        <v>0.013386000000000002</v>
      </c>
      <c r="S169" s="199">
        <v>0</v>
      </c>
      <c r="T169" s="20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1" t="s">
        <v>191</v>
      </c>
      <c r="AT169" s="201" t="s">
        <v>187</v>
      </c>
      <c r="AU169" s="201" t="s">
        <v>89</v>
      </c>
      <c r="AY169" s="18" t="s">
        <v>129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8" t="s">
        <v>41</v>
      </c>
      <c r="BK169" s="202">
        <f>ROUND(I169*H169,1)</f>
        <v>0</v>
      </c>
      <c r="BL169" s="18" t="s">
        <v>161</v>
      </c>
      <c r="BM169" s="201" t="s">
        <v>1201</v>
      </c>
    </row>
    <row r="170" spans="2:51" s="13" customFormat="1" ht="11.25">
      <c r="B170" s="203"/>
      <c r="C170" s="204"/>
      <c r="D170" s="205" t="s">
        <v>139</v>
      </c>
      <c r="E170" s="204"/>
      <c r="F170" s="207" t="s">
        <v>1202</v>
      </c>
      <c r="G170" s="204"/>
      <c r="H170" s="208">
        <v>3.45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139</v>
      </c>
      <c r="AU170" s="214" t="s">
        <v>89</v>
      </c>
      <c r="AV170" s="13" t="s">
        <v>89</v>
      </c>
      <c r="AW170" s="13" t="s">
        <v>4</v>
      </c>
      <c r="AX170" s="13" t="s">
        <v>41</v>
      </c>
      <c r="AY170" s="214" t="s">
        <v>129</v>
      </c>
    </row>
    <row r="171" spans="1:65" s="2" customFormat="1" ht="16.5" customHeight="1">
      <c r="A171" s="36"/>
      <c r="B171" s="37"/>
      <c r="C171" s="191" t="s">
        <v>302</v>
      </c>
      <c r="D171" s="191" t="s">
        <v>132</v>
      </c>
      <c r="E171" s="192" t="s">
        <v>757</v>
      </c>
      <c r="F171" s="193" t="s">
        <v>758</v>
      </c>
      <c r="G171" s="194" t="s">
        <v>250</v>
      </c>
      <c r="H171" s="195">
        <v>11.2</v>
      </c>
      <c r="I171" s="196"/>
      <c r="J171" s="195">
        <f>ROUND(I171*H171,1)</f>
        <v>0</v>
      </c>
      <c r="K171" s="193" t="s">
        <v>35</v>
      </c>
      <c r="L171" s="41"/>
      <c r="M171" s="197" t="s">
        <v>35</v>
      </c>
      <c r="N171" s="198" t="s">
        <v>51</v>
      </c>
      <c r="O171" s="66"/>
      <c r="P171" s="199">
        <f>O171*H171</f>
        <v>0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1" t="s">
        <v>161</v>
      </c>
      <c r="AT171" s="201" t="s">
        <v>132</v>
      </c>
      <c r="AU171" s="201" t="s">
        <v>89</v>
      </c>
      <c r="AY171" s="18" t="s">
        <v>129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8" t="s">
        <v>41</v>
      </c>
      <c r="BK171" s="202">
        <f>ROUND(I171*H171,1)</f>
        <v>0</v>
      </c>
      <c r="BL171" s="18" t="s">
        <v>161</v>
      </c>
      <c r="BM171" s="201" t="s">
        <v>1203</v>
      </c>
    </row>
    <row r="172" spans="2:51" s="13" customFormat="1" ht="11.25">
      <c r="B172" s="203"/>
      <c r="C172" s="204"/>
      <c r="D172" s="205" t="s">
        <v>139</v>
      </c>
      <c r="E172" s="206" t="s">
        <v>35</v>
      </c>
      <c r="F172" s="207" t="s">
        <v>1204</v>
      </c>
      <c r="G172" s="204"/>
      <c r="H172" s="208">
        <v>11.2</v>
      </c>
      <c r="I172" s="209"/>
      <c r="J172" s="204"/>
      <c r="K172" s="204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139</v>
      </c>
      <c r="AU172" s="214" t="s">
        <v>89</v>
      </c>
      <c r="AV172" s="13" t="s">
        <v>89</v>
      </c>
      <c r="AW172" s="13" t="s">
        <v>141</v>
      </c>
      <c r="AX172" s="13" t="s">
        <v>41</v>
      </c>
      <c r="AY172" s="214" t="s">
        <v>129</v>
      </c>
    </row>
    <row r="173" spans="1:65" s="2" customFormat="1" ht="33" customHeight="1">
      <c r="A173" s="36"/>
      <c r="B173" s="37"/>
      <c r="C173" s="191" t="s">
        <v>191</v>
      </c>
      <c r="D173" s="191" t="s">
        <v>132</v>
      </c>
      <c r="E173" s="192" t="s">
        <v>762</v>
      </c>
      <c r="F173" s="193" t="s">
        <v>763</v>
      </c>
      <c r="G173" s="194" t="s">
        <v>216</v>
      </c>
      <c r="H173" s="196"/>
      <c r="I173" s="196"/>
      <c r="J173" s="195">
        <f>ROUND(I173*H173,1)</f>
        <v>0</v>
      </c>
      <c r="K173" s="193" t="s">
        <v>136</v>
      </c>
      <c r="L173" s="41"/>
      <c r="M173" s="197" t="s">
        <v>35</v>
      </c>
      <c r="N173" s="198" t="s">
        <v>51</v>
      </c>
      <c r="O173" s="66"/>
      <c r="P173" s="199">
        <f>O173*H173</f>
        <v>0</v>
      </c>
      <c r="Q173" s="199">
        <v>0</v>
      </c>
      <c r="R173" s="199">
        <f>Q173*H173</f>
        <v>0</v>
      </c>
      <c r="S173" s="199">
        <v>0</v>
      </c>
      <c r="T173" s="20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1" t="s">
        <v>161</v>
      </c>
      <c r="AT173" s="201" t="s">
        <v>132</v>
      </c>
      <c r="AU173" s="201" t="s">
        <v>89</v>
      </c>
      <c r="AY173" s="18" t="s">
        <v>129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18" t="s">
        <v>41</v>
      </c>
      <c r="BK173" s="202">
        <f>ROUND(I173*H173,1)</f>
        <v>0</v>
      </c>
      <c r="BL173" s="18" t="s">
        <v>161</v>
      </c>
      <c r="BM173" s="201" t="s">
        <v>1205</v>
      </c>
    </row>
    <row r="174" spans="2:63" s="12" customFormat="1" ht="22.9" customHeight="1">
      <c r="B174" s="175"/>
      <c r="C174" s="176"/>
      <c r="D174" s="177" t="s">
        <v>79</v>
      </c>
      <c r="E174" s="189" t="s">
        <v>271</v>
      </c>
      <c r="F174" s="189" t="s">
        <v>272</v>
      </c>
      <c r="G174" s="176"/>
      <c r="H174" s="176"/>
      <c r="I174" s="179"/>
      <c r="J174" s="190">
        <f>BK174</f>
        <v>0</v>
      </c>
      <c r="K174" s="176"/>
      <c r="L174" s="181"/>
      <c r="M174" s="182"/>
      <c r="N174" s="183"/>
      <c r="O174" s="183"/>
      <c r="P174" s="184">
        <f>SUM(P175:P184)</f>
        <v>0</v>
      </c>
      <c r="Q174" s="183"/>
      <c r="R174" s="184">
        <f>SUM(R175:R184)</f>
        <v>0.06798</v>
      </c>
      <c r="S174" s="183"/>
      <c r="T174" s="185">
        <f>SUM(T175:T184)</f>
        <v>0</v>
      </c>
      <c r="AR174" s="186" t="s">
        <v>89</v>
      </c>
      <c r="AT174" s="187" t="s">
        <v>79</v>
      </c>
      <c r="AU174" s="187" t="s">
        <v>41</v>
      </c>
      <c r="AY174" s="186" t="s">
        <v>129</v>
      </c>
      <c r="BK174" s="188">
        <f>SUM(BK175:BK184)</f>
        <v>0</v>
      </c>
    </row>
    <row r="175" spans="1:65" s="2" customFormat="1" ht="16.5" customHeight="1">
      <c r="A175" s="36"/>
      <c r="B175" s="37"/>
      <c r="C175" s="191" t="s">
        <v>202</v>
      </c>
      <c r="D175" s="191" t="s">
        <v>132</v>
      </c>
      <c r="E175" s="192" t="s">
        <v>1206</v>
      </c>
      <c r="F175" s="193" t="s">
        <v>1207</v>
      </c>
      <c r="G175" s="194" t="s">
        <v>250</v>
      </c>
      <c r="H175" s="195">
        <v>5</v>
      </c>
      <c r="I175" s="196"/>
      <c r="J175" s="195">
        <f aca="true" t="shared" si="0" ref="J175:J181">ROUND(I175*H175,1)</f>
        <v>0</v>
      </c>
      <c r="K175" s="193" t="s">
        <v>205</v>
      </c>
      <c r="L175" s="41"/>
      <c r="M175" s="197" t="s">
        <v>35</v>
      </c>
      <c r="N175" s="198" t="s">
        <v>51</v>
      </c>
      <c r="O175" s="66"/>
      <c r="P175" s="199">
        <f aca="true" t="shared" si="1" ref="P175:P181">O175*H175</f>
        <v>0</v>
      </c>
      <c r="Q175" s="199">
        <v>0.00744</v>
      </c>
      <c r="R175" s="199">
        <f aca="true" t="shared" si="2" ref="R175:R181">Q175*H175</f>
        <v>0.037200000000000004</v>
      </c>
      <c r="S175" s="199">
        <v>0</v>
      </c>
      <c r="T175" s="200">
        <f aca="true" t="shared" si="3" ref="T175:T181"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1" t="s">
        <v>161</v>
      </c>
      <c r="AT175" s="201" t="s">
        <v>132</v>
      </c>
      <c r="AU175" s="201" t="s">
        <v>89</v>
      </c>
      <c r="AY175" s="18" t="s">
        <v>129</v>
      </c>
      <c r="BE175" s="202">
        <f aca="true" t="shared" si="4" ref="BE175:BE181">IF(N175="základní",J175,0)</f>
        <v>0</v>
      </c>
      <c r="BF175" s="202">
        <f aca="true" t="shared" si="5" ref="BF175:BF181">IF(N175="snížená",J175,0)</f>
        <v>0</v>
      </c>
      <c r="BG175" s="202">
        <f aca="true" t="shared" si="6" ref="BG175:BG181">IF(N175="zákl. přenesená",J175,0)</f>
        <v>0</v>
      </c>
      <c r="BH175" s="202">
        <f aca="true" t="shared" si="7" ref="BH175:BH181">IF(N175="sníž. přenesená",J175,0)</f>
        <v>0</v>
      </c>
      <c r="BI175" s="202">
        <f aca="true" t="shared" si="8" ref="BI175:BI181">IF(N175="nulová",J175,0)</f>
        <v>0</v>
      </c>
      <c r="BJ175" s="18" t="s">
        <v>41</v>
      </c>
      <c r="BK175" s="202">
        <f aca="true" t="shared" si="9" ref="BK175:BK181">ROUND(I175*H175,1)</f>
        <v>0</v>
      </c>
      <c r="BL175" s="18" t="s">
        <v>161</v>
      </c>
      <c r="BM175" s="201" t="s">
        <v>1208</v>
      </c>
    </row>
    <row r="176" spans="1:65" s="2" customFormat="1" ht="21.75" customHeight="1">
      <c r="A176" s="36"/>
      <c r="B176" s="37"/>
      <c r="C176" s="191" t="s">
        <v>484</v>
      </c>
      <c r="D176" s="191" t="s">
        <v>132</v>
      </c>
      <c r="E176" s="192" t="s">
        <v>1209</v>
      </c>
      <c r="F176" s="193" t="s">
        <v>1210</v>
      </c>
      <c r="G176" s="194" t="s">
        <v>250</v>
      </c>
      <c r="H176" s="195">
        <v>9</v>
      </c>
      <c r="I176" s="196"/>
      <c r="J176" s="195">
        <f t="shared" si="0"/>
        <v>0</v>
      </c>
      <c r="K176" s="193" t="s">
        <v>205</v>
      </c>
      <c r="L176" s="41"/>
      <c r="M176" s="197" t="s">
        <v>35</v>
      </c>
      <c r="N176" s="198" t="s">
        <v>51</v>
      </c>
      <c r="O176" s="66"/>
      <c r="P176" s="199">
        <f t="shared" si="1"/>
        <v>0</v>
      </c>
      <c r="Q176" s="199">
        <v>0.00201</v>
      </c>
      <c r="R176" s="199">
        <f t="shared" si="2"/>
        <v>0.018090000000000002</v>
      </c>
      <c r="S176" s="199">
        <v>0</v>
      </c>
      <c r="T176" s="200">
        <f t="shared" si="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1" t="s">
        <v>161</v>
      </c>
      <c r="AT176" s="201" t="s">
        <v>132</v>
      </c>
      <c r="AU176" s="201" t="s">
        <v>89</v>
      </c>
      <c r="AY176" s="18" t="s">
        <v>129</v>
      </c>
      <c r="BE176" s="202">
        <f t="shared" si="4"/>
        <v>0</v>
      </c>
      <c r="BF176" s="202">
        <f t="shared" si="5"/>
        <v>0</v>
      </c>
      <c r="BG176" s="202">
        <f t="shared" si="6"/>
        <v>0</v>
      </c>
      <c r="BH176" s="202">
        <f t="shared" si="7"/>
        <v>0</v>
      </c>
      <c r="BI176" s="202">
        <f t="shared" si="8"/>
        <v>0</v>
      </c>
      <c r="BJ176" s="18" t="s">
        <v>41</v>
      </c>
      <c r="BK176" s="202">
        <f t="shared" si="9"/>
        <v>0</v>
      </c>
      <c r="BL176" s="18" t="s">
        <v>161</v>
      </c>
      <c r="BM176" s="201" t="s">
        <v>1211</v>
      </c>
    </row>
    <row r="177" spans="1:65" s="2" customFormat="1" ht="16.5" customHeight="1">
      <c r="A177" s="36"/>
      <c r="B177" s="37"/>
      <c r="C177" s="191" t="s">
        <v>488</v>
      </c>
      <c r="D177" s="191" t="s">
        <v>132</v>
      </c>
      <c r="E177" s="192" t="s">
        <v>1212</v>
      </c>
      <c r="F177" s="193" t="s">
        <v>1213</v>
      </c>
      <c r="G177" s="194" t="s">
        <v>250</v>
      </c>
      <c r="H177" s="195">
        <v>8</v>
      </c>
      <c r="I177" s="196"/>
      <c r="J177" s="195">
        <f t="shared" si="0"/>
        <v>0</v>
      </c>
      <c r="K177" s="193" t="s">
        <v>205</v>
      </c>
      <c r="L177" s="41"/>
      <c r="M177" s="197" t="s">
        <v>35</v>
      </c>
      <c r="N177" s="198" t="s">
        <v>51</v>
      </c>
      <c r="O177" s="66"/>
      <c r="P177" s="199">
        <f t="shared" si="1"/>
        <v>0</v>
      </c>
      <c r="Q177" s="199">
        <v>0.00041</v>
      </c>
      <c r="R177" s="199">
        <f t="shared" si="2"/>
        <v>0.00328</v>
      </c>
      <c r="S177" s="199">
        <v>0</v>
      </c>
      <c r="T177" s="200">
        <f t="shared" si="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1" t="s">
        <v>161</v>
      </c>
      <c r="AT177" s="201" t="s">
        <v>132</v>
      </c>
      <c r="AU177" s="201" t="s">
        <v>89</v>
      </c>
      <c r="AY177" s="18" t="s">
        <v>129</v>
      </c>
      <c r="BE177" s="202">
        <f t="shared" si="4"/>
        <v>0</v>
      </c>
      <c r="BF177" s="202">
        <f t="shared" si="5"/>
        <v>0</v>
      </c>
      <c r="BG177" s="202">
        <f t="shared" si="6"/>
        <v>0</v>
      </c>
      <c r="BH177" s="202">
        <f t="shared" si="7"/>
        <v>0</v>
      </c>
      <c r="BI177" s="202">
        <f t="shared" si="8"/>
        <v>0</v>
      </c>
      <c r="BJ177" s="18" t="s">
        <v>41</v>
      </c>
      <c r="BK177" s="202">
        <f t="shared" si="9"/>
        <v>0</v>
      </c>
      <c r="BL177" s="18" t="s">
        <v>161</v>
      </c>
      <c r="BM177" s="201" t="s">
        <v>1214</v>
      </c>
    </row>
    <row r="178" spans="1:65" s="2" customFormat="1" ht="16.5" customHeight="1">
      <c r="A178" s="36"/>
      <c r="B178" s="37"/>
      <c r="C178" s="191" t="s">
        <v>500</v>
      </c>
      <c r="D178" s="191" t="s">
        <v>132</v>
      </c>
      <c r="E178" s="192" t="s">
        <v>1215</v>
      </c>
      <c r="F178" s="193" t="s">
        <v>1216</v>
      </c>
      <c r="G178" s="194" t="s">
        <v>250</v>
      </c>
      <c r="H178" s="195">
        <v>5</v>
      </c>
      <c r="I178" s="196"/>
      <c r="J178" s="195">
        <f t="shared" si="0"/>
        <v>0</v>
      </c>
      <c r="K178" s="193" t="s">
        <v>205</v>
      </c>
      <c r="L178" s="41"/>
      <c r="M178" s="197" t="s">
        <v>35</v>
      </c>
      <c r="N178" s="198" t="s">
        <v>51</v>
      </c>
      <c r="O178" s="66"/>
      <c r="P178" s="199">
        <f t="shared" si="1"/>
        <v>0</v>
      </c>
      <c r="Q178" s="199">
        <v>0.00048</v>
      </c>
      <c r="R178" s="199">
        <f t="shared" si="2"/>
        <v>0.0024000000000000002</v>
      </c>
      <c r="S178" s="199">
        <v>0</v>
      </c>
      <c r="T178" s="200">
        <f t="shared" si="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1" t="s">
        <v>161</v>
      </c>
      <c r="AT178" s="201" t="s">
        <v>132</v>
      </c>
      <c r="AU178" s="201" t="s">
        <v>89</v>
      </c>
      <c r="AY178" s="18" t="s">
        <v>129</v>
      </c>
      <c r="BE178" s="202">
        <f t="shared" si="4"/>
        <v>0</v>
      </c>
      <c r="BF178" s="202">
        <f t="shared" si="5"/>
        <v>0</v>
      </c>
      <c r="BG178" s="202">
        <f t="shared" si="6"/>
        <v>0</v>
      </c>
      <c r="BH178" s="202">
        <f t="shared" si="7"/>
        <v>0</v>
      </c>
      <c r="BI178" s="202">
        <f t="shared" si="8"/>
        <v>0</v>
      </c>
      <c r="BJ178" s="18" t="s">
        <v>41</v>
      </c>
      <c r="BK178" s="202">
        <f t="shared" si="9"/>
        <v>0</v>
      </c>
      <c r="BL178" s="18" t="s">
        <v>161</v>
      </c>
      <c r="BM178" s="201" t="s">
        <v>1217</v>
      </c>
    </row>
    <row r="179" spans="1:65" s="2" customFormat="1" ht="16.5" customHeight="1">
      <c r="A179" s="36"/>
      <c r="B179" s="37"/>
      <c r="C179" s="191" t="s">
        <v>505</v>
      </c>
      <c r="D179" s="191" t="s">
        <v>132</v>
      </c>
      <c r="E179" s="192" t="s">
        <v>1218</v>
      </c>
      <c r="F179" s="193" t="s">
        <v>1219</v>
      </c>
      <c r="G179" s="194" t="s">
        <v>250</v>
      </c>
      <c r="H179" s="195">
        <v>3</v>
      </c>
      <c r="I179" s="196"/>
      <c r="J179" s="195">
        <f t="shared" si="0"/>
        <v>0</v>
      </c>
      <c r="K179" s="193" t="s">
        <v>205</v>
      </c>
      <c r="L179" s="41"/>
      <c r="M179" s="197" t="s">
        <v>35</v>
      </c>
      <c r="N179" s="198" t="s">
        <v>51</v>
      </c>
      <c r="O179" s="66"/>
      <c r="P179" s="199">
        <f t="shared" si="1"/>
        <v>0</v>
      </c>
      <c r="Q179" s="199">
        <v>0.00224</v>
      </c>
      <c r="R179" s="199">
        <f t="shared" si="2"/>
        <v>0.006719999999999999</v>
      </c>
      <c r="S179" s="199">
        <v>0</v>
      </c>
      <c r="T179" s="200">
        <f t="shared" si="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1" t="s">
        <v>161</v>
      </c>
      <c r="AT179" s="201" t="s">
        <v>132</v>
      </c>
      <c r="AU179" s="201" t="s">
        <v>89</v>
      </c>
      <c r="AY179" s="18" t="s">
        <v>129</v>
      </c>
      <c r="BE179" s="202">
        <f t="shared" si="4"/>
        <v>0</v>
      </c>
      <c r="BF179" s="202">
        <f t="shared" si="5"/>
        <v>0</v>
      </c>
      <c r="BG179" s="202">
        <f t="shared" si="6"/>
        <v>0</v>
      </c>
      <c r="BH179" s="202">
        <f t="shared" si="7"/>
        <v>0</v>
      </c>
      <c r="BI179" s="202">
        <f t="shared" si="8"/>
        <v>0</v>
      </c>
      <c r="BJ179" s="18" t="s">
        <v>41</v>
      </c>
      <c r="BK179" s="202">
        <f t="shared" si="9"/>
        <v>0</v>
      </c>
      <c r="BL179" s="18" t="s">
        <v>161</v>
      </c>
      <c r="BM179" s="201" t="s">
        <v>1220</v>
      </c>
    </row>
    <row r="180" spans="1:65" s="2" customFormat="1" ht="16.5" customHeight="1">
      <c r="A180" s="36"/>
      <c r="B180" s="37"/>
      <c r="C180" s="191" t="s">
        <v>512</v>
      </c>
      <c r="D180" s="191" t="s">
        <v>132</v>
      </c>
      <c r="E180" s="192" t="s">
        <v>1221</v>
      </c>
      <c r="F180" s="193" t="s">
        <v>1222</v>
      </c>
      <c r="G180" s="194" t="s">
        <v>160</v>
      </c>
      <c r="H180" s="195">
        <v>1</v>
      </c>
      <c r="I180" s="196"/>
      <c r="J180" s="195">
        <f t="shared" si="0"/>
        <v>0</v>
      </c>
      <c r="K180" s="193" t="s">
        <v>205</v>
      </c>
      <c r="L180" s="41"/>
      <c r="M180" s="197" t="s">
        <v>35</v>
      </c>
      <c r="N180" s="198" t="s">
        <v>51</v>
      </c>
      <c r="O180" s="66"/>
      <c r="P180" s="199">
        <f t="shared" si="1"/>
        <v>0</v>
      </c>
      <c r="Q180" s="199">
        <v>0.00029</v>
      </c>
      <c r="R180" s="199">
        <f t="shared" si="2"/>
        <v>0.00029</v>
      </c>
      <c r="S180" s="199">
        <v>0</v>
      </c>
      <c r="T180" s="200">
        <f t="shared" si="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1" t="s">
        <v>161</v>
      </c>
      <c r="AT180" s="201" t="s">
        <v>132</v>
      </c>
      <c r="AU180" s="201" t="s">
        <v>89</v>
      </c>
      <c r="AY180" s="18" t="s">
        <v>129</v>
      </c>
      <c r="BE180" s="202">
        <f t="shared" si="4"/>
        <v>0</v>
      </c>
      <c r="BF180" s="202">
        <f t="shared" si="5"/>
        <v>0</v>
      </c>
      <c r="BG180" s="202">
        <f t="shared" si="6"/>
        <v>0</v>
      </c>
      <c r="BH180" s="202">
        <f t="shared" si="7"/>
        <v>0</v>
      </c>
      <c r="BI180" s="202">
        <f t="shared" si="8"/>
        <v>0</v>
      </c>
      <c r="BJ180" s="18" t="s">
        <v>41</v>
      </c>
      <c r="BK180" s="202">
        <f t="shared" si="9"/>
        <v>0</v>
      </c>
      <c r="BL180" s="18" t="s">
        <v>161</v>
      </c>
      <c r="BM180" s="201" t="s">
        <v>1223</v>
      </c>
    </row>
    <row r="181" spans="1:65" s="2" customFormat="1" ht="21.75" customHeight="1">
      <c r="A181" s="36"/>
      <c r="B181" s="37"/>
      <c r="C181" s="191" t="s">
        <v>517</v>
      </c>
      <c r="D181" s="191" t="s">
        <v>132</v>
      </c>
      <c r="E181" s="192" t="s">
        <v>1224</v>
      </c>
      <c r="F181" s="193" t="s">
        <v>1225</v>
      </c>
      <c r="G181" s="194" t="s">
        <v>250</v>
      </c>
      <c r="H181" s="195">
        <v>30</v>
      </c>
      <c r="I181" s="196"/>
      <c r="J181" s="195">
        <f t="shared" si="0"/>
        <v>0</v>
      </c>
      <c r="K181" s="193" t="s">
        <v>205</v>
      </c>
      <c r="L181" s="41"/>
      <c r="M181" s="197" t="s">
        <v>35</v>
      </c>
      <c r="N181" s="198" t="s">
        <v>51</v>
      </c>
      <c r="O181" s="66"/>
      <c r="P181" s="199">
        <f t="shared" si="1"/>
        <v>0</v>
      </c>
      <c r="Q181" s="199">
        <v>0</v>
      </c>
      <c r="R181" s="199">
        <f t="shared" si="2"/>
        <v>0</v>
      </c>
      <c r="S181" s="199">
        <v>0</v>
      </c>
      <c r="T181" s="200">
        <f t="shared" si="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1" t="s">
        <v>161</v>
      </c>
      <c r="AT181" s="201" t="s">
        <v>132</v>
      </c>
      <c r="AU181" s="201" t="s">
        <v>89</v>
      </c>
      <c r="AY181" s="18" t="s">
        <v>129</v>
      </c>
      <c r="BE181" s="202">
        <f t="shared" si="4"/>
        <v>0</v>
      </c>
      <c r="BF181" s="202">
        <f t="shared" si="5"/>
        <v>0</v>
      </c>
      <c r="BG181" s="202">
        <f t="shared" si="6"/>
        <v>0</v>
      </c>
      <c r="BH181" s="202">
        <f t="shared" si="7"/>
        <v>0</v>
      </c>
      <c r="BI181" s="202">
        <f t="shared" si="8"/>
        <v>0</v>
      </c>
      <c r="BJ181" s="18" t="s">
        <v>41</v>
      </c>
      <c r="BK181" s="202">
        <f t="shared" si="9"/>
        <v>0</v>
      </c>
      <c r="BL181" s="18" t="s">
        <v>161</v>
      </c>
      <c r="BM181" s="201" t="s">
        <v>1226</v>
      </c>
    </row>
    <row r="182" spans="2:51" s="13" customFormat="1" ht="11.25">
      <c r="B182" s="203"/>
      <c r="C182" s="204"/>
      <c r="D182" s="205" t="s">
        <v>139</v>
      </c>
      <c r="E182" s="206" t="s">
        <v>35</v>
      </c>
      <c r="F182" s="207" t="s">
        <v>1227</v>
      </c>
      <c r="G182" s="204"/>
      <c r="H182" s="208">
        <v>30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139</v>
      </c>
      <c r="AU182" s="214" t="s">
        <v>89</v>
      </c>
      <c r="AV182" s="13" t="s">
        <v>89</v>
      </c>
      <c r="AW182" s="13" t="s">
        <v>141</v>
      </c>
      <c r="AX182" s="13" t="s">
        <v>41</v>
      </c>
      <c r="AY182" s="214" t="s">
        <v>129</v>
      </c>
    </row>
    <row r="183" spans="1:65" s="2" customFormat="1" ht="21.75" customHeight="1">
      <c r="A183" s="36"/>
      <c r="B183" s="37"/>
      <c r="C183" s="191" t="s">
        <v>522</v>
      </c>
      <c r="D183" s="191" t="s">
        <v>132</v>
      </c>
      <c r="E183" s="192" t="s">
        <v>1228</v>
      </c>
      <c r="F183" s="193" t="s">
        <v>1229</v>
      </c>
      <c r="G183" s="194" t="s">
        <v>160</v>
      </c>
      <c r="H183" s="195">
        <v>1</v>
      </c>
      <c r="I183" s="196"/>
      <c r="J183" s="195">
        <f>ROUND(I183*H183,1)</f>
        <v>0</v>
      </c>
      <c r="K183" s="193" t="s">
        <v>35</v>
      </c>
      <c r="L183" s="41"/>
      <c r="M183" s="197" t="s">
        <v>35</v>
      </c>
      <c r="N183" s="198" t="s">
        <v>51</v>
      </c>
      <c r="O183" s="66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1" t="s">
        <v>161</v>
      </c>
      <c r="AT183" s="201" t="s">
        <v>132</v>
      </c>
      <c r="AU183" s="201" t="s">
        <v>89</v>
      </c>
      <c r="AY183" s="18" t="s">
        <v>129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8" t="s">
        <v>41</v>
      </c>
      <c r="BK183" s="202">
        <f>ROUND(I183*H183,1)</f>
        <v>0</v>
      </c>
      <c r="BL183" s="18" t="s">
        <v>161</v>
      </c>
      <c r="BM183" s="201" t="s">
        <v>1230</v>
      </c>
    </row>
    <row r="184" spans="1:65" s="2" customFormat="1" ht="33" customHeight="1">
      <c r="A184" s="36"/>
      <c r="B184" s="37"/>
      <c r="C184" s="191" t="s">
        <v>529</v>
      </c>
      <c r="D184" s="191" t="s">
        <v>132</v>
      </c>
      <c r="E184" s="192" t="s">
        <v>1231</v>
      </c>
      <c r="F184" s="193" t="s">
        <v>1232</v>
      </c>
      <c r="G184" s="194" t="s">
        <v>216</v>
      </c>
      <c r="H184" s="196"/>
      <c r="I184" s="196"/>
      <c r="J184" s="195">
        <f>ROUND(I184*H184,1)</f>
        <v>0</v>
      </c>
      <c r="K184" s="193" t="s">
        <v>205</v>
      </c>
      <c r="L184" s="41"/>
      <c r="M184" s="197" t="s">
        <v>35</v>
      </c>
      <c r="N184" s="198" t="s">
        <v>51</v>
      </c>
      <c r="O184" s="66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1" t="s">
        <v>161</v>
      </c>
      <c r="AT184" s="201" t="s">
        <v>132</v>
      </c>
      <c r="AU184" s="201" t="s">
        <v>89</v>
      </c>
      <c r="AY184" s="18" t="s">
        <v>129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8" t="s">
        <v>41</v>
      </c>
      <c r="BK184" s="202">
        <f>ROUND(I184*H184,1)</f>
        <v>0</v>
      </c>
      <c r="BL184" s="18" t="s">
        <v>161</v>
      </c>
      <c r="BM184" s="201" t="s">
        <v>1233</v>
      </c>
    </row>
    <row r="185" spans="2:63" s="12" customFormat="1" ht="22.9" customHeight="1">
      <c r="B185" s="175"/>
      <c r="C185" s="176"/>
      <c r="D185" s="177" t="s">
        <v>79</v>
      </c>
      <c r="E185" s="189" t="s">
        <v>1234</v>
      </c>
      <c r="F185" s="189" t="s">
        <v>1235</v>
      </c>
      <c r="G185" s="176"/>
      <c r="H185" s="176"/>
      <c r="I185" s="179"/>
      <c r="J185" s="190">
        <f>BK185</f>
        <v>0</v>
      </c>
      <c r="K185" s="176"/>
      <c r="L185" s="181"/>
      <c r="M185" s="182"/>
      <c r="N185" s="183"/>
      <c r="O185" s="183"/>
      <c r="P185" s="184">
        <f>SUM(P186:P195)</f>
        <v>0</v>
      </c>
      <c r="Q185" s="183"/>
      <c r="R185" s="184">
        <f>SUM(R186:R195)</f>
        <v>0.095005</v>
      </c>
      <c r="S185" s="183"/>
      <c r="T185" s="185">
        <f>SUM(T186:T195)</f>
        <v>0</v>
      </c>
      <c r="AR185" s="186" t="s">
        <v>89</v>
      </c>
      <c r="AT185" s="187" t="s">
        <v>79</v>
      </c>
      <c r="AU185" s="187" t="s">
        <v>41</v>
      </c>
      <c r="AY185" s="186" t="s">
        <v>129</v>
      </c>
      <c r="BK185" s="188">
        <f>SUM(BK186:BK195)</f>
        <v>0</v>
      </c>
    </row>
    <row r="186" spans="1:65" s="2" customFormat="1" ht="21.75" customHeight="1">
      <c r="A186" s="36"/>
      <c r="B186" s="37"/>
      <c r="C186" s="191" t="s">
        <v>536</v>
      </c>
      <c r="D186" s="191" t="s">
        <v>132</v>
      </c>
      <c r="E186" s="192" t="s">
        <v>1236</v>
      </c>
      <c r="F186" s="193" t="s">
        <v>1237</v>
      </c>
      <c r="G186" s="194" t="s">
        <v>250</v>
      </c>
      <c r="H186" s="195">
        <v>12.5</v>
      </c>
      <c r="I186" s="196"/>
      <c r="J186" s="195">
        <f>ROUND(I186*H186,1)</f>
        <v>0</v>
      </c>
      <c r="K186" s="193" t="s">
        <v>205</v>
      </c>
      <c r="L186" s="41"/>
      <c r="M186" s="197" t="s">
        <v>35</v>
      </c>
      <c r="N186" s="198" t="s">
        <v>51</v>
      </c>
      <c r="O186" s="66"/>
      <c r="P186" s="199">
        <f>O186*H186</f>
        <v>0</v>
      </c>
      <c r="Q186" s="199">
        <v>0.00085</v>
      </c>
      <c r="R186" s="199">
        <f>Q186*H186</f>
        <v>0.010624999999999999</v>
      </c>
      <c r="S186" s="199">
        <v>0</v>
      </c>
      <c r="T186" s="20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1" t="s">
        <v>161</v>
      </c>
      <c r="AT186" s="201" t="s">
        <v>132</v>
      </c>
      <c r="AU186" s="201" t="s">
        <v>89</v>
      </c>
      <c r="AY186" s="18" t="s">
        <v>129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18" t="s">
        <v>41</v>
      </c>
      <c r="BK186" s="202">
        <f>ROUND(I186*H186,1)</f>
        <v>0</v>
      </c>
      <c r="BL186" s="18" t="s">
        <v>161</v>
      </c>
      <c r="BM186" s="201" t="s">
        <v>1238</v>
      </c>
    </row>
    <row r="187" spans="2:51" s="13" customFormat="1" ht="11.25">
      <c r="B187" s="203"/>
      <c r="C187" s="204"/>
      <c r="D187" s="205" t="s">
        <v>139</v>
      </c>
      <c r="E187" s="206" t="s">
        <v>35</v>
      </c>
      <c r="F187" s="207" t="s">
        <v>1239</v>
      </c>
      <c r="G187" s="204"/>
      <c r="H187" s="208">
        <v>12.5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139</v>
      </c>
      <c r="AU187" s="214" t="s">
        <v>89</v>
      </c>
      <c r="AV187" s="13" t="s">
        <v>89</v>
      </c>
      <c r="AW187" s="13" t="s">
        <v>141</v>
      </c>
      <c r="AX187" s="13" t="s">
        <v>41</v>
      </c>
      <c r="AY187" s="214" t="s">
        <v>129</v>
      </c>
    </row>
    <row r="188" spans="1:65" s="2" customFormat="1" ht="21.75" customHeight="1">
      <c r="A188" s="36"/>
      <c r="B188" s="37"/>
      <c r="C188" s="191" t="s">
        <v>543</v>
      </c>
      <c r="D188" s="191" t="s">
        <v>132</v>
      </c>
      <c r="E188" s="192" t="s">
        <v>1240</v>
      </c>
      <c r="F188" s="193" t="s">
        <v>1241</v>
      </c>
      <c r="G188" s="194" t="s">
        <v>250</v>
      </c>
      <c r="H188" s="195">
        <v>17</v>
      </c>
      <c r="I188" s="196"/>
      <c r="J188" s="195">
        <f>ROUND(I188*H188,1)</f>
        <v>0</v>
      </c>
      <c r="K188" s="193" t="s">
        <v>205</v>
      </c>
      <c r="L188" s="41"/>
      <c r="M188" s="197" t="s">
        <v>35</v>
      </c>
      <c r="N188" s="198" t="s">
        <v>51</v>
      </c>
      <c r="O188" s="66"/>
      <c r="P188" s="199">
        <f>O188*H188</f>
        <v>0</v>
      </c>
      <c r="Q188" s="199">
        <v>0.00116</v>
      </c>
      <c r="R188" s="199">
        <f>Q188*H188</f>
        <v>0.01972</v>
      </c>
      <c r="S188" s="199">
        <v>0</v>
      </c>
      <c r="T188" s="20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1" t="s">
        <v>161</v>
      </c>
      <c r="AT188" s="201" t="s">
        <v>132</v>
      </c>
      <c r="AU188" s="201" t="s">
        <v>89</v>
      </c>
      <c r="AY188" s="18" t="s">
        <v>129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8" t="s">
        <v>41</v>
      </c>
      <c r="BK188" s="202">
        <f>ROUND(I188*H188,1)</f>
        <v>0</v>
      </c>
      <c r="BL188" s="18" t="s">
        <v>161</v>
      </c>
      <c r="BM188" s="201" t="s">
        <v>1242</v>
      </c>
    </row>
    <row r="189" spans="2:51" s="13" customFormat="1" ht="11.25">
      <c r="B189" s="203"/>
      <c r="C189" s="204"/>
      <c r="D189" s="205" t="s">
        <v>139</v>
      </c>
      <c r="E189" s="206" t="s">
        <v>35</v>
      </c>
      <c r="F189" s="207" t="s">
        <v>1243</v>
      </c>
      <c r="G189" s="204"/>
      <c r="H189" s="208">
        <v>17</v>
      </c>
      <c r="I189" s="209"/>
      <c r="J189" s="204"/>
      <c r="K189" s="204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139</v>
      </c>
      <c r="AU189" s="214" t="s">
        <v>89</v>
      </c>
      <c r="AV189" s="13" t="s">
        <v>89</v>
      </c>
      <c r="AW189" s="13" t="s">
        <v>141</v>
      </c>
      <c r="AX189" s="13" t="s">
        <v>41</v>
      </c>
      <c r="AY189" s="214" t="s">
        <v>129</v>
      </c>
    </row>
    <row r="190" spans="1:65" s="2" customFormat="1" ht="44.25" customHeight="1">
      <c r="A190" s="36"/>
      <c r="B190" s="37"/>
      <c r="C190" s="191" t="s">
        <v>547</v>
      </c>
      <c r="D190" s="191" t="s">
        <v>132</v>
      </c>
      <c r="E190" s="192" t="s">
        <v>1244</v>
      </c>
      <c r="F190" s="193" t="s">
        <v>1245</v>
      </c>
      <c r="G190" s="194" t="s">
        <v>250</v>
      </c>
      <c r="H190" s="195">
        <v>29.5</v>
      </c>
      <c r="I190" s="196"/>
      <c r="J190" s="195">
        <f>ROUND(I190*H190,1)</f>
        <v>0</v>
      </c>
      <c r="K190" s="193" t="s">
        <v>205</v>
      </c>
      <c r="L190" s="41"/>
      <c r="M190" s="197" t="s">
        <v>35</v>
      </c>
      <c r="N190" s="198" t="s">
        <v>51</v>
      </c>
      <c r="O190" s="66"/>
      <c r="P190" s="199">
        <f>O190*H190</f>
        <v>0</v>
      </c>
      <c r="Q190" s="199">
        <v>9E-05</v>
      </c>
      <c r="R190" s="199">
        <f>Q190*H190</f>
        <v>0.0026550000000000002</v>
      </c>
      <c r="S190" s="199">
        <v>0</v>
      </c>
      <c r="T190" s="200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1" t="s">
        <v>161</v>
      </c>
      <c r="AT190" s="201" t="s">
        <v>132</v>
      </c>
      <c r="AU190" s="201" t="s">
        <v>89</v>
      </c>
      <c r="AY190" s="18" t="s">
        <v>129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8" t="s">
        <v>41</v>
      </c>
      <c r="BK190" s="202">
        <f>ROUND(I190*H190,1)</f>
        <v>0</v>
      </c>
      <c r="BL190" s="18" t="s">
        <v>161</v>
      </c>
      <c r="BM190" s="201" t="s">
        <v>1246</v>
      </c>
    </row>
    <row r="191" spans="2:51" s="13" customFormat="1" ht="11.25">
      <c r="B191" s="203"/>
      <c r="C191" s="204"/>
      <c r="D191" s="205" t="s">
        <v>139</v>
      </c>
      <c r="E191" s="206" t="s">
        <v>35</v>
      </c>
      <c r="F191" s="207" t="s">
        <v>1247</v>
      </c>
      <c r="G191" s="204"/>
      <c r="H191" s="208">
        <v>29.5</v>
      </c>
      <c r="I191" s="209"/>
      <c r="J191" s="204"/>
      <c r="K191" s="204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139</v>
      </c>
      <c r="AU191" s="214" t="s">
        <v>89</v>
      </c>
      <c r="AV191" s="13" t="s">
        <v>89</v>
      </c>
      <c r="AW191" s="13" t="s">
        <v>141</v>
      </c>
      <c r="AX191" s="13" t="s">
        <v>41</v>
      </c>
      <c r="AY191" s="214" t="s">
        <v>129</v>
      </c>
    </row>
    <row r="192" spans="1:65" s="2" customFormat="1" ht="33" customHeight="1">
      <c r="A192" s="36"/>
      <c r="B192" s="37"/>
      <c r="C192" s="191" t="s">
        <v>551</v>
      </c>
      <c r="D192" s="191" t="s">
        <v>132</v>
      </c>
      <c r="E192" s="192" t="s">
        <v>1248</v>
      </c>
      <c r="F192" s="193" t="s">
        <v>1249</v>
      </c>
      <c r="G192" s="194" t="s">
        <v>250</v>
      </c>
      <c r="H192" s="195">
        <v>29.5</v>
      </c>
      <c r="I192" s="196"/>
      <c r="J192" s="195">
        <f>ROUND(I192*H192,1)</f>
        <v>0</v>
      </c>
      <c r="K192" s="193" t="s">
        <v>205</v>
      </c>
      <c r="L192" s="41"/>
      <c r="M192" s="197" t="s">
        <v>35</v>
      </c>
      <c r="N192" s="198" t="s">
        <v>51</v>
      </c>
      <c r="O192" s="66"/>
      <c r="P192" s="199">
        <f>O192*H192</f>
        <v>0</v>
      </c>
      <c r="Q192" s="199">
        <v>0.00019</v>
      </c>
      <c r="R192" s="199">
        <f>Q192*H192</f>
        <v>0.005605000000000001</v>
      </c>
      <c r="S192" s="199">
        <v>0</v>
      </c>
      <c r="T192" s="20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1" t="s">
        <v>161</v>
      </c>
      <c r="AT192" s="201" t="s">
        <v>132</v>
      </c>
      <c r="AU192" s="201" t="s">
        <v>89</v>
      </c>
      <c r="AY192" s="18" t="s">
        <v>129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18" t="s">
        <v>41</v>
      </c>
      <c r="BK192" s="202">
        <f>ROUND(I192*H192,1)</f>
        <v>0</v>
      </c>
      <c r="BL192" s="18" t="s">
        <v>161</v>
      </c>
      <c r="BM192" s="201" t="s">
        <v>1250</v>
      </c>
    </row>
    <row r="193" spans="1:65" s="2" customFormat="1" ht="16.5" customHeight="1">
      <c r="A193" s="36"/>
      <c r="B193" s="37"/>
      <c r="C193" s="191" t="s">
        <v>558</v>
      </c>
      <c r="D193" s="191" t="s">
        <v>132</v>
      </c>
      <c r="E193" s="192" t="s">
        <v>1251</v>
      </c>
      <c r="F193" s="193" t="s">
        <v>1252</v>
      </c>
      <c r="G193" s="194" t="s">
        <v>160</v>
      </c>
      <c r="H193" s="195">
        <v>1</v>
      </c>
      <c r="I193" s="196"/>
      <c r="J193" s="195">
        <f>ROUND(I193*H193,1)</f>
        <v>0</v>
      </c>
      <c r="K193" s="193" t="s">
        <v>35</v>
      </c>
      <c r="L193" s="41"/>
      <c r="M193" s="197" t="s">
        <v>35</v>
      </c>
      <c r="N193" s="198" t="s">
        <v>51</v>
      </c>
      <c r="O193" s="66"/>
      <c r="P193" s="199">
        <f>O193*H193</f>
        <v>0</v>
      </c>
      <c r="Q193" s="199">
        <v>0.0282</v>
      </c>
      <c r="R193" s="199">
        <f>Q193*H193</f>
        <v>0.0282</v>
      </c>
      <c r="S193" s="199">
        <v>0</v>
      </c>
      <c r="T193" s="20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1" t="s">
        <v>161</v>
      </c>
      <c r="AT193" s="201" t="s">
        <v>132</v>
      </c>
      <c r="AU193" s="201" t="s">
        <v>89</v>
      </c>
      <c r="AY193" s="18" t="s">
        <v>129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8" t="s">
        <v>41</v>
      </c>
      <c r="BK193" s="202">
        <f>ROUND(I193*H193,1)</f>
        <v>0</v>
      </c>
      <c r="BL193" s="18" t="s">
        <v>161</v>
      </c>
      <c r="BM193" s="201" t="s">
        <v>1253</v>
      </c>
    </row>
    <row r="194" spans="1:65" s="2" customFormat="1" ht="16.5" customHeight="1">
      <c r="A194" s="36"/>
      <c r="B194" s="37"/>
      <c r="C194" s="191" t="s">
        <v>562</v>
      </c>
      <c r="D194" s="191" t="s">
        <v>132</v>
      </c>
      <c r="E194" s="192" t="s">
        <v>1254</v>
      </c>
      <c r="F194" s="193" t="s">
        <v>1255</v>
      </c>
      <c r="G194" s="194" t="s">
        <v>160</v>
      </c>
      <c r="H194" s="195">
        <v>1</v>
      </c>
      <c r="I194" s="196"/>
      <c r="J194" s="195">
        <f>ROUND(I194*H194,1)</f>
        <v>0</v>
      </c>
      <c r="K194" s="193" t="s">
        <v>35</v>
      </c>
      <c r="L194" s="41"/>
      <c r="M194" s="197" t="s">
        <v>35</v>
      </c>
      <c r="N194" s="198" t="s">
        <v>51</v>
      </c>
      <c r="O194" s="66"/>
      <c r="P194" s="199">
        <f>O194*H194</f>
        <v>0</v>
      </c>
      <c r="Q194" s="199">
        <v>0.0282</v>
      </c>
      <c r="R194" s="199">
        <f>Q194*H194</f>
        <v>0.0282</v>
      </c>
      <c r="S194" s="199">
        <v>0</v>
      </c>
      <c r="T194" s="20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1" t="s">
        <v>161</v>
      </c>
      <c r="AT194" s="201" t="s">
        <v>132</v>
      </c>
      <c r="AU194" s="201" t="s">
        <v>89</v>
      </c>
      <c r="AY194" s="18" t="s">
        <v>129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8" t="s">
        <v>41</v>
      </c>
      <c r="BK194" s="202">
        <f>ROUND(I194*H194,1)</f>
        <v>0</v>
      </c>
      <c r="BL194" s="18" t="s">
        <v>161</v>
      </c>
      <c r="BM194" s="201" t="s">
        <v>1256</v>
      </c>
    </row>
    <row r="195" spans="1:65" s="2" customFormat="1" ht="33" customHeight="1">
      <c r="A195" s="36"/>
      <c r="B195" s="37"/>
      <c r="C195" s="191" t="s">
        <v>568</v>
      </c>
      <c r="D195" s="191" t="s">
        <v>132</v>
      </c>
      <c r="E195" s="192" t="s">
        <v>1257</v>
      </c>
      <c r="F195" s="193" t="s">
        <v>1258</v>
      </c>
      <c r="G195" s="194" t="s">
        <v>216</v>
      </c>
      <c r="H195" s="196"/>
      <c r="I195" s="196"/>
      <c r="J195" s="195">
        <f>ROUND(I195*H195,1)</f>
        <v>0</v>
      </c>
      <c r="K195" s="193" t="s">
        <v>205</v>
      </c>
      <c r="L195" s="41"/>
      <c r="M195" s="197" t="s">
        <v>35</v>
      </c>
      <c r="N195" s="198" t="s">
        <v>51</v>
      </c>
      <c r="O195" s="66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1" t="s">
        <v>161</v>
      </c>
      <c r="AT195" s="201" t="s">
        <v>132</v>
      </c>
      <c r="AU195" s="201" t="s">
        <v>89</v>
      </c>
      <c r="AY195" s="18" t="s">
        <v>129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8" t="s">
        <v>41</v>
      </c>
      <c r="BK195" s="202">
        <f>ROUND(I195*H195,1)</f>
        <v>0</v>
      </c>
      <c r="BL195" s="18" t="s">
        <v>161</v>
      </c>
      <c r="BM195" s="201" t="s">
        <v>1259</v>
      </c>
    </row>
    <row r="196" spans="2:63" s="12" customFormat="1" ht="22.9" customHeight="1">
      <c r="B196" s="175"/>
      <c r="C196" s="176"/>
      <c r="D196" s="177" t="s">
        <v>79</v>
      </c>
      <c r="E196" s="189" t="s">
        <v>1260</v>
      </c>
      <c r="F196" s="189" t="s">
        <v>1261</v>
      </c>
      <c r="G196" s="176"/>
      <c r="H196" s="176"/>
      <c r="I196" s="179"/>
      <c r="J196" s="190">
        <f>BK196</f>
        <v>0</v>
      </c>
      <c r="K196" s="176"/>
      <c r="L196" s="181"/>
      <c r="M196" s="182"/>
      <c r="N196" s="183"/>
      <c r="O196" s="183"/>
      <c r="P196" s="184">
        <f>SUM(P197:P209)</f>
        <v>0</v>
      </c>
      <c r="Q196" s="183"/>
      <c r="R196" s="184">
        <f>SUM(R197:R209)</f>
        <v>0.18987999999999997</v>
      </c>
      <c r="S196" s="183"/>
      <c r="T196" s="185">
        <f>SUM(T197:T209)</f>
        <v>0</v>
      </c>
      <c r="AR196" s="186" t="s">
        <v>89</v>
      </c>
      <c r="AT196" s="187" t="s">
        <v>79</v>
      </c>
      <c r="AU196" s="187" t="s">
        <v>41</v>
      </c>
      <c r="AY196" s="186" t="s">
        <v>129</v>
      </c>
      <c r="BK196" s="188">
        <f>SUM(BK197:BK209)</f>
        <v>0</v>
      </c>
    </row>
    <row r="197" spans="1:65" s="2" customFormat="1" ht="21.75" customHeight="1">
      <c r="A197" s="36"/>
      <c r="B197" s="37"/>
      <c r="C197" s="191" t="s">
        <v>574</v>
      </c>
      <c r="D197" s="191" t="s">
        <v>132</v>
      </c>
      <c r="E197" s="192" t="s">
        <v>1262</v>
      </c>
      <c r="F197" s="193" t="s">
        <v>1263</v>
      </c>
      <c r="G197" s="194" t="s">
        <v>1113</v>
      </c>
      <c r="H197" s="195">
        <v>2</v>
      </c>
      <c r="I197" s="196"/>
      <c r="J197" s="195">
        <f aca="true" t="shared" si="10" ref="J197:J202">ROUND(I197*H197,1)</f>
        <v>0</v>
      </c>
      <c r="K197" s="193" t="s">
        <v>205</v>
      </c>
      <c r="L197" s="41"/>
      <c r="M197" s="197" t="s">
        <v>35</v>
      </c>
      <c r="N197" s="198" t="s">
        <v>51</v>
      </c>
      <c r="O197" s="66"/>
      <c r="P197" s="199">
        <f aca="true" t="shared" si="11" ref="P197:P202">O197*H197</f>
        <v>0</v>
      </c>
      <c r="Q197" s="199">
        <v>0.01697</v>
      </c>
      <c r="R197" s="199">
        <f aca="true" t="shared" si="12" ref="R197:R202">Q197*H197</f>
        <v>0.03394</v>
      </c>
      <c r="S197" s="199">
        <v>0</v>
      </c>
      <c r="T197" s="200">
        <f aca="true" t="shared" si="13" ref="T197:T202"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1" t="s">
        <v>161</v>
      </c>
      <c r="AT197" s="201" t="s">
        <v>132</v>
      </c>
      <c r="AU197" s="201" t="s">
        <v>89</v>
      </c>
      <c r="AY197" s="18" t="s">
        <v>129</v>
      </c>
      <c r="BE197" s="202">
        <f aca="true" t="shared" si="14" ref="BE197:BE202">IF(N197="základní",J197,0)</f>
        <v>0</v>
      </c>
      <c r="BF197" s="202">
        <f aca="true" t="shared" si="15" ref="BF197:BF202">IF(N197="snížená",J197,0)</f>
        <v>0</v>
      </c>
      <c r="BG197" s="202">
        <f aca="true" t="shared" si="16" ref="BG197:BG202">IF(N197="zákl. přenesená",J197,0)</f>
        <v>0</v>
      </c>
      <c r="BH197" s="202">
        <f aca="true" t="shared" si="17" ref="BH197:BH202">IF(N197="sníž. přenesená",J197,0)</f>
        <v>0</v>
      </c>
      <c r="BI197" s="202">
        <f aca="true" t="shared" si="18" ref="BI197:BI202">IF(N197="nulová",J197,0)</f>
        <v>0</v>
      </c>
      <c r="BJ197" s="18" t="s">
        <v>41</v>
      </c>
      <c r="BK197" s="202">
        <f aca="true" t="shared" si="19" ref="BK197:BK202">ROUND(I197*H197,1)</f>
        <v>0</v>
      </c>
      <c r="BL197" s="18" t="s">
        <v>161</v>
      </c>
      <c r="BM197" s="201" t="s">
        <v>1264</v>
      </c>
    </row>
    <row r="198" spans="1:65" s="2" customFormat="1" ht="21.75" customHeight="1">
      <c r="A198" s="36"/>
      <c r="B198" s="37"/>
      <c r="C198" s="191" t="s">
        <v>579</v>
      </c>
      <c r="D198" s="191" t="s">
        <v>132</v>
      </c>
      <c r="E198" s="192" t="s">
        <v>1265</v>
      </c>
      <c r="F198" s="193" t="s">
        <v>1266</v>
      </c>
      <c r="G198" s="194" t="s">
        <v>1113</v>
      </c>
      <c r="H198" s="195">
        <v>1</v>
      </c>
      <c r="I198" s="196"/>
      <c r="J198" s="195">
        <f t="shared" si="10"/>
        <v>0</v>
      </c>
      <c r="K198" s="193" t="s">
        <v>205</v>
      </c>
      <c r="L198" s="41"/>
      <c r="M198" s="197" t="s">
        <v>35</v>
      </c>
      <c r="N198" s="198" t="s">
        <v>51</v>
      </c>
      <c r="O198" s="66"/>
      <c r="P198" s="199">
        <f t="shared" si="11"/>
        <v>0</v>
      </c>
      <c r="Q198" s="199">
        <v>0.01808</v>
      </c>
      <c r="R198" s="199">
        <f t="shared" si="12"/>
        <v>0.01808</v>
      </c>
      <c r="S198" s="199">
        <v>0</v>
      </c>
      <c r="T198" s="200">
        <f t="shared" si="1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1" t="s">
        <v>161</v>
      </c>
      <c r="AT198" s="201" t="s">
        <v>132</v>
      </c>
      <c r="AU198" s="201" t="s">
        <v>89</v>
      </c>
      <c r="AY198" s="18" t="s">
        <v>129</v>
      </c>
      <c r="BE198" s="202">
        <f t="shared" si="14"/>
        <v>0</v>
      </c>
      <c r="BF198" s="202">
        <f t="shared" si="15"/>
        <v>0</v>
      </c>
      <c r="BG198" s="202">
        <f t="shared" si="16"/>
        <v>0</v>
      </c>
      <c r="BH198" s="202">
        <f t="shared" si="17"/>
        <v>0</v>
      </c>
      <c r="BI198" s="202">
        <f t="shared" si="18"/>
        <v>0</v>
      </c>
      <c r="BJ198" s="18" t="s">
        <v>41</v>
      </c>
      <c r="BK198" s="202">
        <f t="shared" si="19"/>
        <v>0</v>
      </c>
      <c r="BL198" s="18" t="s">
        <v>161</v>
      </c>
      <c r="BM198" s="201" t="s">
        <v>1267</v>
      </c>
    </row>
    <row r="199" spans="1:65" s="2" customFormat="1" ht="33" customHeight="1">
      <c r="A199" s="36"/>
      <c r="B199" s="37"/>
      <c r="C199" s="191" t="s">
        <v>585</v>
      </c>
      <c r="D199" s="191" t="s">
        <v>132</v>
      </c>
      <c r="E199" s="192" t="s">
        <v>1268</v>
      </c>
      <c r="F199" s="193" t="s">
        <v>1269</v>
      </c>
      <c r="G199" s="194" t="s">
        <v>1113</v>
      </c>
      <c r="H199" s="195">
        <v>3</v>
      </c>
      <c r="I199" s="196"/>
      <c r="J199" s="195">
        <f t="shared" si="10"/>
        <v>0</v>
      </c>
      <c r="K199" s="193" t="s">
        <v>205</v>
      </c>
      <c r="L199" s="41"/>
      <c r="M199" s="197" t="s">
        <v>35</v>
      </c>
      <c r="N199" s="198" t="s">
        <v>51</v>
      </c>
      <c r="O199" s="66"/>
      <c r="P199" s="199">
        <f t="shared" si="11"/>
        <v>0</v>
      </c>
      <c r="Q199" s="199">
        <v>0.01497</v>
      </c>
      <c r="R199" s="199">
        <f t="shared" si="12"/>
        <v>0.044910000000000005</v>
      </c>
      <c r="S199" s="199">
        <v>0</v>
      </c>
      <c r="T199" s="200">
        <f t="shared" si="1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1" t="s">
        <v>161</v>
      </c>
      <c r="AT199" s="201" t="s">
        <v>132</v>
      </c>
      <c r="AU199" s="201" t="s">
        <v>89</v>
      </c>
      <c r="AY199" s="18" t="s">
        <v>129</v>
      </c>
      <c r="BE199" s="202">
        <f t="shared" si="14"/>
        <v>0</v>
      </c>
      <c r="BF199" s="202">
        <f t="shared" si="15"/>
        <v>0</v>
      </c>
      <c r="BG199" s="202">
        <f t="shared" si="16"/>
        <v>0</v>
      </c>
      <c r="BH199" s="202">
        <f t="shared" si="17"/>
        <v>0</v>
      </c>
      <c r="BI199" s="202">
        <f t="shared" si="18"/>
        <v>0</v>
      </c>
      <c r="BJ199" s="18" t="s">
        <v>41</v>
      </c>
      <c r="BK199" s="202">
        <f t="shared" si="19"/>
        <v>0</v>
      </c>
      <c r="BL199" s="18" t="s">
        <v>161</v>
      </c>
      <c r="BM199" s="201" t="s">
        <v>1270</v>
      </c>
    </row>
    <row r="200" spans="1:65" s="2" customFormat="1" ht="16.5" customHeight="1">
      <c r="A200" s="36"/>
      <c r="B200" s="37"/>
      <c r="C200" s="191" t="s">
        <v>589</v>
      </c>
      <c r="D200" s="191" t="s">
        <v>132</v>
      </c>
      <c r="E200" s="192" t="s">
        <v>1271</v>
      </c>
      <c r="F200" s="193" t="s">
        <v>1272</v>
      </c>
      <c r="G200" s="194" t="s">
        <v>1113</v>
      </c>
      <c r="H200" s="195">
        <v>3</v>
      </c>
      <c r="I200" s="196"/>
      <c r="J200" s="195">
        <f t="shared" si="10"/>
        <v>0</v>
      </c>
      <c r="K200" s="193" t="s">
        <v>35</v>
      </c>
      <c r="L200" s="41"/>
      <c r="M200" s="197" t="s">
        <v>35</v>
      </c>
      <c r="N200" s="198" t="s">
        <v>51</v>
      </c>
      <c r="O200" s="66"/>
      <c r="P200" s="199">
        <f t="shared" si="11"/>
        <v>0</v>
      </c>
      <c r="Q200" s="199">
        <v>0.02613</v>
      </c>
      <c r="R200" s="199">
        <f t="shared" si="12"/>
        <v>0.07839</v>
      </c>
      <c r="S200" s="199">
        <v>0</v>
      </c>
      <c r="T200" s="200">
        <f t="shared" si="1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1" t="s">
        <v>161</v>
      </c>
      <c r="AT200" s="201" t="s">
        <v>132</v>
      </c>
      <c r="AU200" s="201" t="s">
        <v>89</v>
      </c>
      <c r="AY200" s="18" t="s">
        <v>129</v>
      </c>
      <c r="BE200" s="202">
        <f t="shared" si="14"/>
        <v>0</v>
      </c>
      <c r="BF200" s="202">
        <f t="shared" si="15"/>
        <v>0</v>
      </c>
      <c r="BG200" s="202">
        <f t="shared" si="16"/>
        <v>0</v>
      </c>
      <c r="BH200" s="202">
        <f t="shared" si="17"/>
        <v>0</v>
      </c>
      <c r="BI200" s="202">
        <f t="shared" si="18"/>
        <v>0</v>
      </c>
      <c r="BJ200" s="18" t="s">
        <v>41</v>
      </c>
      <c r="BK200" s="202">
        <f t="shared" si="19"/>
        <v>0</v>
      </c>
      <c r="BL200" s="18" t="s">
        <v>161</v>
      </c>
      <c r="BM200" s="201" t="s">
        <v>1273</v>
      </c>
    </row>
    <row r="201" spans="1:65" s="2" customFormat="1" ht="33" customHeight="1">
      <c r="A201" s="36"/>
      <c r="B201" s="37"/>
      <c r="C201" s="191" t="s">
        <v>593</v>
      </c>
      <c r="D201" s="191" t="s">
        <v>132</v>
      </c>
      <c r="E201" s="192" t="s">
        <v>1274</v>
      </c>
      <c r="F201" s="193" t="s">
        <v>1275</v>
      </c>
      <c r="G201" s="194" t="s">
        <v>1113</v>
      </c>
      <c r="H201" s="195">
        <v>1</v>
      </c>
      <c r="I201" s="196"/>
      <c r="J201" s="195">
        <f t="shared" si="10"/>
        <v>0</v>
      </c>
      <c r="K201" s="193" t="s">
        <v>205</v>
      </c>
      <c r="L201" s="41"/>
      <c r="M201" s="197" t="s">
        <v>35</v>
      </c>
      <c r="N201" s="198" t="s">
        <v>51</v>
      </c>
      <c r="O201" s="66"/>
      <c r="P201" s="199">
        <f t="shared" si="11"/>
        <v>0</v>
      </c>
      <c r="Q201" s="199">
        <v>0.00493</v>
      </c>
      <c r="R201" s="199">
        <f t="shared" si="12"/>
        <v>0.00493</v>
      </c>
      <c r="S201" s="199">
        <v>0</v>
      </c>
      <c r="T201" s="200">
        <f t="shared" si="1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1" t="s">
        <v>161</v>
      </c>
      <c r="AT201" s="201" t="s">
        <v>132</v>
      </c>
      <c r="AU201" s="201" t="s">
        <v>89</v>
      </c>
      <c r="AY201" s="18" t="s">
        <v>129</v>
      </c>
      <c r="BE201" s="202">
        <f t="shared" si="14"/>
        <v>0</v>
      </c>
      <c r="BF201" s="202">
        <f t="shared" si="15"/>
        <v>0</v>
      </c>
      <c r="BG201" s="202">
        <f t="shared" si="16"/>
        <v>0</v>
      </c>
      <c r="BH201" s="202">
        <f t="shared" si="17"/>
        <v>0</v>
      </c>
      <c r="BI201" s="202">
        <f t="shared" si="18"/>
        <v>0</v>
      </c>
      <c r="BJ201" s="18" t="s">
        <v>41</v>
      </c>
      <c r="BK201" s="202">
        <f t="shared" si="19"/>
        <v>0</v>
      </c>
      <c r="BL201" s="18" t="s">
        <v>161</v>
      </c>
      <c r="BM201" s="201" t="s">
        <v>1276</v>
      </c>
    </row>
    <row r="202" spans="1:65" s="2" customFormat="1" ht="21.75" customHeight="1">
      <c r="A202" s="36"/>
      <c r="B202" s="37"/>
      <c r="C202" s="191" t="s">
        <v>597</v>
      </c>
      <c r="D202" s="191" t="s">
        <v>132</v>
      </c>
      <c r="E202" s="192" t="s">
        <v>1277</v>
      </c>
      <c r="F202" s="193" t="s">
        <v>1278</v>
      </c>
      <c r="G202" s="194" t="s">
        <v>1113</v>
      </c>
      <c r="H202" s="195">
        <v>4</v>
      </c>
      <c r="I202" s="196"/>
      <c r="J202" s="195">
        <f t="shared" si="10"/>
        <v>0</v>
      </c>
      <c r="K202" s="193" t="s">
        <v>205</v>
      </c>
      <c r="L202" s="41"/>
      <c r="M202" s="197" t="s">
        <v>35</v>
      </c>
      <c r="N202" s="198" t="s">
        <v>51</v>
      </c>
      <c r="O202" s="66"/>
      <c r="P202" s="199">
        <f t="shared" si="11"/>
        <v>0</v>
      </c>
      <c r="Q202" s="199">
        <v>0.00024</v>
      </c>
      <c r="R202" s="199">
        <f t="shared" si="12"/>
        <v>0.00096</v>
      </c>
      <c r="S202" s="199">
        <v>0</v>
      </c>
      <c r="T202" s="200">
        <f t="shared" si="1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1" t="s">
        <v>161</v>
      </c>
      <c r="AT202" s="201" t="s">
        <v>132</v>
      </c>
      <c r="AU202" s="201" t="s">
        <v>89</v>
      </c>
      <c r="AY202" s="18" t="s">
        <v>129</v>
      </c>
      <c r="BE202" s="202">
        <f t="shared" si="14"/>
        <v>0</v>
      </c>
      <c r="BF202" s="202">
        <f t="shared" si="15"/>
        <v>0</v>
      </c>
      <c r="BG202" s="202">
        <f t="shared" si="16"/>
        <v>0</v>
      </c>
      <c r="BH202" s="202">
        <f t="shared" si="17"/>
        <v>0</v>
      </c>
      <c r="BI202" s="202">
        <f t="shared" si="18"/>
        <v>0</v>
      </c>
      <c r="BJ202" s="18" t="s">
        <v>41</v>
      </c>
      <c r="BK202" s="202">
        <f t="shared" si="19"/>
        <v>0</v>
      </c>
      <c r="BL202" s="18" t="s">
        <v>161</v>
      </c>
      <c r="BM202" s="201" t="s">
        <v>1279</v>
      </c>
    </row>
    <row r="203" spans="2:51" s="13" customFormat="1" ht="11.25">
      <c r="B203" s="203"/>
      <c r="C203" s="204"/>
      <c r="D203" s="205" t="s">
        <v>139</v>
      </c>
      <c r="E203" s="206" t="s">
        <v>35</v>
      </c>
      <c r="F203" s="207" t="s">
        <v>1280</v>
      </c>
      <c r="G203" s="204"/>
      <c r="H203" s="208">
        <v>4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139</v>
      </c>
      <c r="AU203" s="214" t="s">
        <v>89</v>
      </c>
      <c r="AV203" s="13" t="s">
        <v>89</v>
      </c>
      <c r="AW203" s="13" t="s">
        <v>141</v>
      </c>
      <c r="AX203" s="13" t="s">
        <v>41</v>
      </c>
      <c r="AY203" s="214" t="s">
        <v>129</v>
      </c>
    </row>
    <row r="204" spans="1:65" s="2" customFormat="1" ht="21.75" customHeight="1">
      <c r="A204" s="36"/>
      <c r="B204" s="37"/>
      <c r="C204" s="191" t="s">
        <v>601</v>
      </c>
      <c r="D204" s="191" t="s">
        <v>132</v>
      </c>
      <c r="E204" s="192" t="s">
        <v>1281</v>
      </c>
      <c r="F204" s="193" t="s">
        <v>1282</v>
      </c>
      <c r="G204" s="194" t="s">
        <v>1113</v>
      </c>
      <c r="H204" s="195">
        <v>1</v>
      </c>
      <c r="I204" s="196"/>
      <c r="J204" s="195">
        <f aca="true" t="shared" si="20" ref="J204:J209">ROUND(I204*H204,1)</f>
        <v>0</v>
      </c>
      <c r="K204" s="193" t="s">
        <v>205</v>
      </c>
      <c r="L204" s="41"/>
      <c r="M204" s="197" t="s">
        <v>35</v>
      </c>
      <c r="N204" s="198" t="s">
        <v>51</v>
      </c>
      <c r="O204" s="66"/>
      <c r="P204" s="199">
        <f aca="true" t="shared" si="21" ref="P204:P209">O204*H204</f>
        <v>0</v>
      </c>
      <c r="Q204" s="199">
        <v>0.0018</v>
      </c>
      <c r="R204" s="199">
        <f aca="true" t="shared" si="22" ref="R204:R209">Q204*H204</f>
        <v>0.0018</v>
      </c>
      <c r="S204" s="199">
        <v>0</v>
      </c>
      <c r="T204" s="200">
        <f aca="true" t="shared" si="23" ref="T204:T209"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1" t="s">
        <v>161</v>
      </c>
      <c r="AT204" s="201" t="s">
        <v>132</v>
      </c>
      <c r="AU204" s="201" t="s">
        <v>89</v>
      </c>
      <c r="AY204" s="18" t="s">
        <v>129</v>
      </c>
      <c r="BE204" s="202">
        <f aca="true" t="shared" si="24" ref="BE204:BE209">IF(N204="základní",J204,0)</f>
        <v>0</v>
      </c>
      <c r="BF204" s="202">
        <f aca="true" t="shared" si="25" ref="BF204:BF209">IF(N204="snížená",J204,0)</f>
        <v>0</v>
      </c>
      <c r="BG204" s="202">
        <f aca="true" t="shared" si="26" ref="BG204:BG209">IF(N204="zákl. přenesená",J204,0)</f>
        <v>0</v>
      </c>
      <c r="BH204" s="202">
        <f aca="true" t="shared" si="27" ref="BH204:BH209">IF(N204="sníž. přenesená",J204,0)</f>
        <v>0</v>
      </c>
      <c r="BI204" s="202">
        <f aca="true" t="shared" si="28" ref="BI204:BI209">IF(N204="nulová",J204,0)</f>
        <v>0</v>
      </c>
      <c r="BJ204" s="18" t="s">
        <v>41</v>
      </c>
      <c r="BK204" s="202">
        <f aca="true" t="shared" si="29" ref="BK204:BK209">ROUND(I204*H204,1)</f>
        <v>0</v>
      </c>
      <c r="BL204" s="18" t="s">
        <v>161</v>
      </c>
      <c r="BM204" s="201" t="s">
        <v>1283</v>
      </c>
    </row>
    <row r="205" spans="1:65" s="2" customFormat="1" ht="16.5" customHeight="1">
      <c r="A205" s="36"/>
      <c r="B205" s="37"/>
      <c r="C205" s="191" t="s">
        <v>605</v>
      </c>
      <c r="D205" s="191" t="s">
        <v>132</v>
      </c>
      <c r="E205" s="192" t="s">
        <v>1284</v>
      </c>
      <c r="F205" s="193" t="s">
        <v>1285</v>
      </c>
      <c r="G205" s="194" t="s">
        <v>1113</v>
      </c>
      <c r="H205" s="195">
        <v>3</v>
      </c>
      <c r="I205" s="196"/>
      <c r="J205" s="195">
        <f t="shared" si="20"/>
        <v>0</v>
      </c>
      <c r="K205" s="193" t="s">
        <v>205</v>
      </c>
      <c r="L205" s="41"/>
      <c r="M205" s="197" t="s">
        <v>35</v>
      </c>
      <c r="N205" s="198" t="s">
        <v>51</v>
      </c>
      <c r="O205" s="66"/>
      <c r="P205" s="199">
        <f t="shared" si="21"/>
        <v>0</v>
      </c>
      <c r="Q205" s="199">
        <v>0.0018</v>
      </c>
      <c r="R205" s="199">
        <f t="shared" si="22"/>
        <v>0.0054</v>
      </c>
      <c r="S205" s="199">
        <v>0</v>
      </c>
      <c r="T205" s="200">
        <f t="shared" si="2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1" t="s">
        <v>161</v>
      </c>
      <c r="AT205" s="201" t="s">
        <v>132</v>
      </c>
      <c r="AU205" s="201" t="s">
        <v>89</v>
      </c>
      <c r="AY205" s="18" t="s">
        <v>129</v>
      </c>
      <c r="BE205" s="202">
        <f t="shared" si="24"/>
        <v>0</v>
      </c>
      <c r="BF205" s="202">
        <f t="shared" si="25"/>
        <v>0</v>
      </c>
      <c r="BG205" s="202">
        <f t="shared" si="26"/>
        <v>0</v>
      </c>
      <c r="BH205" s="202">
        <f t="shared" si="27"/>
        <v>0</v>
      </c>
      <c r="BI205" s="202">
        <f t="shared" si="28"/>
        <v>0</v>
      </c>
      <c r="BJ205" s="18" t="s">
        <v>41</v>
      </c>
      <c r="BK205" s="202">
        <f t="shared" si="29"/>
        <v>0</v>
      </c>
      <c r="BL205" s="18" t="s">
        <v>161</v>
      </c>
      <c r="BM205" s="201" t="s">
        <v>1286</v>
      </c>
    </row>
    <row r="206" spans="1:65" s="2" customFormat="1" ht="21.75" customHeight="1">
      <c r="A206" s="36"/>
      <c r="B206" s="37"/>
      <c r="C206" s="191" t="s">
        <v>612</v>
      </c>
      <c r="D206" s="191" t="s">
        <v>132</v>
      </c>
      <c r="E206" s="192" t="s">
        <v>1287</v>
      </c>
      <c r="F206" s="193" t="s">
        <v>1288</v>
      </c>
      <c r="G206" s="194" t="s">
        <v>160</v>
      </c>
      <c r="H206" s="195">
        <v>3</v>
      </c>
      <c r="I206" s="196"/>
      <c r="J206" s="195">
        <f t="shared" si="20"/>
        <v>0</v>
      </c>
      <c r="K206" s="193" t="s">
        <v>205</v>
      </c>
      <c r="L206" s="41"/>
      <c r="M206" s="197" t="s">
        <v>35</v>
      </c>
      <c r="N206" s="198" t="s">
        <v>51</v>
      </c>
      <c r="O206" s="66"/>
      <c r="P206" s="199">
        <f t="shared" si="21"/>
        <v>0</v>
      </c>
      <c r="Q206" s="199">
        <v>0.00024</v>
      </c>
      <c r="R206" s="199">
        <f t="shared" si="22"/>
        <v>0.00072</v>
      </c>
      <c r="S206" s="199">
        <v>0</v>
      </c>
      <c r="T206" s="200">
        <f t="shared" si="2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1" t="s">
        <v>161</v>
      </c>
      <c r="AT206" s="201" t="s">
        <v>132</v>
      </c>
      <c r="AU206" s="201" t="s">
        <v>89</v>
      </c>
      <c r="AY206" s="18" t="s">
        <v>129</v>
      </c>
      <c r="BE206" s="202">
        <f t="shared" si="24"/>
        <v>0</v>
      </c>
      <c r="BF206" s="202">
        <f t="shared" si="25"/>
        <v>0</v>
      </c>
      <c r="BG206" s="202">
        <f t="shared" si="26"/>
        <v>0</v>
      </c>
      <c r="BH206" s="202">
        <f t="shared" si="27"/>
        <v>0</v>
      </c>
      <c r="BI206" s="202">
        <f t="shared" si="28"/>
        <v>0</v>
      </c>
      <c r="BJ206" s="18" t="s">
        <v>41</v>
      </c>
      <c r="BK206" s="202">
        <f t="shared" si="29"/>
        <v>0</v>
      </c>
      <c r="BL206" s="18" t="s">
        <v>161</v>
      </c>
      <c r="BM206" s="201" t="s">
        <v>1289</v>
      </c>
    </row>
    <row r="207" spans="1:65" s="2" customFormat="1" ht="21.75" customHeight="1">
      <c r="A207" s="36"/>
      <c r="B207" s="37"/>
      <c r="C207" s="191" t="s">
        <v>616</v>
      </c>
      <c r="D207" s="191" t="s">
        <v>132</v>
      </c>
      <c r="E207" s="192" t="s">
        <v>1290</v>
      </c>
      <c r="F207" s="193" t="s">
        <v>1291</v>
      </c>
      <c r="G207" s="194" t="s">
        <v>160</v>
      </c>
      <c r="H207" s="195">
        <v>1</v>
      </c>
      <c r="I207" s="196"/>
      <c r="J207" s="195">
        <f t="shared" si="20"/>
        <v>0</v>
      </c>
      <c r="K207" s="193" t="s">
        <v>205</v>
      </c>
      <c r="L207" s="41"/>
      <c r="M207" s="197" t="s">
        <v>35</v>
      </c>
      <c r="N207" s="198" t="s">
        <v>51</v>
      </c>
      <c r="O207" s="66"/>
      <c r="P207" s="199">
        <f t="shared" si="21"/>
        <v>0</v>
      </c>
      <c r="Q207" s="199">
        <v>0.00047</v>
      </c>
      <c r="R207" s="199">
        <f t="shared" si="22"/>
        <v>0.00047</v>
      </c>
      <c r="S207" s="199">
        <v>0</v>
      </c>
      <c r="T207" s="200">
        <f t="shared" si="2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1" t="s">
        <v>161</v>
      </c>
      <c r="AT207" s="201" t="s">
        <v>132</v>
      </c>
      <c r="AU207" s="201" t="s">
        <v>89</v>
      </c>
      <c r="AY207" s="18" t="s">
        <v>129</v>
      </c>
      <c r="BE207" s="202">
        <f t="shared" si="24"/>
        <v>0</v>
      </c>
      <c r="BF207" s="202">
        <f t="shared" si="25"/>
        <v>0</v>
      </c>
      <c r="BG207" s="202">
        <f t="shared" si="26"/>
        <v>0</v>
      </c>
      <c r="BH207" s="202">
        <f t="shared" si="27"/>
        <v>0</v>
      </c>
      <c r="BI207" s="202">
        <f t="shared" si="28"/>
        <v>0</v>
      </c>
      <c r="BJ207" s="18" t="s">
        <v>41</v>
      </c>
      <c r="BK207" s="202">
        <f t="shared" si="29"/>
        <v>0</v>
      </c>
      <c r="BL207" s="18" t="s">
        <v>161</v>
      </c>
      <c r="BM207" s="201" t="s">
        <v>1292</v>
      </c>
    </row>
    <row r="208" spans="1:65" s="2" customFormat="1" ht="21.75" customHeight="1">
      <c r="A208" s="36"/>
      <c r="B208" s="37"/>
      <c r="C208" s="191" t="s">
        <v>621</v>
      </c>
      <c r="D208" s="191" t="s">
        <v>132</v>
      </c>
      <c r="E208" s="192" t="s">
        <v>1293</v>
      </c>
      <c r="F208" s="193" t="s">
        <v>1294</v>
      </c>
      <c r="G208" s="194" t="s">
        <v>160</v>
      </c>
      <c r="H208" s="195">
        <v>1</v>
      </c>
      <c r="I208" s="196"/>
      <c r="J208" s="195">
        <f t="shared" si="20"/>
        <v>0</v>
      </c>
      <c r="K208" s="193" t="s">
        <v>205</v>
      </c>
      <c r="L208" s="41"/>
      <c r="M208" s="197" t="s">
        <v>35</v>
      </c>
      <c r="N208" s="198" t="s">
        <v>51</v>
      </c>
      <c r="O208" s="66"/>
      <c r="P208" s="199">
        <f t="shared" si="21"/>
        <v>0</v>
      </c>
      <c r="Q208" s="199">
        <v>0.00028</v>
      </c>
      <c r="R208" s="199">
        <f t="shared" si="22"/>
        <v>0.00028</v>
      </c>
      <c r="S208" s="199">
        <v>0</v>
      </c>
      <c r="T208" s="200">
        <f t="shared" si="2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1" t="s">
        <v>161</v>
      </c>
      <c r="AT208" s="201" t="s">
        <v>132</v>
      </c>
      <c r="AU208" s="201" t="s">
        <v>89</v>
      </c>
      <c r="AY208" s="18" t="s">
        <v>129</v>
      </c>
      <c r="BE208" s="202">
        <f t="shared" si="24"/>
        <v>0</v>
      </c>
      <c r="BF208" s="202">
        <f t="shared" si="25"/>
        <v>0</v>
      </c>
      <c r="BG208" s="202">
        <f t="shared" si="26"/>
        <v>0</v>
      </c>
      <c r="BH208" s="202">
        <f t="shared" si="27"/>
        <v>0</v>
      </c>
      <c r="BI208" s="202">
        <f t="shared" si="28"/>
        <v>0</v>
      </c>
      <c r="BJ208" s="18" t="s">
        <v>41</v>
      </c>
      <c r="BK208" s="202">
        <f t="shared" si="29"/>
        <v>0</v>
      </c>
      <c r="BL208" s="18" t="s">
        <v>161</v>
      </c>
      <c r="BM208" s="201" t="s">
        <v>1295</v>
      </c>
    </row>
    <row r="209" spans="1:65" s="2" customFormat="1" ht="33" customHeight="1">
      <c r="A209" s="36"/>
      <c r="B209" s="37"/>
      <c r="C209" s="191" t="s">
        <v>626</v>
      </c>
      <c r="D209" s="191" t="s">
        <v>132</v>
      </c>
      <c r="E209" s="192" t="s">
        <v>1296</v>
      </c>
      <c r="F209" s="193" t="s">
        <v>1297</v>
      </c>
      <c r="G209" s="194" t="s">
        <v>216</v>
      </c>
      <c r="H209" s="196"/>
      <c r="I209" s="196"/>
      <c r="J209" s="195">
        <f t="shared" si="20"/>
        <v>0</v>
      </c>
      <c r="K209" s="193" t="s">
        <v>205</v>
      </c>
      <c r="L209" s="41"/>
      <c r="M209" s="197" t="s">
        <v>35</v>
      </c>
      <c r="N209" s="198" t="s">
        <v>51</v>
      </c>
      <c r="O209" s="66"/>
      <c r="P209" s="199">
        <f t="shared" si="21"/>
        <v>0</v>
      </c>
      <c r="Q209" s="199">
        <v>0</v>
      </c>
      <c r="R209" s="199">
        <f t="shared" si="22"/>
        <v>0</v>
      </c>
      <c r="S209" s="199">
        <v>0</v>
      </c>
      <c r="T209" s="200">
        <f t="shared" si="2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1" t="s">
        <v>161</v>
      </c>
      <c r="AT209" s="201" t="s">
        <v>132</v>
      </c>
      <c r="AU209" s="201" t="s">
        <v>89</v>
      </c>
      <c r="AY209" s="18" t="s">
        <v>129</v>
      </c>
      <c r="BE209" s="202">
        <f t="shared" si="24"/>
        <v>0</v>
      </c>
      <c r="BF209" s="202">
        <f t="shared" si="25"/>
        <v>0</v>
      </c>
      <c r="BG209" s="202">
        <f t="shared" si="26"/>
        <v>0</v>
      </c>
      <c r="BH209" s="202">
        <f t="shared" si="27"/>
        <v>0</v>
      </c>
      <c r="BI209" s="202">
        <f t="shared" si="28"/>
        <v>0</v>
      </c>
      <c r="BJ209" s="18" t="s">
        <v>41</v>
      </c>
      <c r="BK209" s="202">
        <f t="shared" si="29"/>
        <v>0</v>
      </c>
      <c r="BL209" s="18" t="s">
        <v>161</v>
      </c>
      <c r="BM209" s="201" t="s">
        <v>1298</v>
      </c>
    </row>
    <row r="210" spans="2:63" s="12" customFormat="1" ht="22.9" customHeight="1">
      <c r="B210" s="175"/>
      <c r="C210" s="176"/>
      <c r="D210" s="177" t="s">
        <v>79</v>
      </c>
      <c r="E210" s="189" t="s">
        <v>1299</v>
      </c>
      <c r="F210" s="189" t="s">
        <v>1300</v>
      </c>
      <c r="G210" s="176"/>
      <c r="H210" s="176"/>
      <c r="I210" s="179"/>
      <c r="J210" s="190">
        <f>BK210</f>
        <v>0</v>
      </c>
      <c r="K210" s="176"/>
      <c r="L210" s="181"/>
      <c r="M210" s="182"/>
      <c r="N210" s="183"/>
      <c r="O210" s="183"/>
      <c r="P210" s="184">
        <f>SUM(P211:P212)</f>
        <v>0</v>
      </c>
      <c r="Q210" s="183"/>
      <c r="R210" s="184">
        <f>SUM(R211:R212)</f>
        <v>0.0184</v>
      </c>
      <c r="S210" s="183"/>
      <c r="T210" s="185">
        <f>SUM(T211:T212)</f>
        <v>0</v>
      </c>
      <c r="AR210" s="186" t="s">
        <v>89</v>
      </c>
      <c r="AT210" s="187" t="s">
        <v>79</v>
      </c>
      <c r="AU210" s="187" t="s">
        <v>41</v>
      </c>
      <c r="AY210" s="186" t="s">
        <v>129</v>
      </c>
      <c r="BK210" s="188">
        <f>SUM(BK211:BK212)</f>
        <v>0</v>
      </c>
    </row>
    <row r="211" spans="1:65" s="2" customFormat="1" ht="33" customHeight="1">
      <c r="A211" s="36"/>
      <c r="B211" s="37"/>
      <c r="C211" s="191" t="s">
        <v>631</v>
      </c>
      <c r="D211" s="191" t="s">
        <v>132</v>
      </c>
      <c r="E211" s="192" t="s">
        <v>1301</v>
      </c>
      <c r="F211" s="193" t="s">
        <v>1302</v>
      </c>
      <c r="G211" s="194" t="s">
        <v>1113</v>
      </c>
      <c r="H211" s="195">
        <v>2</v>
      </c>
      <c r="I211" s="196"/>
      <c r="J211" s="195">
        <f>ROUND(I211*H211,1)</f>
        <v>0</v>
      </c>
      <c r="K211" s="193" t="s">
        <v>205</v>
      </c>
      <c r="L211" s="41"/>
      <c r="M211" s="197" t="s">
        <v>35</v>
      </c>
      <c r="N211" s="198" t="s">
        <v>51</v>
      </c>
      <c r="O211" s="66"/>
      <c r="P211" s="199">
        <f>O211*H211</f>
        <v>0</v>
      </c>
      <c r="Q211" s="199">
        <v>0.0092</v>
      </c>
      <c r="R211" s="199">
        <f>Q211*H211</f>
        <v>0.0184</v>
      </c>
      <c r="S211" s="199">
        <v>0</v>
      </c>
      <c r="T211" s="20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1" t="s">
        <v>161</v>
      </c>
      <c r="AT211" s="201" t="s">
        <v>132</v>
      </c>
      <c r="AU211" s="201" t="s">
        <v>89</v>
      </c>
      <c r="AY211" s="18" t="s">
        <v>129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18" t="s">
        <v>41</v>
      </c>
      <c r="BK211" s="202">
        <f>ROUND(I211*H211,1)</f>
        <v>0</v>
      </c>
      <c r="BL211" s="18" t="s">
        <v>161</v>
      </c>
      <c r="BM211" s="201" t="s">
        <v>1303</v>
      </c>
    </row>
    <row r="212" spans="1:65" s="2" customFormat="1" ht="33" customHeight="1">
      <c r="A212" s="36"/>
      <c r="B212" s="37"/>
      <c r="C212" s="191" t="s">
        <v>635</v>
      </c>
      <c r="D212" s="191" t="s">
        <v>132</v>
      </c>
      <c r="E212" s="192" t="s">
        <v>1304</v>
      </c>
      <c r="F212" s="193" t="s">
        <v>1305</v>
      </c>
      <c r="G212" s="194" t="s">
        <v>216</v>
      </c>
      <c r="H212" s="196"/>
      <c r="I212" s="196"/>
      <c r="J212" s="195">
        <f>ROUND(I212*H212,1)</f>
        <v>0</v>
      </c>
      <c r="K212" s="193" t="s">
        <v>205</v>
      </c>
      <c r="L212" s="41"/>
      <c r="M212" s="197" t="s">
        <v>35</v>
      </c>
      <c r="N212" s="198" t="s">
        <v>51</v>
      </c>
      <c r="O212" s="66"/>
      <c r="P212" s="199">
        <f>O212*H212</f>
        <v>0</v>
      </c>
      <c r="Q212" s="199">
        <v>0</v>
      </c>
      <c r="R212" s="199">
        <f>Q212*H212</f>
        <v>0</v>
      </c>
      <c r="S212" s="199">
        <v>0</v>
      </c>
      <c r="T212" s="20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1" t="s">
        <v>161</v>
      </c>
      <c r="AT212" s="201" t="s">
        <v>132</v>
      </c>
      <c r="AU212" s="201" t="s">
        <v>89</v>
      </c>
      <c r="AY212" s="18" t="s">
        <v>129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18" t="s">
        <v>41</v>
      </c>
      <c r="BK212" s="202">
        <f>ROUND(I212*H212,1)</f>
        <v>0</v>
      </c>
      <c r="BL212" s="18" t="s">
        <v>161</v>
      </c>
      <c r="BM212" s="201" t="s">
        <v>1306</v>
      </c>
    </row>
    <row r="213" spans="2:63" s="12" customFormat="1" ht="22.9" customHeight="1">
      <c r="B213" s="175"/>
      <c r="C213" s="176"/>
      <c r="D213" s="177" t="s">
        <v>79</v>
      </c>
      <c r="E213" s="189" t="s">
        <v>806</v>
      </c>
      <c r="F213" s="189" t="s">
        <v>807</v>
      </c>
      <c r="G213" s="176"/>
      <c r="H213" s="176"/>
      <c r="I213" s="179"/>
      <c r="J213" s="190">
        <f>BK213</f>
        <v>0</v>
      </c>
      <c r="K213" s="176"/>
      <c r="L213" s="181"/>
      <c r="M213" s="182"/>
      <c r="N213" s="183"/>
      <c r="O213" s="183"/>
      <c r="P213" s="184">
        <f>SUM(P214:P215)</f>
        <v>0</v>
      </c>
      <c r="Q213" s="183"/>
      <c r="R213" s="184">
        <f>SUM(R214:R215)</f>
        <v>0.0103</v>
      </c>
      <c r="S213" s="183"/>
      <c r="T213" s="185">
        <f>SUM(T214:T215)</f>
        <v>0</v>
      </c>
      <c r="AR213" s="186" t="s">
        <v>89</v>
      </c>
      <c r="AT213" s="187" t="s">
        <v>79</v>
      </c>
      <c r="AU213" s="187" t="s">
        <v>41</v>
      </c>
      <c r="AY213" s="186" t="s">
        <v>129</v>
      </c>
      <c r="BK213" s="188">
        <f>SUM(BK214:BK215)</f>
        <v>0</v>
      </c>
    </row>
    <row r="214" spans="1:65" s="2" customFormat="1" ht="33" customHeight="1">
      <c r="A214" s="36"/>
      <c r="B214" s="37"/>
      <c r="C214" s="191" t="s">
        <v>642</v>
      </c>
      <c r="D214" s="191" t="s">
        <v>132</v>
      </c>
      <c r="E214" s="192" t="s">
        <v>1307</v>
      </c>
      <c r="F214" s="193" t="s">
        <v>1308</v>
      </c>
      <c r="G214" s="194" t="s">
        <v>250</v>
      </c>
      <c r="H214" s="195">
        <v>2</v>
      </c>
      <c r="I214" s="196"/>
      <c r="J214" s="195">
        <f>ROUND(I214*H214,1)</f>
        <v>0</v>
      </c>
      <c r="K214" s="193" t="s">
        <v>205</v>
      </c>
      <c r="L214" s="41"/>
      <c r="M214" s="197" t="s">
        <v>35</v>
      </c>
      <c r="N214" s="198" t="s">
        <v>51</v>
      </c>
      <c r="O214" s="66"/>
      <c r="P214" s="199">
        <f>O214*H214</f>
        <v>0</v>
      </c>
      <c r="Q214" s="199">
        <v>0.00515</v>
      </c>
      <c r="R214" s="199">
        <f>Q214*H214</f>
        <v>0.0103</v>
      </c>
      <c r="S214" s="199">
        <v>0</v>
      </c>
      <c r="T214" s="20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1" t="s">
        <v>161</v>
      </c>
      <c r="AT214" s="201" t="s">
        <v>132</v>
      </c>
      <c r="AU214" s="201" t="s">
        <v>89</v>
      </c>
      <c r="AY214" s="18" t="s">
        <v>129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8" t="s">
        <v>41</v>
      </c>
      <c r="BK214" s="202">
        <f>ROUND(I214*H214,1)</f>
        <v>0</v>
      </c>
      <c r="BL214" s="18" t="s">
        <v>161</v>
      </c>
      <c r="BM214" s="201" t="s">
        <v>1309</v>
      </c>
    </row>
    <row r="215" spans="1:65" s="2" customFormat="1" ht="33" customHeight="1">
      <c r="A215" s="36"/>
      <c r="B215" s="37"/>
      <c r="C215" s="191" t="s">
        <v>647</v>
      </c>
      <c r="D215" s="191" t="s">
        <v>132</v>
      </c>
      <c r="E215" s="192" t="s">
        <v>872</v>
      </c>
      <c r="F215" s="193" t="s">
        <v>873</v>
      </c>
      <c r="G215" s="194" t="s">
        <v>216</v>
      </c>
      <c r="H215" s="196"/>
      <c r="I215" s="196"/>
      <c r="J215" s="195">
        <f>ROUND(I215*H215,1)</f>
        <v>0</v>
      </c>
      <c r="K215" s="193" t="s">
        <v>205</v>
      </c>
      <c r="L215" s="41"/>
      <c r="M215" s="246" t="s">
        <v>35</v>
      </c>
      <c r="N215" s="247" t="s">
        <v>51</v>
      </c>
      <c r="O215" s="248"/>
      <c r="P215" s="249">
        <f>O215*H215</f>
        <v>0</v>
      </c>
      <c r="Q215" s="249">
        <v>0</v>
      </c>
      <c r="R215" s="249">
        <f>Q215*H215</f>
        <v>0</v>
      </c>
      <c r="S215" s="249">
        <v>0</v>
      </c>
      <c r="T215" s="25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1" t="s">
        <v>161</v>
      </c>
      <c r="AT215" s="201" t="s">
        <v>132</v>
      </c>
      <c r="AU215" s="201" t="s">
        <v>89</v>
      </c>
      <c r="AY215" s="18" t="s">
        <v>129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18" t="s">
        <v>41</v>
      </c>
      <c r="BK215" s="202">
        <f>ROUND(I215*H215,1)</f>
        <v>0</v>
      </c>
      <c r="BL215" s="18" t="s">
        <v>161</v>
      </c>
      <c r="BM215" s="201" t="s">
        <v>1310</v>
      </c>
    </row>
    <row r="216" spans="1:31" s="2" customFormat="1" ht="6.95" customHeight="1">
      <c r="A216" s="36"/>
      <c r="B216" s="49"/>
      <c r="C216" s="50"/>
      <c r="D216" s="50"/>
      <c r="E216" s="50"/>
      <c r="F216" s="50"/>
      <c r="G216" s="50"/>
      <c r="H216" s="50"/>
      <c r="I216" s="140"/>
      <c r="J216" s="50"/>
      <c r="K216" s="50"/>
      <c r="L216" s="41"/>
      <c r="M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</row>
  </sheetData>
  <sheetProtection algorithmName="SHA-512" hashValue="RKfkP/CkQnT5pcBxXLiZkK2zRAM859HEAxsBaguCH7ypQoYq1A5mcumceMzzWlCFaBqv9RJqvhL4areoWfCy/w==" saltValue="78CX0/Q8eh+KppwC6PCVUt3s62wBhXnqA7bQnvcRTjxjOcVfxiWACUZYTl6v27YR1wIhhpZba0e1KwoQEf7eNA==" spinCount="100000" sheet="1" objects="1" scenarios="1" formatColumns="0" formatRows="0" autoFilter="0"/>
  <autoFilter ref="C92:K215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98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89</v>
      </c>
    </row>
    <row r="4" spans="2:46" s="1" customFormat="1" ht="24.95" customHeight="1">
      <c r="B4" s="21"/>
      <c r="D4" s="107" t="s">
        <v>99</v>
      </c>
      <c r="I4" s="103"/>
      <c r="L4" s="21"/>
      <c r="M4" s="108" t="s">
        <v>10</v>
      </c>
      <c r="AT4" s="18" t="s">
        <v>4</v>
      </c>
    </row>
    <row r="5" spans="2:12" s="1" customFormat="1" ht="6.95" customHeight="1">
      <c r="B5" s="21"/>
      <c r="I5" s="103"/>
      <c r="L5" s="21"/>
    </row>
    <row r="6" spans="2:12" s="1" customFormat="1" ht="12" customHeight="1">
      <c r="B6" s="21"/>
      <c r="D6" s="109" t="s">
        <v>16</v>
      </c>
      <c r="I6" s="103"/>
      <c r="L6" s="21"/>
    </row>
    <row r="7" spans="2:12" s="1" customFormat="1" ht="16.5" customHeight="1">
      <c r="B7" s="21"/>
      <c r="E7" s="301" t="str">
        <f>'Rekapitulace stavby'!K6</f>
        <v>Stavební úpravy objektu č.p.995_Stavební část</v>
      </c>
      <c r="F7" s="302"/>
      <c r="G7" s="302"/>
      <c r="H7" s="302"/>
      <c r="I7" s="103"/>
      <c r="L7" s="21"/>
    </row>
    <row r="8" spans="1:31" s="2" customFormat="1" ht="12" customHeight="1">
      <c r="A8" s="36"/>
      <c r="B8" s="41"/>
      <c r="C8" s="36"/>
      <c r="D8" s="109" t="s">
        <v>100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03" t="s">
        <v>1311</v>
      </c>
      <c r="F9" s="304"/>
      <c r="G9" s="304"/>
      <c r="H9" s="304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35</v>
      </c>
      <c r="G11" s="36"/>
      <c r="H11" s="36"/>
      <c r="I11" s="113" t="s">
        <v>20</v>
      </c>
      <c r="J11" s="112" t="s">
        <v>35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6. 3. 2020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30</v>
      </c>
      <c r="E14" s="36"/>
      <c r="F14" s="36"/>
      <c r="G14" s="36"/>
      <c r="H14" s="36"/>
      <c r="I14" s="113" t="s">
        <v>31</v>
      </c>
      <c r="J14" s="112" t="s">
        <v>32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33</v>
      </c>
      <c r="F15" s="36"/>
      <c r="G15" s="36"/>
      <c r="H15" s="36"/>
      <c r="I15" s="113" t="s">
        <v>34</v>
      </c>
      <c r="J15" s="112" t="s">
        <v>35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36</v>
      </c>
      <c r="E17" s="36"/>
      <c r="F17" s="36"/>
      <c r="G17" s="36"/>
      <c r="H17" s="36"/>
      <c r="I17" s="113" t="s">
        <v>31</v>
      </c>
      <c r="J17" s="31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5" t="str">
        <f>'Rekapitulace stavby'!E14</f>
        <v>Vyplň údaj</v>
      </c>
      <c r="F18" s="306"/>
      <c r="G18" s="306"/>
      <c r="H18" s="306"/>
      <c r="I18" s="113" t="s">
        <v>34</v>
      </c>
      <c r="J18" s="31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38</v>
      </c>
      <c r="E20" s="36"/>
      <c r="F20" s="36"/>
      <c r="G20" s="36"/>
      <c r="H20" s="36"/>
      <c r="I20" s="113" t="s">
        <v>31</v>
      </c>
      <c r="J20" s="112" t="s">
        <v>39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40</v>
      </c>
      <c r="F21" s="36"/>
      <c r="G21" s="36"/>
      <c r="H21" s="36"/>
      <c r="I21" s="113" t="s">
        <v>34</v>
      </c>
      <c r="J21" s="112" t="s">
        <v>35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42</v>
      </c>
      <c r="E23" s="36"/>
      <c r="F23" s="36"/>
      <c r="G23" s="36"/>
      <c r="H23" s="36"/>
      <c r="I23" s="113" t="s">
        <v>31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34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44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7"/>
      <c r="B27" s="118"/>
      <c r="C27" s="117"/>
      <c r="D27" s="117"/>
      <c r="E27" s="307" t="s">
        <v>45</v>
      </c>
      <c r="F27" s="307"/>
      <c r="G27" s="307"/>
      <c r="H27" s="307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46</v>
      </c>
      <c r="E30" s="36"/>
      <c r="F30" s="36"/>
      <c r="G30" s="36"/>
      <c r="H30" s="36"/>
      <c r="I30" s="110"/>
      <c r="J30" s="124">
        <f>ROUND(J81,0)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48</v>
      </c>
      <c r="G32" s="36"/>
      <c r="H32" s="36"/>
      <c r="I32" s="126" t="s">
        <v>47</v>
      </c>
      <c r="J32" s="125" t="s">
        <v>49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50</v>
      </c>
      <c r="E33" s="109" t="s">
        <v>51</v>
      </c>
      <c r="F33" s="128">
        <f>ROUND((SUM(BE81:BE94)),0)</f>
        <v>0</v>
      </c>
      <c r="G33" s="36"/>
      <c r="H33" s="36"/>
      <c r="I33" s="129">
        <v>0.21</v>
      </c>
      <c r="J33" s="128">
        <f>ROUND(((SUM(BE81:BE94))*I33),0)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52</v>
      </c>
      <c r="F34" s="128">
        <f>ROUND((SUM(BF81:BF94)),0)</f>
        <v>0</v>
      </c>
      <c r="G34" s="36"/>
      <c r="H34" s="36"/>
      <c r="I34" s="129">
        <v>0.15</v>
      </c>
      <c r="J34" s="128">
        <f>ROUND(((SUM(BF81:BF94))*I34),0)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53</v>
      </c>
      <c r="F35" s="128">
        <f>ROUND((SUM(BG81:BG94)),0)</f>
        <v>0</v>
      </c>
      <c r="G35" s="36"/>
      <c r="H35" s="36"/>
      <c r="I35" s="129">
        <v>0.21</v>
      </c>
      <c r="J35" s="128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54</v>
      </c>
      <c r="F36" s="128">
        <f>ROUND((SUM(BH81:BH94)),0)</f>
        <v>0</v>
      </c>
      <c r="G36" s="36"/>
      <c r="H36" s="36"/>
      <c r="I36" s="129">
        <v>0.15</v>
      </c>
      <c r="J36" s="128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55</v>
      </c>
      <c r="F37" s="128">
        <f>ROUND((SUM(BI81:BI94)),0)</f>
        <v>0</v>
      </c>
      <c r="G37" s="36"/>
      <c r="H37" s="36"/>
      <c r="I37" s="129">
        <v>0</v>
      </c>
      <c r="J37" s="128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56</v>
      </c>
      <c r="E39" s="132"/>
      <c r="F39" s="132"/>
      <c r="G39" s="133" t="s">
        <v>57</v>
      </c>
      <c r="H39" s="134" t="s">
        <v>58</v>
      </c>
      <c r="I39" s="135"/>
      <c r="J39" s="136">
        <f>SUM(J30:J37)</f>
        <v>0</v>
      </c>
      <c r="K39" s="137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 hidden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4" t="s">
        <v>102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308" t="str">
        <f>E7</f>
        <v>Stavební úpravy objektu č.p.995_Stavební část</v>
      </c>
      <c r="F48" s="309"/>
      <c r="G48" s="309"/>
      <c r="H48" s="309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100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261" t="str">
        <f>E9</f>
        <v>D1.4.4_N - Vzduchotechnika - nezpůsobilé výdaje</v>
      </c>
      <c r="F50" s="310"/>
      <c r="G50" s="310"/>
      <c r="H50" s="310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22</v>
      </c>
      <c r="D52" s="38"/>
      <c r="E52" s="38"/>
      <c r="F52" s="28" t="str">
        <f>F12</f>
        <v>Lanškroun</v>
      </c>
      <c r="G52" s="38"/>
      <c r="H52" s="38"/>
      <c r="I52" s="113" t="s">
        <v>24</v>
      </c>
      <c r="J52" s="61" t="str">
        <f>IF(J12="","",J12)</f>
        <v>6. 3. 2020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 hidden="1">
      <c r="A54" s="36"/>
      <c r="B54" s="37"/>
      <c r="C54" s="30" t="s">
        <v>30</v>
      </c>
      <c r="D54" s="38"/>
      <c r="E54" s="38"/>
      <c r="F54" s="28" t="str">
        <f>E15</f>
        <v>Stepa s.r.o.</v>
      </c>
      <c r="G54" s="38"/>
      <c r="H54" s="38"/>
      <c r="I54" s="113" t="s">
        <v>38</v>
      </c>
      <c r="J54" s="34" t="str">
        <f>E21</f>
        <v>Ing. Josef Motl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 hidden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3" t="s">
        <v>42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 hidden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44" t="s">
        <v>103</v>
      </c>
      <c r="D57" s="145"/>
      <c r="E57" s="145"/>
      <c r="F57" s="145"/>
      <c r="G57" s="145"/>
      <c r="H57" s="145"/>
      <c r="I57" s="146"/>
      <c r="J57" s="147" t="s">
        <v>104</v>
      </c>
      <c r="K57" s="145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 hidden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 hidden="1">
      <c r="A59" s="36"/>
      <c r="B59" s="37"/>
      <c r="C59" s="148" t="s">
        <v>78</v>
      </c>
      <c r="D59" s="38"/>
      <c r="E59" s="38"/>
      <c r="F59" s="38"/>
      <c r="G59" s="38"/>
      <c r="H59" s="38"/>
      <c r="I59" s="110"/>
      <c r="J59" s="79">
        <f>J81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105</v>
      </c>
    </row>
    <row r="60" spans="2:12" s="9" customFormat="1" ht="24.95" customHeight="1" hidden="1">
      <c r="B60" s="149"/>
      <c r="C60" s="150"/>
      <c r="D60" s="151" t="s">
        <v>109</v>
      </c>
      <c r="E60" s="152"/>
      <c r="F60" s="152"/>
      <c r="G60" s="152"/>
      <c r="H60" s="152"/>
      <c r="I60" s="153"/>
      <c r="J60" s="154">
        <f>J82</f>
        <v>0</v>
      </c>
      <c r="K60" s="150"/>
      <c r="L60" s="155"/>
    </row>
    <row r="61" spans="2:12" s="10" customFormat="1" ht="19.9" customHeight="1" hidden="1">
      <c r="B61" s="156"/>
      <c r="C61" s="157"/>
      <c r="D61" s="158" t="s">
        <v>1312</v>
      </c>
      <c r="E61" s="159"/>
      <c r="F61" s="159"/>
      <c r="G61" s="159"/>
      <c r="H61" s="159"/>
      <c r="I61" s="160"/>
      <c r="J61" s="161">
        <f>J83</f>
        <v>0</v>
      </c>
      <c r="K61" s="157"/>
      <c r="L61" s="162"/>
    </row>
    <row r="62" spans="1:31" s="2" customFormat="1" ht="21.75" customHeight="1" hidden="1">
      <c r="A62" s="36"/>
      <c r="B62" s="37"/>
      <c r="C62" s="38"/>
      <c r="D62" s="38"/>
      <c r="E62" s="38"/>
      <c r="F62" s="38"/>
      <c r="G62" s="38"/>
      <c r="H62" s="38"/>
      <c r="I62" s="110"/>
      <c r="J62" s="38"/>
      <c r="K62" s="38"/>
      <c r="L62" s="111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 hidden="1">
      <c r="A63" s="36"/>
      <c r="B63" s="49"/>
      <c r="C63" s="50"/>
      <c r="D63" s="50"/>
      <c r="E63" s="50"/>
      <c r="F63" s="50"/>
      <c r="G63" s="50"/>
      <c r="H63" s="50"/>
      <c r="I63" s="140"/>
      <c r="J63" s="50"/>
      <c r="K63" s="50"/>
      <c r="L63" s="111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ht="11.25" hidden="1"/>
    <row r="65" ht="11.25" hidden="1"/>
    <row r="66" ht="11.25" hidden="1"/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143"/>
      <c r="J67" s="52"/>
      <c r="K67" s="52"/>
      <c r="L67" s="111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4" t="s">
        <v>114</v>
      </c>
      <c r="D68" s="38"/>
      <c r="E68" s="38"/>
      <c r="F68" s="38"/>
      <c r="G68" s="38"/>
      <c r="H68" s="38"/>
      <c r="I68" s="110"/>
      <c r="J68" s="38"/>
      <c r="K68" s="38"/>
      <c r="L68" s="111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110"/>
      <c r="J69" s="38"/>
      <c r="K69" s="38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110"/>
      <c r="J70" s="38"/>
      <c r="K70" s="38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08" t="str">
        <f>E7</f>
        <v>Stavební úpravy objektu č.p.995_Stavební část</v>
      </c>
      <c r="F71" s="309"/>
      <c r="G71" s="309"/>
      <c r="H71" s="309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100</v>
      </c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261" t="str">
        <f>E9</f>
        <v>D1.4.4_N - Vzduchotechnika - nezpůsobilé výdaje</v>
      </c>
      <c r="F73" s="310"/>
      <c r="G73" s="310"/>
      <c r="H73" s="310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>Lanškroun</v>
      </c>
      <c r="G75" s="38"/>
      <c r="H75" s="38"/>
      <c r="I75" s="113" t="s">
        <v>24</v>
      </c>
      <c r="J75" s="61" t="str">
        <f>IF(J12="","",J12)</f>
        <v>6. 3. 2020</v>
      </c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0" t="s">
        <v>30</v>
      </c>
      <c r="D77" s="38"/>
      <c r="E77" s="38"/>
      <c r="F77" s="28" t="str">
        <f>E15</f>
        <v>Stepa s.r.o.</v>
      </c>
      <c r="G77" s="38"/>
      <c r="H77" s="38"/>
      <c r="I77" s="113" t="s">
        <v>38</v>
      </c>
      <c r="J77" s="34" t="str">
        <f>E21</f>
        <v>Ing. Josef Motl</v>
      </c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113" t="s">
        <v>42</v>
      </c>
      <c r="J78" s="34" t="str">
        <f>E24</f>
        <v xml:space="preserve"> </v>
      </c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3"/>
      <c r="B80" s="164"/>
      <c r="C80" s="165" t="s">
        <v>115</v>
      </c>
      <c r="D80" s="166" t="s">
        <v>65</v>
      </c>
      <c r="E80" s="166" t="s">
        <v>61</v>
      </c>
      <c r="F80" s="166" t="s">
        <v>62</v>
      </c>
      <c r="G80" s="166" t="s">
        <v>116</v>
      </c>
      <c r="H80" s="166" t="s">
        <v>117</v>
      </c>
      <c r="I80" s="167" t="s">
        <v>118</v>
      </c>
      <c r="J80" s="166" t="s">
        <v>104</v>
      </c>
      <c r="K80" s="168" t="s">
        <v>119</v>
      </c>
      <c r="L80" s="169"/>
      <c r="M80" s="70" t="s">
        <v>35</v>
      </c>
      <c r="N80" s="71" t="s">
        <v>50</v>
      </c>
      <c r="O80" s="71" t="s">
        <v>120</v>
      </c>
      <c r="P80" s="71" t="s">
        <v>121</v>
      </c>
      <c r="Q80" s="71" t="s">
        <v>122</v>
      </c>
      <c r="R80" s="71" t="s">
        <v>123</v>
      </c>
      <c r="S80" s="71" t="s">
        <v>124</v>
      </c>
      <c r="T80" s="72" t="s">
        <v>125</v>
      </c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</row>
    <row r="81" spans="1:63" s="2" customFormat="1" ht="22.9" customHeight="1">
      <c r="A81" s="36"/>
      <c r="B81" s="37"/>
      <c r="C81" s="77" t="s">
        <v>126</v>
      </c>
      <c r="D81" s="38"/>
      <c r="E81" s="38"/>
      <c r="F81" s="38"/>
      <c r="G81" s="38"/>
      <c r="H81" s="38"/>
      <c r="I81" s="110"/>
      <c r="J81" s="170">
        <f>BK81</f>
        <v>0</v>
      </c>
      <c r="K81" s="38"/>
      <c r="L81" s="41"/>
      <c r="M81" s="73"/>
      <c r="N81" s="171"/>
      <c r="O81" s="74"/>
      <c r="P81" s="172">
        <f>P82</f>
        <v>0</v>
      </c>
      <c r="Q81" s="74"/>
      <c r="R81" s="172">
        <f>R82</f>
        <v>0.041760000000000005</v>
      </c>
      <c r="S81" s="74"/>
      <c r="T81" s="173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79</v>
      </c>
      <c r="AU81" s="18" t="s">
        <v>105</v>
      </c>
      <c r="BK81" s="174">
        <f>BK82</f>
        <v>0</v>
      </c>
    </row>
    <row r="82" spans="2:63" s="12" customFormat="1" ht="25.9" customHeight="1">
      <c r="B82" s="175"/>
      <c r="C82" s="176"/>
      <c r="D82" s="177" t="s">
        <v>79</v>
      </c>
      <c r="E82" s="178" t="s">
        <v>154</v>
      </c>
      <c r="F82" s="178" t="s">
        <v>155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</f>
        <v>0</v>
      </c>
      <c r="Q82" s="183"/>
      <c r="R82" s="184">
        <f>R83</f>
        <v>0.041760000000000005</v>
      </c>
      <c r="S82" s="183"/>
      <c r="T82" s="185">
        <f>T83</f>
        <v>0</v>
      </c>
      <c r="AR82" s="186" t="s">
        <v>89</v>
      </c>
      <c r="AT82" s="187" t="s">
        <v>79</v>
      </c>
      <c r="AU82" s="187" t="s">
        <v>80</v>
      </c>
      <c r="AY82" s="186" t="s">
        <v>129</v>
      </c>
      <c r="BK82" s="188">
        <f>BK83</f>
        <v>0</v>
      </c>
    </row>
    <row r="83" spans="2:63" s="12" customFormat="1" ht="22.9" customHeight="1">
      <c r="B83" s="175"/>
      <c r="C83" s="176"/>
      <c r="D83" s="177" t="s">
        <v>79</v>
      </c>
      <c r="E83" s="189" t="s">
        <v>1313</v>
      </c>
      <c r="F83" s="189" t="s">
        <v>1314</v>
      </c>
      <c r="G83" s="176"/>
      <c r="H83" s="176"/>
      <c r="I83" s="179"/>
      <c r="J83" s="190">
        <f>BK83</f>
        <v>0</v>
      </c>
      <c r="K83" s="176"/>
      <c r="L83" s="181"/>
      <c r="M83" s="182"/>
      <c r="N83" s="183"/>
      <c r="O83" s="183"/>
      <c r="P83" s="184">
        <f>SUM(P84:P94)</f>
        <v>0</v>
      </c>
      <c r="Q83" s="183"/>
      <c r="R83" s="184">
        <f>SUM(R84:R94)</f>
        <v>0.041760000000000005</v>
      </c>
      <c r="S83" s="183"/>
      <c r="T83" s="185">
        <f>SUM(T84:T94)</f>
        <v>0</v>
      </c>
      <c r="AR83" s="186" t="s">
        <v>89</v>
      </c>
      <c r="AT83" s="187" t="s">
        <v>79</v>
      </c>
      <c r="AU83" s="187" t="s">
        <v>41</v>
      </c>
      <c r="AY83" s="186" t="s">
        <v>129</v>
      </c>
      <c r="BK83" s="188">
        <f>SUM(BK84:BK94)</f>
        <v>0</v>
      </c>
    </row>
    <row r="84" spans="1:65" s="2" customFormat="1" ht="16.5" customHeight="1">
      <c r="A84" s="36"/>
      <c r="B84" s="37"/>
      <c r="C84" s="191" t="s">
        <v>41</v>
      </c>
      <c r="D84" s="191" t="s">
        <v>132</v>
      </c>
      <c r="E84" s="192" t="s">
        <v>1315</v>
      </c>
      <c r="F84" s="193" t="s">
        <v>1316</v>
      </c>
      <c r="G84" s="194" t="s">
        <v>1113</v>
      </c>
      <c r="H84" s="195">
        <v>1</v>
      </c>
      <c r="I84" s="196"/>
      <c r="J84" s="195">
        <f aca="true" t="shared" si="0" ref="J84:J94">ROUND(I84*H84,1)</f>
        <v>0</v>
      </c>
      <c r="K84" s="193" t="s">
        <v>35</v>
      </c>
      <c r="L84" s="41"/>
      <c r="M84" s="197" t="s">
        <v>35</v>
      </c>
      <c r="N84" s="198" t="s">
        <v>51</v>
      </c>
      <c r="O84" s="66"/>
      <c r="P84" s="199">
        <f aca="true" t="shared" si="1" ref="P84:P94">O84*H84</f>
        <v>0</v>
      </c>
      <c r="Q84" s="199">
        <v>0</v>
      </c>
      <c r="R84" s="199">
        <f aca="true" t="shared" si="2" ref="R84:R94">Q84*H84</f>
        <v>0</v>
      </c>
      <c r="S84" s="199">
        <v>0</v>
      </c>
      <c r="T84" s="200">
        <f aca="true" t="shared" si="3" ref="T84:T94"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1" t="s">
        <v>161</v>
      </c>
      <c r="AT84" s="201" t="s">
        <v>132</v>
      </c>
      <c r="AU84" s="201" t="s">
        <v>89</v>
      </c>
      <c r="AY84" s="18" t="s">
        <v>129</v>
      </c>
      <c r="BE84" s="202">
        <f aca="true" t="shared" si="4" ref="BE84:BE94">IF(N84="základní",J84,0)</f>
        <v>0</v>
      </c>
      <c r="BF84" s="202">
        <f aca="true" t="shared" si="5" ref="BF84:BF94">IF(N84="snížená",J84,0)</f>
        <v>0</v>
      </c>
      <c r="BG84" s="202">
        <f aca="true" t="shared" si="6" ref="BG84:BG94">IF(N84="zákl. přenesená",J84,0)</f>
        <v>0</v>
      </c>
      <c r="BH84" s="202">
        <f aca="true" t="shared" si="7" ref="BH84:BH94">IF(N84="sníž. přenesená",J84,0)</f>
        <v>0</v>
      </c>
      <c r="BI84" s="202">
        <f aca="true" t="shared" si="8" ref="BI84:BI94">IF(N84="nulová",J84,0)</f>
        <v>0</v>
      </c>
      <c r="BJ84" s="18" t="s">
        <v>41</v>
      </c>
      <c r="BK84" s="202">
        <f aca="true" t="shared" si="9" ref="BK84:BK94">ROUND(I84*H84,1)</f>
        <v>0</v>
      </c>
      <c r="BL84" s="18" t="s">
        <v>161</v>
      </c>
      <c r="BM84" s="201" t="s">
        <v>89</v>
      </c>
    </row>
    <row r="85" spans="1:65" s="2" customFormat="1" ht="16.5" customHeight="1">
      <c r="A85" s="36"/>
      <c r="B85" s="37"/>
      <c r="C85" s="237" t="s">
        <v>89</v>
      </c>
      <c r="D85" s="237" t="s">
        <v>187</v>
      </c>
      <c r="E85" s="238" t="s">
        <v>1317</v>
      </c>
      <c r="F85" s="239" t="s">
        <v>1318</v>
      </c>
      <c r="G85" s="240" t="s">
        <v>160</v>
      </c>
      <c r="H85" s="241">
        <v>2</v>
      </c>
      <c r="I85" s="242"/>
      <c r="J85" s="241">
        <f t="shared" si="0"/>
        <v>0</v>
      </c>
      <c r="K85" s="239" t="s">
        <v>35</v>
      </c>
      <c r="L85" s="243"/>
      <c r="M85" s="244" t="s">
        <v>35</v>
      </c>
      <c r="N85" s="245" t="s">
        <v>51</v>
      </c>
      <c r="O85" s="66"/>
      <c r="P85" s="199">
        <f t="shared" si="1"/>
        <v>0</v>
      </c>
      <c r="Q85" s="199">
        <v>0.008</v>
      </c>
      <c r="R85" s="199">
        <f t="shared" si="2"/>
        <v>0.016</v>
      </c>
      <c r="S85" s="199">
        <v>0</v>
      </c>
      <c r="T85" s="200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1" t="s">
        <v>191</v>
      </c>
      <c r="AT85" s="201" t="s">
        <v>187</v>
      </c>
      <c r="AU85" s="201" t="s">
        <v>89</v>
      </c>
      <c r="AY85" s="18" t="s">
        <v>129</v>
      </c>
      <c r="BE85" s="202">
        <f t="shared" si="4"/>
        <v>0</v>
      </c>
      <c r="BF85" s="202">
        <f t="shared" si="5"/>
        <v>0</v>
      </c>
      <c r="BG85" s="202">
        <f t="shared" si="6"/>
        <v>0</v>
      </c>
      <c r="BH85" s="202">
        <f t="shared" si="7"/>
        <v>0</v>
      </c>
      <c r="BI85" s="202">
        <f t="shared" si="8"/>
        <v>0</v>
      </c>
      <c r="BJ85" s="18" t="s">
        <v>41</v>
      </c>
      <c r="BK85" s="202">
        <f t="shared" si="9"/>
        <v>0</v>
      </c>
      <c r="BL85" s="18" t="s">
        <v>161</v>
      </c>
      <c r="BM85" s="201" t="s">
        <v>137</v>
      </c>
    </row>
    <row r="86" spans="1:65" s="2" customFormat="1" ht="16.5" customHeight="1">
      <c r="A86" s="36"/>
      <c r="B86" s="37"/>
      <c r="C86" s="237" t="s">
        <v>150</v>
      </c>
      <c r="D86" s="237" t="s">
        <v>187</v>
      </c>
      <c r="E86" s="238" t="s">
        <v>1319</v>
      </c>
      <c r="F86" s="239" t="s">
        <v>1320</v>
      </c>
      <c r="G86" s="240" t="s">
        <v>160</v>
      </c>
      <c r="H86" s="241">
        <v>2</v>
      </c>
      <c r="I86" s="242"/>
      <c r="J86" s="241">
        <f t="shared" si="0"/>
        <v>0</v>
      </c>
      <c r="K86" s="239" t="s">
        <v>35</v>
      </c>
      <c r="L86" s="243"/>
      <c r="M86" s="244" t="s">
        <v>35</v>
      </c>
      <c r="N86" s="245" t="s">
        <v>51</v>
      </c>
      <c r="O86" s="66"/>
      <c r="P86" s="199">
        <f t="shared" si="1"/>
        <v>0</v>
      </c>
      <c r="Q86" s="199">
        <v>0</v>
      </c>
      <c r="R86" s="199">
        <f t="shared" si="2"/>
        <v>0</v>
      </c>
      <c r="S86" s="199">
        <v>0</v>
      </c>
      <c r="T86" s="200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1" t="s">
        <v>191</v>
      </c>
      <c r="AT86" s="201" t="s">
        <v>187</v>
      </c>
      <c r="AU86" s="201" t="s">
        <v>89</v>
      </c>
      <c r="AY86" s="18" t="s">
        <v>129</v>
      </c>
      <c r="BE86" s="202">
        <f t="shared" si="4"/>
        <v>0</v>
      </c>
      <c r="BF86" s="202">
        <f t="shared" si="5"/>
        <v>0</v>
      </c>
      <c r="BG86" s="202">
        <f t="shared" si="6"/>
        <v>0</v>
      </c>
      <c r="BH86" s="202">
        <f t="shared" si="7"/>
        <v>0</v>
      </c>
      <c r="BI86" s="202">
        <f t="shared" si="8"/>
        <v>0</v>
      </c>
      <c r="BJ86" s="18" t="s">
        <v>41</v>
      </c>
      <c r="BK86" s="202">
        <f t="shared" si="9"/>
        <v>0</v>
      </c>
      <c r="BL86" s="18" t="s">
        <v>161</v>
      </c>
      <c r="BM86" s="201" t="s">
        <v>175</v>
      </c>
    </row>
    <row r="87" spans="1:65" s="2" customFormat="1" ht="16.5" customHeight="1">
      <c r="A87" s="36"/>
      <c r="B87" s="37"/>
      <c r="C87" s="237" t="s">
        <v>137</v>
      </c>
      <c r="D87" s="237" t="s">
        <v>187</v>
      </c>
      <c r="E87" s="238" t="s">
        <v>1321</v>
      </c>
      <c r="F87" s="239" t="s">
        <v>1322</v>
      </c>
      <c r="G87" s="240" t="s">
        <v>160</v>
      </c>
      <c r="H87" s="241">
        <v>7</v>
      </c>
      <c r="I87" s="242"/>
      <c r="J87" s="241">
        <f t="shared" si="0"/>
        <v>0</v>
      </c>
      <c r="K87" s="239" t="s">
        <v>35</v>
      </c>
      <c r="L87" s="243"/>
      <c r="M87" s="244" t="s">
        <v>35</v>
      </c>
      <c r="N87" s="245" t="s">
        <v>51</v>
      </c>
      <c r="O87" s="66"/>
      <c r="P87" s="199">
        <f t="shared" si="1"/>
        <v>0</v>
      </c>
      <c r="Q87" s="199">
        <v>0</v>
      </c>
      <c r="R87" s="199">
        <f t="shared" si="2"/>
        <v>0</v>
      </c>
      <c r="S87" s="199">
        <v>0</v>
      </c>
      <c r="T87" s="200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1" t="s">
        <v>191</v>
      </c>
      <c r="AT87" s="201" t="s">
        <v>187</v>
      </c>
      <c r="AU87" s="201" t="s">
        <v>89</v>
      </c>
      <c r="AY87" s="18" t="s">
        <v>129</v>
      </c>
      <c r="BE87" s="202">
        <f t="shared" si="4"/>
        <v>0</v>
      </c>
      <c r="BF87" s="202">
        <f t="shared" si="5"/>
        <v>0</v>
      </c>
      <c r="BG87" s="202">
        <f t="shared" si="6"/>
        <v>0</v>
      </c>
      <c r="BH87" s="202">
        <f t="shared" si="7"/>
        <v>0</v>
      </c>
      <c r="BI87" s="202">
        <f t="shared" si="8"/>
        <v>0</v>
      </c>
      <c r="BJ87" s="18" t="s">
        <v>41</v>
      </c>
      <c r="BK87" s="202">
        <f t="shared" si="9"/>
        <v>0</v>
      </c>
      <c r="BL87" s="18" t="s">
        <v>161</v>
      </c>
      <c r="BM87" s="201" t="s">
        <v>186</v>
      </c>
    </row>
    <row r="88" spans="1:65" s="2" customFormat="1" ht="16.5" customHeight="1">
      <c r="A88" s="36"/>
      <c r="B88" s="37"/>
      <c r="C88" s="237" t="s">
        <v>164</v>
      </c>
      <c r="D88" s="237" t="s">
        <v>187</v>
      </c>
      <c r="E88" s="238" t="s">
        <v>1323</v>
      </c>
      <c r="F88" s="239" t="s">
        <v>1324</v>
      </c>
      <c r="G88" s="240" t="s">
        <v>160</v>
      </c>
      <c r="H88" s="241">
        <v>5</v>
      </c>
      <c r="I88" s="242"/>
      <c r="J88" s="241">
        <f t="shared" si="0"/>
        <v>0</v>
      </c>
      <c r="K88" s="239" t="s">
        <v>35</v>
      </c>
      <c r="L88" s="243"/>
      <c r="M88" s="244" t="s">
        <v>35</v>
      </c>
      <c r="N88" s="245" t="s">
        <v>51</v>
      </c>
      <c r="O88" s="66"/>
      <c r="P88" s="199">
        <f t="shared" si="1"/>
        <v>0</v>
      </c>
      <c r="Q88" s="199">
        <v>0</v>
      </c>
      <c r="R88" s="199">
        <f t="shared" si="2"/>
        <v>0</v>
      </c>
      <c r="S88" s="199">
        <v>0</v>
      </c>
      <c r="T88" s="200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1" t="s">
        <v>191</v>
      </c>
      <c r="AT88" s="201" t="s">
        <v>187</v>
      </c>
      <c r="AU88" s="201" t="s">
        <v>89</v>
      </c>
      <c r="AY88" s="18" t="s">
        <v>129</v>
      </c>
      <c r="BE88" s="202">
        <f t="shared" si="4"/>
        <v>0</v>
      </c>
      <c r="BF88" s="202">
        <f t="shared" si="5"/>
        <v>0</v>
      </c>
      <c r="BG88" s="202">
        <f t="shared" si="6"/>
        <v>0</v>
      </c>
      <c r="BH88" s="202">
        <f t="shared" si="7"/>
        <v>0</v>
      </c>
      <c r="BI88" s="202">
        <f t="shared" si="8"/>
        <v>0</v>
      </c>
      <c r="BJ88" s="18" t="s">
        <v>41</v>
      </c>
      <c r="BK88" s="202">
        <f t="shared" si="9"/>
        <v>0</v>
      </c>
      <c r="BL88" s="18" t="s">
        <v>161</v>
      </c>
      <c r="BM88" s="201" t="s">
        <v>197</v>
      </c>
    </row>
    <row r="89" spans="1:65" s="2" customFormat="1" ht="16.5" customHeight="1">
      <c r="A89" s="36"/>
      <c r="B89" s="37"/>
      <c r="C89" s="237" t="s">
        <v>175</v>
      </c>
      <c r="D89" s="237" t="s">
        <v>187</v>
      </c>
      <c r="E89" s="238" t="s">
        <v>1325</v>
      </c>
      <c r="F89" s="239" t="s">
        <v>1326</v>
      </c>
      <c r="G89" s="240" t="s">
        <v>160</v>
      </c>
      <c r="H89" s="241">
        <v>5</v>
      </c>
      <c r="I89" s="242"/>
      <c r="J89" s="241">
        <f t="shared" si="0"/>
        <v>0</v>
      </c>
      <c r="K89" s="239" t="s">
        <v>35</v>
      </c>
      <c r="L89" s="243"/>
      <c r="M89" s="244" t="s">
        <v>35</v>
      </c>
      <c r="N89" s="245" t="s">
        <v>51</v>
      </c>
      <c r="O89" s="66"/>
      <c r="P89" s="199">
        <f t="shared" si="1"/>
        <v>0</v>
      </c>
      <c r="Q89" s="199">
        <v>0</v>
      </c>
      <c r="R89" s="199">
        <f t="shared" si="2"/>
        <v>0</v>
      </c>
      <c r="S89" s="199">
        <v>0</v>
      </c>
      <c r="T89" s="200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1" t="s">
        <v>191</v>
      </c>
      <c r="AT89" s="201" t="s">
        <v>187</v>
      </c>
      <c r="AU89" s="201" t="s">
        <v>89</v>
      </c>
      <c r="AY89" s="18" t="s">
        <v>129</v>
      </c>
      <c r="BE89" s="202">
        <f t="shared" si="4"/>
        <v>0</v>
      </c>
      <c r="BF89" s="202">
        <f t="shared" si="5"/>
        <v>0</v>
      </c>
      <c r="BG89" s="202">
        <f t="shared" si="6"/>
        <v>0</v>
      </c>
      <c r="BH89" s="202">
        <f t="shared" si="7"/>
        <v>0</v>
      </c>
      <c r="BI89" s="202">
        <f t="shared" si="8"/>
        <v>0</v>
      </c>
      <c r="BJ89" s="18" t="s">
        <v>41</v>
      </c>
      <c r="BK89" s="202">
        <f t="shared" si="9"/>
        <v>0</v>
      </c>
      <c r="BL89" s="18" t="s">
        <v>161</v>
      </c>
      <c r="BM89" s="201" t="s">
        <v>213</v>
      </c>
    </row>
    <row r="90" spans="1:65" s="2" customFormat="1" ht="16.5" customHeight="1">
      <c r="A90" s="36"/>
      <c r="B90" s="37"/>
      <c r="C90" s="237" t="s">
        <v>181</v>
      </c>
      <c r="D90" s="237" t="s">
        <v>187</v>
      </c>
      <c r="E90" s="238" t="s">
        <v>1327</v>
      </c>
      <c r="F90" s="239" t="s">
        <v>1328</v>
      </c>
      <c r="G90" s="240" t="s">
        <v>250</v>
      </c>
      <c r="H90" s="241">
        <v>16</v>
      </c>
      <c r="I90" s="242"/>
      <c r="J90" s="241">
        <f t="shared" si="0"/>
        <v>0</v>
      </c>
      <c r="K90" s="239" t="s">
        <v>35</v>
      </c>
      <c r="L90" s="243"/>
      <c r="M90" s="244" t="s">
        <v>35</v>
      </c>
      <c r="N90" s="245" t="s">
        <v>51</v>
      </c>
      <c r="O90" s="66"/>
      <c r="P90" s="199">
        <f t="shared" si="1"/>
        <v>0</v>
      </c>
      <c r="Q90" s="199">
        <v>0.00161</v>
      </c>
      <c r="R90" s="199">
        <f t="shared" si="2"/>
        <v>0.02576</v>
      </c>
      <c r="S90" s="199">
        <v>0</v>
      </c>
      <c r="T90" s="200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1" t="s">
        <v>191</v>
      </c>
      <c r="AT90" s="201" t="s">
        <v>187</v>
      </c>
      <c r="AU90" s="201" t="s">
        <v>89</v>
      </c>
      <c r="AY90" s="18" t="s">
        <v>129</v>
      </c>
      <c r="BE90" s="202">
        <f t="shared" si="4"/>
        <v>0</v>
      </c>
      <c r="BF90" s="202">
        <f t="shared" si="5"/>
        <v>0</v>
      </c>
      <c r="BG90" s="202">
        <f t="shared" si="6"/>
        <v>0</v>
      </c>
      <c r="BH90" s="202">
        <f t="shared" si="7"/>
        <v>0</v>
      </c>
      <c r="BI90" s="202">
        <f t="shared" si="8"/>
        <v>0</v>
      </c>
      <c r="BJ90" s="18" t="s">
        <v>41</v>
      </c>
      <c r="BK90" s="202">
        <f t="shared" si="9"/>
        <v>0</v>
      </c>
      <c r="BL90" s="18" t="s">
        <v>161</v>
      </c>
      <c r="BM90" s="201" t="s">
        <v>224</v>
      </c>
    </row>
    <row r="91" spans="1:65" s="2" customFormat="1" ht="16.5" customHeight="1">
      <c r="A91" s="36"/>
      <c r="B91" s="37"/>
      <c r="C91" s="237" t="s">
        <v>186</v>
      </c>
      <c r="D91" s="237" t="s">
        <v>187</v>
      </c>
      <c r="E91" s="238" t="s">
        <v>1329</v>
      </c>
      <c r="F91" s="239" t="s">
        <v>1330</v>
      </c>
      <c r="G91" s="240" t="s">
        <v>160</v>
      </c>
      <c r="H91" s="241">
        <v>3</v>
      </c>
      <c r="I91" s="242"/>
      <c r="J91" s="241">
        <f t="shared" si="0"/>
        <v>0</v>
      </c>
      <c r="K91" s="239" t="s">
        <v>35</v>
      </c>
      <c r="L91" s="243"/>
      <c r="M91" s="244" t="s">
        <v>35</v>
      </c>
      <c r="N91" s="245" t="s">
        <v>51</v>
      </c>
      <c r="O91" s="66"/>
      <c r="P91" s="199">
        <f t="shared" si="1"/>
        <v>0</v>
      </c>
      <c r="Q91" s="199">
        <v>0</v>
      </c>
      <c r="R91" s="199">
        <f t="shared" si="2"/>
        <v>0</v>
      </c>
      <c r="S91" s="199">
        <v>0</v>
      </c>
      <c r="T91" s="200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1" t="s">
        <v>191</v>
      </c>
      <c r="AT91" s="201" t="s">
        <v>187</v>
      </c>
      <c r="AU91" s="201" t="s">
        <v>89</v>
      </c>
      <c r="AY91" s="18" t="s">
        <v>129</v>
      </c>
      <c r="BE91" s="202">
        <f t="shared" si="4"/>
        <v>0</v>
      </c>
      <c r="BF91" s="202">
        <f t="shared" si="5"/>
        <v>0</v>
      </c>
      <c r="BG91" s="202">
        <f t="shared" si="6"/>
        <v>0</v>
      </c>
      <c r="BH91" s="202">
        <f t="shared" si="7"/>
        <v>0</v>
      </c>
      <c r="BI91" s="202">
        <f t="shared" si="8"/>
        <v>0</v>
      </c>
      <c r="BJ91" s="18" t="s">
        <v>41</v>
      </c>
      <c r="BK91" s="202">
        <f t="shared" si="9"/>
        <v>0</v>
      </c>
      <c r="BL91" s="18" t="s">
        <v>161</v>
      </c>
      <c r="BM91" s="201" t="s">
        <v>161</v>
      </c>
    </row>
    <row r="92" spans="1:65" s="2" customFormat="1" ht="16.5" customHeight="1">
      <c r="A92" s="36"/>
      <c r="B92" s="37"/>
      <c r="C92" s="237" t="s">
        <v>130</v>
      </c>
      <c r="D92" s="237" t="s">
        <v>187</v>
      </c>
      <c r="E92" s="238" t="s">
        <v>1331</v>
      </c>
      <c r="F92" s="239" t="s">
        <v>1332</v>
      </c>
      <c r="G92" s="240" t="s">
        <v>999</v>
      </c>
      <c r="H92" s="241">
        <v>3</v>
      </c>
      <c r="I92" s="242"/>
      <c r="J92" s="241">
        <f t="shared" si="0"/>
        <v>0</v>
      </c>
      <c r="K92" s="239" t="s">
        <v>35</v>
      </c>
      <c r="L92" s="243"/>
      <c r="M92" s="244" t="s">
        <v>35</v>
      </c>
      <c r="N92" s="245" t="s">
        <v>51</v>
      </c>
      <c r="O92" s="66"/>
      <c r="P92" s="199">
        <f t="shared" si="1"/>
        <v>0</v>
      </c>
      <c r="Q92" s="199">
        <v>0</v>
      </c>
      <c r="R92" s="199">
        <f t="shared" si="2"/>
        <v>0</v>
      </c>
      <c r="S92" s="199">
        <v>0</v>
      </c>
      <c r="T92" s="200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1" t="s">
        <v>191</v>
      </c>
      <c r="AT92" s="201" t="s">
        <v>187</v>
      </c>
      <c r="AU92" s="201" t="s">
        <v>89</v>
      </c>
      <c r="AY92" s="18" t="s">
        <v>129</v>
      </c>
      <c r="BE92" s="202">
        <f t="shared" si="4"/>
        <v>0</v>
      </c>
      <c r="BF92" s="202">
        <f t="shared" si="5"/>
        <v>0</v>
      </c>
      <c r="BG92" s="202">
        <f t="shared" si="6"/>
        <v>0</v>
      </c>
      <c r="BH92" s="202">
        <f t="shared" si="7"/>
        <v>0</v>
      </c>
      <c r="BI92" s="202">
        <f t="shared" si="8"/>
        <v>0</v>
      </c>
      <c r="BJ92" s="18" t="s">
        <v>41</v>
      </c>
      <c r="BK92" s="202">
        <f t="shared" si="9"/>
        <v>0</v>
      </c>
      <c r="BL92" s="18" t="s">
        <v>161</v>
      </c>
      <c r="BM92" s="201" t="s">
        <v>240</v>
      </c>
    </row>
    <row r="93" spans="1:65" s="2" customFormat="1" ht="16.5" customHeight="1">
      <c r="A93" s="36"/>
      <c r="B93" s="37"/>
      <c r="C93" s="191" t="s">
        <v>197</v>
      </c>
      <c r="D93" s="191" t="s">
        <v>132</v>
      </c>
      <c r="E93" s="192" t="s">
        <v>1333</v>
      </c>
      <c r="F93" s="193" t="s">
        <v>1334</v>
      </c>
      <c r="G93" s="194" t="s">
        <v>1335</v>
      </c>
      <c r="H93" s="195">
        <v>8</v>
      </c>
      <c r="I93" s="196"/>
      <c r="J93" s="195">
        <f t="shared" si="0"/>
        <v>0</v>
      </c>
      <c r="K93" s="193" t="s">
        <v>35</v>
      </c>
      <c r="L93" s="41"/>
      <c r="M93" s="197" t="s">
        <v>35</v>
      </c>
      <c r="N93" s="198" t="s">
        <v>51</v>
      </c>
      <c r="O93" s="66"/>
      <c r="P93" s="199">
        <f t="shared" si="1"/>
        <v>0</v>
      </c>
      <c r="Q93" s="199">
        <v>0</v>
      </c>
      <c r="R93" s="199">
        <f t="shared" si="2"/>
        <v>0</v>
      </c>
      <c r="S93" s="199">
        <v>0</v>
      </c>
      <c r="T93" s="200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1" t="s">
        <v>161</v>
      </c>
      <c r="AT93" s="201" t="s">
        <v>132</v>
      </c>
      <c r="AU93" s="201" t="s">
        <v>89</v>
      </c>
      <c r="AY93" s="18" t="s">
        <v>129</v>
      </c>
      <c r="BE93" s="202">
        <f t="shared" si="4"/>
        <v>0</v>
      </c>
      <c r="BF93" s="202">
        <f t="shared" si="5"/>
        <v>0</v>
      </c>
      <c r="BG93" s="202">
        <f t="shared" si="6"/>
        <v>0</v>
      </c>
      <c r="BH93" s="202">
        <f t="shared" si="7"/>
        <v>0</v>
      </c>
      <c r="BI93" s="202">
        <f t="shared" si="8"/>
        <v>0</v>
      </c>
      <c r="BJ93" s="18" t="s">
        <v>41</v>
      </c>
      <c r="BK93" s="202">
        <f t="shared" si="9"/>
        <v>0</v>
      </c>
      <c r="BL93" s="18" t="s">
        <v>161</v>
      </c>
      <c r="BM93" s="201" t="s">
        <v>247</v>
      </c>
    </row>
    <row r="94" spans="1:65" s="2" customFormat="1" ht="44.25" customHeight="1">
      <c r="A94" s="36"/>
      <c r="B94" s="37"/>
      <c r="C94" s="191" t="s">
        <v>209</v>
      </c>
      <c r="D94" s="191" t="s">
        <v>132</v>
      </c>
      <c r="E94" s="192" t="s">
        <v>1336</v>
      </c>
      <c r="F94" s="193" t="s">
        <v>1337</v>
      </c>
      <c r="G94" s="194" t="s">
        <v>148</v>
      </c>
      <c r="H94" s="195">
        <v>0.04</v>
      </c>
      <c r="I94" s="196"/>
      <c r="J94" s="195">
        <f t="shared" si="0"/>
        <v>0</v>
      </c>
      <c r="K94" s="193" t="s">
        <v>205</v>
      </c>
      <c r="L94" s="41"/>
      <c r="M94" s="246" t="s">
        <v>35</v>
      </c>
      <c r="N94" s="247" t="s">
        <v>51</v>
      </c>
      <c r="O94" s="248"/>
      <c r="P94" s="249">
        <f t="shared" si="1"/>
        <v>0</v>
      </c>
      <c r="Q94" s="249">
        <v>0</v>
      </c>
      <c r="R94" s="249">
        <f t="shared" si="2"/>
        <v>0</v>
      </c>
      <c r="S94" s="249">
        <v>0</v>
      </c>
      <c r="T94" s="250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1" t="s">
        <v>161</v>
      </c>
      <c r="AT94" s="201" t="s">
        <v>132</v>
      </c>
      <c r="AU94" s="201" t="s">
        <v>89</v>
      </c>
      <c r="AY94" s="18" t="s">
        <v>129</v>
      </c>
      <c r="BE94" s="202">
        <f t="shared" si="4"/>
        <v>0</v>
      </c>
      <c r="BF94" s="202">
        <f t="shared" si="5"/>
        <v>0</v>
      </c>
      <c r="BG94" s="202">
        <f t="shared" si="6"/>
        <v>0</v>
      </c>
      <c r="BH94" s="202">
        <f t="shared" si="7"/>
        <v>0</v>
      </c>
      <c r="BI94" s="202">
        <f t="shared" si="8"/>
        <v>0</v>
      </c>
      <c r="BJ94" s="18" t="s">
        <v>41</v>
      </c>
      <c r="BK94" s="202">
        <f t="shared" si="9"/>
        <v>0</v>
      </c>
      <c r="BL94" s="18" t="s">
        <v>161</v>
      </c>
      <c r="BM94" s="201" t="s">
        <v>1338</v>
      </c>
    </row>
    <row r="95" spans="1:31" s="2" customFormat="1" ht="6.95" customHeight="1">
      <c r="A95" s="36"/>
      <c r="B95" s="49"/>
      <c r="C95" s="50"/>
      <c r="D95" s="50"/>
      <c r="E95" s="50"/>
      <c r="F95" s="50"/>
      <c r="G95" s="50"/>
      <c r="H95" s="50"/>
      <c r="I95" s="140"/>
      <c r="J95" s="50"/>
      <c r="K95" s="50"/>
      <c r="L95" s="41"/>
      <c r="M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</sheetData>
  <sheetProtection algorithmName="SHA-512" hashValue="RYUiJbh1Hd4gDGlxBLukp2qrCenH7qR/JjcmYLqTL2SJcVEpvXA1Rej4qi98Ty9NFj+cXxim/G70ppkyLva+SA==" saltValue="4wcFPzlZQDgMdvh8/TOSPHFpw1pLgyvSLOFyKnz8UFCxkaymsy1YxzbghL5ry6P+ZtfNPV61uG9n2i1yzPG8RA==" spinCount="100000" sheet="1" objects="1" scenarios="1" formatColumns="0" formatRows="0" autoFilter="0"/>
  <autoFilter ref="C80:K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AMENIS\Amenis</dc:creator>
  <cp:keywords/>
  <dc:description/>
  <cp:lastModifiedBy>Amenis</cp:lastModifiedBy>
  <dcterms:created xsi:type="dcterms:W3CDTF">2020-06-05T10:59:20Z</dcterms:created>
  <dcterms:modified xsi:type="dcterms:W3CDTF">2020-06-05T11:01:50Z</dcterms:modified>
  <cp:category/>
  <cp:version/>
  <cp:contentType/>
  <cp:contentStatus/>
</cp:coreProperties>
</file>