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menis\Desktop\"/>
    </mc:Choice>
  </mc:AlternateContent>
  <bookViews>
    <workbookView xWindow="0" yWindow="0" windowWidth="0" windowHeight="0"/>
  </bookViews>
  <sheets>
    <sheet name="Rekapitulace stavby" sheetId="1" r:id="rId1"/>
    <sheet name="D1.4.3_Z - Odběrné plynov..." sheetId="2" r:id="rId2"/>
    <sheet name="D1.4.3_N - Odběrné plynov...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'D1.4.3_Z - Odběrné plynov...'!$C$80:$K$92</definedName>
    <definedName name="_xlnm.Print_Area" localSheetId="1">'D1.4.3_Z - Odběrné plynov...'!$C$4:$J$39,'D1.4.3_Z - Odběrné plynov...'!$C$68:$K$92</definedName>
    <definedName name="_xlnm.Print_Titles" localSheetId="1">'D1.4.3_Z - Odběrné plynov...'!$80:$80</definedName>
    <definedName name="_xlnm._FilterDatabase" localSheetId="2" hidden="1">'D1.4.3_N - Odběrné plynov...'!$C$80:$K$94</definedName>
    <definedName name="_xlnm.Print_Area" localSheetId="2">'D1.4.3_N - Odběrné plynov...'!$C$4:$J$39,'D1.4.3_N - Odběrné plynov...'!$C$68:$K$94</definedName>
    <definedName name="_xlnm.Print_Titles" localSheetId="2">'D1.4.3_N - Odběrné plynov...'!$80:$80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48"/>
  <c i="2" r="J37"/>
  <c r="J36"/>
  <c i="1" r="AY55"/>
  <c i="2" r="J35"/>
  <c i="1" r="AX55"/>
  <c i="2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1" r="L50"/>
  <c r="AM50"/>
  <c r="AM49"/>
  <c r="L49"/>
  <c r="AM47"/>
  <c r="L47"/>
  <c r="L45"/>
  <c r="L44"/>
  <c i="3" r="BK93"/>
  <c r="J92"/>
  <c r="J91"/>
  <c r="J90"/>
  <c r="BK88"/>
  <c r="J88"/>
  <c i="2" r="J92"/>
  <c r="BK90"/>
  <c r="BK89"/>
  <c r="J87"/>
  <c r="J86"/>
  <c r="J85"/>
  <c i="3" r="J93"/>
  <c i="2" r="BK92"/>
  <c r="J91"/>
  <c r="J89"/>
  <c r="J88"/>
  <c r="BK86"/>
  <c r="BK84"/>
  <c i="1" r="AS54"/>
  <c i="3" r="BK94"/>
  <c r="BK89"/>
  <c r="J87"/>
  <c r="BK86"/>
  <c r="BK85"/>
  <c r="J84"/>
  <c r="J94"/>
  <c r="BK92"/>
  <c r="BK91"/>
  <c r="BK90"/>
  <c r="J89"/>
  <c r="BK87"/>
  <c r="J86"/>
  <c r="J85"/>
  <c r="BK84"/>
  <c i="2" r="BK91"/>
  <c r="J90"/>
  <c r="BK88"/>
  <c r="BK87"/>
  <c r="BK85"/>
  <c r="J84"/>
  <c l="1" r="BK83"/>
  <c r="J83"/>
  <c r="J61"/>
  <c r="P83"/>
  <c r="P82"/>
  <c r="P81"/>
  <c i="1" r="AU55"/>
  <c i="2" r="R83"/>
  <c r="R82"/>
  <c r="R81"/>
  <c r="T83"/>
  <c r="T82"/>
  <c r="T81"/>
  <c i="3" r="R83"/>
  <c r="R82"/>
  <c r="R81"/>
  <c r="BK83"/>
  <c r="J83"/>
  <c r="J61"/>
  <c r="P83"/>
  <c r="P82"/>
  <c r="P81"/>
  <c i="1" r="AU56"/>
  <c i="3" r="T83"/>
  <c r="T82"/>
  <c r="T81"/>
  <c i="2" r="E48"/>
  <c r="F55"/>
  <c r="J75"/>
  <c r="BE84"/>
  <c r="BE86"/>
  <c r="BE87"/>
  <c r="BE90"/>
  <c r="BE92"/>
  <c i="3" r="J52"/>
  <c r="E71"/>
  <c r="BE87"/>
  <c r="J55"/>
  <c r="BE84"/>
  <c r="BE86"/>
  <c i="2" r="J78"/>
  <c r="BE85"/>
  <c r="BE88"/>
  <c r="BE89"/>
  <c r="BE91"/>
  <c i="3" r="F55"/>
  <c r="BE85"/>
  <c r="BE88"/>
  <c r="BE89"/>
  <c r="BE90"/>
  <c r="BE91"/>
  <c r="BE92"/>
  <c r="BE93"/>
  <c r="BE94"/>
  <c i="2" r="J34"/>
  <c i="1" r="AW55"/>
  <c i="2" r="F34"/>
  <c i="1" r="BA55"/>
  <c i="2" r="F35"/>
  <c i="1" r="BB55"/>
  <c i="3" r="J34"/>
  <c i="1" r="AW56"/>
  <c i="3" r="F35"/>
  <c i="1" r="BB56"/>
  <c i="2" r="F36"/>
  <c i="1" r="BC55"/>
  <c i="3" r="F34"/>
  <c i="1" r="BA56"/>
  <c i="2" r="F37"/>
  <c i="1" r="BD55"/>
  <c i="3" r="F36"/>
  <c i="1" r="BC56"/>
  <c i="3" r="F37"/>
  <c i="1" r="BD56"/>
  <c i="2" l="1" r="BK82"/>
  <c r="J82"/>
  <c r="J60"/>
  <c i="3" r="BK82"/>
  <c r="J82"/>
  <c r="J60"/>
  <c i="1" r="BB54"/>
  <c r="W31"/>
  <c r="AU54"/>
  <c i="3" r="F33"/>
  <c i="1" r="AZ56"/>
  <c i="2" r="F33"/>
  <c i="1" r="AZ55"/>
  <c r="BA54"/>
  <c r="W30"/>
  <c i="2" r="J33"/>
  <c i="1" r="AV55"/>
  <c r="AT55"/>
  <c i="3" r="J33"/>
  <c i="1" r="AV56"/>
  <c r="AT56"/>
  <c r="BD54"/>
  <c r="W33"/>
  <c r="BC54"/>
  <c r="W32"/>
  <c i="2" l="1" r="BK81"/>
  <c r="J81"/>
  <c r="J59"/>
  <c i="3" r="BK81"/>
  <c r="J81"/>
  <c r="J59"/>
  <c i="1" r="AZ54"/>
  <c r="W29"/>
  <c r="AX54"/>
  <c r="AW54"/>
  <c r="AK30"/>
  <c r="AY54"/>
  <c l="1" r="AV54"/>
  <c r="AK29"/>
  <c i="2" r="J30"/>
  <c i="1" r="AG55"/>
  <c r="AN55"/>
  <c i="3" r="J30"/>
  <c i="1" r="AG56"/>
  <c r="AN56"/>
  <c i="3" l="1" r="J39"/>
  <c i="2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<sst xmlns="http://schemas.openxmlformats.org/spreadsheetml/2006/main">
  <si>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</si>
  <si>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</si>
  <si>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</si>
  <si>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</si>
  <si>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</si>
  <si>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{d5d19426-d247-4034-a9e4-5da6fe3916e2}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</si>
  <si>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</si>
  <si>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</si>
  <si>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</si>
  <si>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</si>
  <si>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</si>
  <si>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</si>
  <si>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</si>
  <si>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</si>
  <si>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SO2_SO3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</si>
  <si>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</si>
  <si>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</si>
  <si>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č.p.995_odběrné plynové zařízení</t>
  </si>
  <si>
    <t>KSO:</t>
  </si>
  <si>
    <t>811</t>
  </si>
  <si>
    <t>CC-CZ:</t>
  </si>
  <si>
    <t>125</t>
  </si>
  <si>
    <t>Místo:</t>
  </si>
  <si>
    <t>Lanškroun</t>
  </si>
  <si>
    <t>Datum:</t>
  </si>
  <si>
    <t>6. 3. 2020</t>
  </si>
  <si>
    <t>CZ-CPV:</t>
  </si>
  <si>
    <t>45000000-7</t>
  </si>
  <si>
    <t>CZ-CPA:</t>
  </si>
  <si>
    <t>41.00.2</t>
  </si>
  <si>
    <t>Zadavatel:</t>
  </si>
  <si>
    <t>IČ:</t>
  </si>
  <si>
    <t>46506993</t>
  </si>
  <si>
    <t>Stepa s.r.o.</t>
  </si>
  <si>
    <t>DIČ:</t>
  </si>
  <si>
    <t/>
  </si>
  <si>
    <t>Uchazeč:</t>
  </si>
  <si>
    <t>Vyplň údaj</t>
  </si>
  <si>
    <t>Projektant:</t>
  </si>
  <si>
    <t>60145595</t>
  </si>
  <si>
    <t>Ing. Josef Motl</t>
  </si>
  <si>
    <t>1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</si>
  <si>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</si>
  <si>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</si>
  <si>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</si>
  <si>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</si>
  <si>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</si>
  <si>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</si>
  <si>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</si>
  <si>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</si>
  <si>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</si>
  <si>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</si>
  <si>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</si>
  <si>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</si>
  <si>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</si>
  <si>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</si>
  <si>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</si>
  <si>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</si>
  <si>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</si>
  <si>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</si>
  <si>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</si>
  <si>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</si>
  <si>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</si>
  <si>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</si>
  <si>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</si>
  <si>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</si>
  <si>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</si>
  <si>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</si>
  <si>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</si>
  <si>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</si>
  <si>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</si>
  <si>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</si>
  <si>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</si>
  <si>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</si>
  <si>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</si>
  <si>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</si>
  <si>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</si>
  <si>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</si>
  <si>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</si>
  <si>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</si>
  <si>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</si>
  <si>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</si>
  <si>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</si>
  <si>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</si>
  <si>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</si>
  <si>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D1.4.3_Z</t>
  </si>
  <si>
    <t>Odběrné plynové zařízení - způsobilé výdaje</t>
  </si>
  <si>
    <t>STA</t>
  </si>
  <si>
    <t>{2f7b00ad-69b6-4901-bc30-fa5c6d62468c}</t>
  </si>
  <si>
    <t>2</t>
  </si>
  <si>
    <t>D1.4.3_N</t>
  </si>
  <si>
    <t>Odběrné plynové zařízení - nezpůsobilé výdaje</t>
  </si>
  <si>
    <t>{9dc03342-847c-4133-bee4-8c9285d69a23}</t>
  </si>
  <si>
    <t>KRYCÍ LIST SOUPISU PRACÍ</t>
  </si>
  <si>
    <t>Objekt:</t>
  </si>
  <si>
    <t>D1.4.3_Z - Odběrné plynové zařízení - způsobilé výdaje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</si>
  <si>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</si>
  <si>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</si>
  <si>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</si>
  <si>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</si>
  <si>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</si>
  <si>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731 - Ústřední vytápění - kotelny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</si>
  <si>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</si>
  <si>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</si>
  <si>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</si>
  <si>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</si>
  <si>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</si>
  <si>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</si>
  <si>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</si>
  <si>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</si>
  <si>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</si>
  <si>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</si>
  <si>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</si>
  <si>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</si>
  <si>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</si>
  <si>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</si>
  <si>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</si>
  <si>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</si>
  <si>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731</t>
  </si>
  <si>
    <t>Ústřední vytápění - kotelny</t>
  </si>
  <si>
    <t>K</t>
  </si>
  <si>
    <t>731001</t>
  </si>
  <si>
    <t>Plynové teplovzdušné,kondenzační,ohřívače vzduchu 30 kW</t>
  </si>
  <si>
    <t>kus</t>
  </si>
  <si>
    <t>16</t>
  </si>
  <si>
    <t>175353028</t>
  </si>
  <si>
    <t>731002</t>
  </si>
  <si>
    <t>Sestava kondenzačního kotle 20 kW + zásobník 120 l</t>
  </si>
  <si>
    <t>-1469939051</t>
  </si>
  <si>
    <t>3</t>
  </si>
  <si>
    <t>731003</t>
  </si>
  <si>
    <t>Rozvody potrubí-černé ocelové trubky závitové vč.uchycení a nátěrů</t>
  </si>
  <si>
    <t>m</t>
  </si>
  <si>
    <t>-635087573</t>
  </si>
  <si>
    <t>4</t>
  </si>
  <si>
    <t>731004</t>
  </si>
  <si>
    <t>Armatury plynové</t>
  </si>
  <si>
    <t>-1287491155</t>
  </si>
  <si>
    <t>5</t>
  </si>
  <si>
    <t>731005</t>
  </si>
  <si>
    <t>Montáž a zprovoznění plynových spotřebičů,revize,příslušenství</t>
  </si>
  <si>
    <t>2032078644</t>
  </si>
  <si>
    <t>6</t>
  </si>
  <si>
    <t>731006</t>
  </si>
  <si>
    <t>Plynový kondenzační kotel (48 kW),vč.odkouření</t>
  </si>
  <si>
    <t>-296534304</t>
  </si>
  <si>
    <t>7</t>
  </si>
  <si>
    <t>731007</t>
  </si>
  <si>
    <t>Zásobníkový ohřívač vody-nepřímo ohřívaný-300 l</t>
  </si>
  <si>
    <t>-46494904</t>
  </si>
  <si>
    <t>8</t>
  </si>
  <si>
    <t>731008</t>
  </si>
  <si>
    <t>Montáž,zprovoznění plynových spotřebičů,revize,příslušenství</t>
  </si>
  <si>
    <t>486892605</t>
  </si>
  <si>
    <t>9</t>
  </si>
  <si>
    <t>731009</t>
  </si>
  <si>
    <t>Propojení se stávajícími rozvody,úprava kotelny a MaR</t>
  </si>
  <si>
    <t>1113144120</t>
  </si>
  <si>
    <t>D1.4.3_N - Odběrné plynové zařízení - nezpůsobilé výdaje</t>
  </si>
  <si>
    <t xml:space="preserve">    723 - Zdravotechnika - vnitřní plynovod</t>
  </si>
  <si>
    <t>723</t>
  </si>
  <si>
    <t>Zdravotechnika - vnitřní plynovod</t>
  </si>
  <si>
    <t>723111204</t>
  </si>
  <si>
    <t>Potrubí z ocelových trubek závitových černých spojovaných svařováním, bezešvých běžných DN 25</t>
  </si>
  <si>
    <t>CS ÚRS 2020 01</t>
  </si>
  <si>
    <t>723160401</t>
  </si>
  <si>
    <t>Výchozí revize odběrného plyn. zařízení vč. revizní zprávy</t>
  </si>
  <si>
    <t>723160402</t>
  </si>
  <si>
    <t>Revize komínů (odkouření)</t>
  </si>
  <si>
    <t>723160405</t>
  </si>
  <si>
    <t>Spuštění,zapojení a servis kond.kotlů, proškolení obsluhy, doprava</t>
  </si>
  <si>
    <t>723160412</t>
  </si>
  <si>
    <t>Montáž větracích mřížek do podhledu</t>
  </si>
  <si>
    <t>10</t>
  </si>
  <si>
    <t>M</t>
  </si>
  <si>
    <t>592441190</t>
  </si>
  <si>
    <t>mřížka větrací univerzální</t>
  </si>
  <si>
    <t>32</t>
  </si>
  <si>
    <t>12</t>
  </si>
  <si>
    <t>723190916</t>
  </si>
  <si>
    <t>Opravy plynovodního potrubí navaření odbočky na potrubí DN 40</t>
  </si>
  <si>
    <t>14</t>
  </si>
  <si>
    <t>723239102</t>
  </si>
  <si>
    <t>Armatury se dvěma závity montáž armatur se dvěma závity ostatních typů G 3/4</t>
  </si>
  <si>
    <t>551389620</t>
  </si>
  <si>
    <t xml:space="preserve">kulový kohout  mosaz,  DN 20 žlutý, motýl</t>
  </si>
  <si>
    <t>18</t>
  </si>
  <si>
    <t>723604406</t>
  </si>
  <si>
    <t>Montáž rychloohřívacího kotle</t>
  </si>
  <si>
    <t>20</t>
  </si>
  <si>
    <t>11</t>
  </si>
  <si>
    <t>998723201</t>
  </si>
  <si>
    <t>Přesun hmot pro vnitřní plynovod stanovený procentní sazbou (%) z ceny vodorovná dopravní vzdálenost do 50 m v objektech výšky do 6 m</t>
  </si>
  <si>
    <t>%</t>
  </si>
  <si>
    <t>22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</si>
</sst>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4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4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20</v>
      </c>
      <c r="AL7" s="19"/>
      <c r="AM7" s="19"/>
      <c r="AN7" s="24" t="s">
        <v>21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22</v>
      </c>
      <c r="E8" s="19"/>
      <c r="F8" s="19"/>
      <c r="G8" s="19"/>
      <c r="H8" s="19"/>
      <c r="I8" s="19"/>
      <c r="J8" s="19"/>
      <c r="K8" s="24" t="s">
        <v>23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24</v>
      </c>
      <c r="AL8" s="19"/>
      <c r="AM8" s="19"/>
      <c r="AN8" s="30" t="s">
        <v>25</v>
      </c>
      <c r="AO8" s="19"/>
      <c r="AP8" s="19"/>
      <c r="AQ8" s="19"/>
      <c r="AR8" s="17"/>
      <c r="BE8" s="28"/>
      <c r="BS8" s="14" t="s">
        <v>6</v>
      </c>
    </row>
    <row r="9" s="1" customFormat="1" ht="29.28" customHeight="1">
      <c r="B9" s="18"/>
      <c r="C9" s="19"/>
      <c r="D9" s="23" t="s">
        <v>26</v>
      </c>
      <c r="E9" s="19"/>
      <c r="F9" s="19"/>
      <c r="G9" s="19"/>
      <c r="H9" s="19"/>
      <c r="I9" s="19"/>
      <c r="J9" s="19"/>
      <c r="K9" s="31" t="s">
        <v>27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 t="s">
        <v>28</v>
      </c>
      <c r="AL9" s="19"/>
      <c r="AM9" s="19"/>
      <c r="AN9" s="31" t="s">
        <v>29</v>
      </c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30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31</v>
      </c>
      <c r="AL10" s="19"/>
      <c r="AM10" s="19"/>
      <c r="AN10" s="24" t="s">
        <v>32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33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34</v>
      </c>
      <c r="AL11" s="19"/>
      <c r="AM11" s="19"/>
      <c r="AN11" s="24" t="s">
        <v>35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36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31</v>
      </c>
      <c r="AL13" s="19"/>
      <c r="AM13" s="19"/>
      <c r="AN13" s="32" t="s">
        <v>37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2" t="s">
        <v>37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29" t="s">
        <v>34</v>
      </c>
      <c r="AL14" s="19"/>
      <c r="AM14" s="19"/>
      <c r="AN14" s="32" t="s">
        <v>37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31</v>
      </c>
      <c r="AL16" s="19"/>
      <c r="AM16" s="19"/>
      <c r="AN16" s="24" t="s">
        <v>39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40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34</v>
      </c>
      <c r="AL17" s="19"/>
      <c r="AM17" s="19"/>
      <c r="AN17" s="24" t="s">
        <v>35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41</v>
      </c>
    </row>
    <row r="19" s="1" customFormat="1" ht="12" customHeight="1">
      <c r="B19" s="18"/>
      <c r="C19" s="19"/>
      <c r="D19" s="29" t="s">
        <v>42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31</v>
      </c>
      <c r="AL19" s="19"/>
      <c r="AM19" s="19"/>
      <c r="AN19" s="24" t="s">
        <v>35</v>
      </c>
      <c r="AO19" s="19"/>
      <c r="AP19" s="19"/>
      <c r="AQ19" s="19"/>
      <c r="AR19" s="17"/>
      <c r="BE19" s="28"/>
      <c r="BS19" s="14" t="s">
        <v>41</v>
      </c>
    </row>
    <row r="20" s="1" customFormat="1" ht="18.48" customHeight="1">
      <c r="B20" s="18"/>
      <c r="C20" s="19"/>
      <c r="D20" s="19"/>
      <c r="E20" s="24" t="s">
        <v>43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34</v>
      </c>
      <c r="AL20" s="19"/>
      <c r="AM20" s="19"/>
      <c r="AN20" s="24" t="s">
        <v>35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44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47.25" customHeight="1">
      <c r="B23" s="18"/>
      <c r="C23" s="19"/>
      <c r="D23" s="19"/>
      <c r="E23" s="34" t="s">
        <v>45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19"/>
      <c r="AQ25" s="19"/>
      <c r="AR25" s="17"/>
      <c r="BE25" s="28"/>
    </row>
    <row r="26" s="2" customFormat="1" ht="25.92" customHeight="1">
      <c r="A26" s="36"/>
      <c r="B26" s="37"/>
      <c r="C26" s="38"/>
      <c r="D26" s="39" t="s">
        <v>46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ROUND(AG54,0)</f>
        <v>0</v>
      </c>
      <c r="AL26" s="40"/>
      <c r="AM26" s="40"/>
      <c r="AN26" s="40"/>
      <c r="AO26" s="40"/>
      <c r="AP26" s="38"/>
      <c r="AQ26" s="38"/>
      <c r="AR26" s="42"/>
      <c r="BE26" s="28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8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49</v>
      </c>
      <c r="AL28" s="43"/>
      <c r="AM28" s="43"/>
      <c r="AN28" s="43"/>
      <c r="AO28" s="43"/>
      <c r="AP28" s="38"/>
      <c r="AQ28" s="38"/>
      <c r="AR28" s="42"/>
      <c r="BE28" s="28"/>
    </row>
    <row r="29" s="3" customFormat="1" ht="14.4" customHeight="1">
      <c r="A29" s="3"/>
      <c r="B29" s="44"/>
      <c r="C29" s="45"/>
      <c r="D29" s="29" t="s">
        <v>50</v>
      </c>
      <c r="E29" s="45"/>
      <c r="F29" s="29" t="s">
        <v>51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0)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0)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29" t="s">
        <v>52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0)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0)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29" t="s">
        <v>53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0)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29" t="s">
        <v>54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0)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29" t="s">
        <v>55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0)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0"/>
      <c r="D35" s="51" t="s">
        <v>56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57</v>
      </c>
      <c r="U35" s="52"/>
      <c r="V35" s="52"/>
      <c r="W35" s="52"/>
      <c r="X35" s="54" t="s">
        <v>58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  <c r="BE37" s="36"/>
    </row>
    <row r="41" s="2" customFormat="1" ht="6.96" customHeight="1">
      <c r="A41" s="36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  <c r="BE41" s="36"/>
    </row>
    <row r="42" s="2" customFormat="1" ht="24.96" customHeight="1">
      <c r="A42" s="36"/>
      <c r="B42" s="37"/>
      <c r="C42" s="20" t="s">
        <v>59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1"/>
      <c r="C44" s="29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SO2_SO3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BE44" s="4"/>
    </row>
    <row r="45" s="5" customFormat="1" ht="36.96" customHeight="1">
      <c r="A45" s="5"/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Stavební úpravy objektu č.p.995_odběrné plynové zařízení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29" t="s">
        <v>22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>Lanškroun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29" t="s">
        <v>24</v>
      </c>
      <c r="AJ47" s="38"/>
      <c r="AK47" s="38"/>
      <c r="AL47" s="38"/>
      <c r="AM47" s="70" t="str">
        <f>IF(AN8= "","",AN8)</f>
        <v>6. 3. 2020</v>
      </c>
      <c r="AN47" s="70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29" t="s">
        <v>30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Stepa s.r.o.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29" t="s">
        <v>38</v>
      </c>
      <c r="AJ49" s="38"/>
      <c r="AK49" s="38"/>
      <c r="AL49" s="38"/>
      <c r="AM49" s="71" t="str">
        <f>IF(E17="","",E17)</f>
        <v>Ing. Josef Motl</v>
      </c>
      <c r="AN49" s="62"/>
      <c r="AO49" s="62"/>
      <c r="AP49" s="62"/>
      <c r="AQ49" s="38"/>
      <c r="AR49" s="42"/>
      <c r="AS49" s="72" t="s">
        <v>60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  <c r="BE49" s="36"/>
    </row>
    <row r="50" s="2" customFormat="1" ht="15.15" customHeight="1">
      <c r="A50" s="36"/>
      <c r="B50" s="37"/>
      <c r="C50" s="29" t="s">
        <v>36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29" t="s">
        <v>42</v>
      </c>
      <c r="AJ50" s="38"/>
      <c r="AK50" s="38"/>
      <c r="AL50" s="38"/>
      <c r="AM50" s="71" t="str">
        <f>IF(E20="","",E20)</f>
        <v xml:space="preserve"> 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36"/>
    </row>
    <row r="52" s="2" customFormat="1" ht="29.28" customHeight="1">
      <c r="A52" s="36"/>
      <c r="B52" s="37"/>
      <c r="C52" s="84" t="s">
        <v>61</v>
      </c>
      <c r="D52" s="85"/>
      <c r="E52" s="85"/>
      <c r="F52" s="85"/>
      <c r="G52" s="85"/>
      <c r="H52" s="86"/>
      <c r="I52" s="87" t="s">
        <v>62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63</v>
      </c>
      <c r="AH52" s="85"/>
      <c r="AI52" s="85"/>
      <c r="AJ52" s="85"/>
      <c r="AK52" s="85"/>
      <c r="AL52" s="85"/>
      <c r="AM52" s="85"/>
      <c r="AN52" s="87" t="s">
        <v>64</v>
      </c>
      <c r="AO52" s="85"/>
      <c r="AP52" s="85"/>
      <c r="AQ52" s="89" t="s">
        <v>65</v>
      </c>
      <c r="AR52" s="42"/>
      <c r="AS52" s="90" t="s">
        <v>66</v>
      </c>
      <c r="AT52" s="91" t="s">
        <v>67</v>
      </c>
      <c r="AU52" s="91" t="s">
        <v>68</v>
      </c>
      <c r="AV52" s="91" t="s">
        <v>69</v>
      </c>
      <c r="AW52" s="91" t="s">
        <v>70</v>
      </c>
      <c r="AX52" s="91" t="s">
        <v>71</v>
      </c>
      <c r="AY52" s="91" t="s">
        <v>72</v>
      </c>
      <c r="AZ52" s="91" t="s">
        <v>73</v>
      </c>
      <c r="BA52" s="91" t="s">
        <v>74</v>
      </c>
      <c r="BB52" s="91" t="s">
        <v>75</v>
      </c>
      <c r="BC52" s="91" t="s">
        <v>76</v>
      </c>
      <c r="BD52" s="92" t="s">
        <v>77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  <c r="BE53" s="36"/>
    </row>
    <row r="54" s="6" customFormat="1" ht="32.4" customHeight="1">
      <c r="A54" s="6"/>
      <c r="B54" s="96"/>
      <c r="C54" s="97" t="s">
        <v>78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ROUND(SUM(AG55:AG56),0)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35</v>
      </c>
      <c r="AR54" s="102"/>
      <c r="AS54" s="103">
        <f>ROUND(SUM(AS55:AS56),0)</f>
        <v>0</v>
      </c>
      <c r="AT54" s="104">
        <f>ROUND(SUM(AV54:AW54),0)</f>
        <v>0</v>
      </c>
      <c r="AU54" s="105">
        <f>ROUND(SUM(AU55:AU56),5)</f>
        <v>0</v>
      </c>
      <c r="AV54" s="104">
        <f>ROUND(AZ54*L29,0)</f>
        <v>0</v>
      </c>
      <c r="AW54" s="104">
        <f>ROUND(BA54*L30,0)</f>
        <v>0</v>
      </c>
      <c r="AX54" s="104">
        <f>ROUND(BB54*L29,0)</f>
        <v>0</v>
      </c>
      <c r="AY54" s="104">
        <f>ROUND(BC54*L30,0)</f>
        <v>0</v>
      </c>
      <c r="AZ54" s="104">
        <f>ROUND(SUM(AZ55:AZ56),0)</f>
        <v>0</v>
      </c>
      <c r="BA54" s="104">
        <f>ROUND(SUM(BA55:BA56),0)</f>
        <v>0</v>
      </c>
      <c r="BB54" s="104">
        <f>ROUND(SUM(BB55:BB56),0)</f>
        <v>0</v>
      </c>
      <c r="BC54" s="104">
        <f>ROUND(SUM(BC55:BC56),0)</f>
        <v>0</v>
      </c>
      <c r="BD54" s="106">
        <f>ROUND(SUM(BD55:BD56),0)</f>
        <v>0</v>
      </c>
      <c r="BE54" s="6"/>
      <c r="BS54" s="107" t="s">
        <v>79</v>
      </c>
      <c r="BT54" s="107" t="s">
        <v>80</v>
      </c>
      <c r="BU54" s="108" t="s">
        <v>81</v>
      </c>
      <c r="BV54" s="107" t="s">
        <v>82</v>
      </c>
      <c r="BW54" s="107" t="s">
        <v>5</v>
      </c>
      <c r="BX54" s="107" t="s">
        <v>83</v>
      </c>
      <c r="CL54" s="107" t="s">
        <v>19</v>
      </c>
    </row>
    <row r="55" s="7" customFormat="1" ht="24.75" customHeight="1">
      <c r="A55" s="109" t="s">
        <v>84</v>
      </c>
      <c r="B55" s="110"/>
      <c r="C55" s="111"/>
      <c r="D55" s="112" t="s">
        <v>85</v>
      </c>
      <c r="E55" s="112"/>
      <c r="F55" s="112"/>
      <c r="G55" s="112"/>
      <c r="H55" s="112"/>
      <c r="I55" s="113"/>
      <c r="J55" s="112" t="s">
        <v>86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'D1.4.3_Z - Odběrné plynov...'!J30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87</v>
      </c>
      <c r="AR55" s="116"/>
      <c r="AS55" s="117">
        <v>0</v>
      </c>
      <c r="AT55" s="118">
        <f>ROUND(SUM(AV55:AW55),0)</f>
        <v>0</v>
      </c>
      <c r="AU55" s="119">
        <f>'D1.4.3_Z - Odběrné plynov...'!P81</f>
        <v>0</v>
      </c>
      <c r="AV55" s="118">
        <f>'D1.4.3_Z - Odběrné plynov...'!J33</f>
        <v>0</v>
      </c>
      <c r="AW55" s="118">
        <f>'D1.4.3_Z - Odběrné plynov...'!J34</f>
        <v>0</v>
      </c>
      <c r="AX55" s="118">
        <f>'D1.4.3_Z - Odběrné plynov...'!J35</f>
        <v>0</v>
      </c>
      <c r="AY55" s="118">
        <f>'D1.4.3_Z - Odběrné plynov...'!J36</f>
        <v>0</v>
      </c>
      <c r="AZ55" s="118">
        <f>'D1.4.3_Z - Odběrné plynov...'!F33</f>
        <v>0</v>
      </c>
      <c r="BA55" s="118">
        <f>'D1.4.3_Z - Odběrné plynov...'!F34</f>
        <v>0</v>
      </c>
      <c r="BB55" s="118">
        <f>'D1.4.3_Z - Odběrné plynov...'!F35</f>
        <v>0</v>
      </c>
      <c r="BC55" s="118">
        <f>'D1.4.3_Z - Odběrné plynov...'!F36</f>
        <v>0</v>
      </c>
      <c r="BD55" s="120">
        <f>'D1.4.3_Z - Odběrné plynov...'!F37</f>
        <v>0</v>
      </c>
      <c r="BE55" s="7"/>
      <c r="BT55" s="121" t="s">
        <v>41</v>
      </c>
      <c r="BV55" s="121" t="s">
        <v>82</v>
      </c>
      <c r="BW55" s="121" t="s">
        <v>88</v>
      </c>
      <c r="BX55" s="121" t="s">
        <v>5</v>
      </c>
      <c r="CL55" s="121" t="s">
        <v>35</v>
      </c>
      <c r="CM55" s="121" t="s">
        <v>89</v>
      </c>
    </row>
    <row r="56" s="7" customFormat="1" ht="24.75" customHeight="1">
      <c r="A56" s="109" t="s">
        <v>84</v>
      </c>
      <c r="B56" s="110"/>
      <c r="C56" s="111"/>
      <c r="D56" s="112" t="s">
        <v>90</v>
      </c>
      <c r="E56" s="112"/>
      <c r="F56" s="112"/>
      <c r="G56" s="112"/>
      <c r="H56" s="112"/>
      <c r="I56" s="113"/>
      <c r="J56" s="112" t="s">
        <v>91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'D1.4.3_N - Odběrné plynov...'!J30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87</v>
      </c>
      <c r="AR56" s="116"/>
      <c r="AS56" s="122">
        <v>0</v>
      </c>
      <c r="AT56" s="123">
        <f>ROUND(SUM(AV56:AW56),0)</f>
        <v>0</v>
      </c>
      <c r="AU56" s="124">
        <f>'D1.4.3_N - Odběrné plynov...'!P81</f>
        <v>0</v>
      </c>
      <c r="AV56" s="123">
        <f>'D1.4.3_N - Odběrné plynov...'!J33</f>
        <v>0</v>
      </c>
      <c r="AW56" s="123">
        <f>'D1.4.3_N - Odběrné plynov...'!J34</f>
        <v>0</v>
      </c>
      <c r="AX56" s="123">
        <f>'D1.4.3_N - Odběrné plynov...'!J35</f>
        <v>0</v>
      </c>
      <c r="AY56" s="123">
        <f>'D1.4.3_N - Odběrné plynov...'!J36</f>
        <v>0</v>
      </c>
      <c r="AZ56" s="123">
        <f>'D1.4.3_N - Odběrné plynov...'!F33</f>
        <v>0</v>
      </c>
      <c r="BA56" s="123">
        <f>'D1.4.3_N - Odběrné plynov...'!F34</f>
        <v>0</v>
      </c>
      <c r="BB56" s="123">
        <f>'D1.4.3_N - Odběrné plynov...'!F35</f>
        <v>0</v>
      </c>
      <c r="BC56" s="123">
        <f>'D1.4.3_N - Odběrné plynov...'!F36</f>
        <v>0</v>
      </c>
      <c r="BD56" s="125">
        <f>'D1.4.3_N - Odběrné plynov...'!F37</f>
        <v>0</v>
      </c>
      <c r="BE56" s="7"/>
      <c r="BT56" s="121" t="s">
        <v>41</v>
      </c>
      <c r="BV56" s="121" t="s">
        <v>82</v>
      </c>
      <c r="BW56" s="121" t="s">
        <v>92</v>
      </c>
      <c r="BX56" s="121" t="s">
        <v>5</v>
      </c>
      <c r="CL56" s="121" t="s">
        <v>35</v>
      </c>
      <c r="CM56" s="121" t="s">
        <v>89</v>
      </c>
    </row>
    <row r="57" s="2" customFormat="1" ht="30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sheetProtection sheet="1" formatColumns="0" formatRows="0" objects="1" scenarios="1" spinCount="100000" saltValue="1h/CN4qwe/TSseqcKTC/LnTSUj1tiYn20ir6+q4kxftuu0XvA5cCn1fzauXm5EAs7cTjqDrn6XuF2cqP3fnvHQ==" hashValue="SR8NQ1+baW8rH8QZz2EYr2y6VHq/YNa7QKtvHmyBwWWE5OdbWmvksNE7/h166g92uKJHbNECvE9rw7GKoEJkp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D1.4.3_Z - Odběrné plynov...'!C2" display="/"/>
    <hyperlink ref="A56" location="'D1.4.3_N - Odběrné plyn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7"/>
      <c r="AT3" s="14" t="s">
        <v>89</v>
      </c>
    </row>
    <row r="4" s="1" customFormat="1" ht="24.96" customHeight="1">
      <c r="B4" s="17"/>
      <c r="D4" s="130" t="s">
        <v>93</v>
      </c>
      <c r="I4" s="126"/>
      <c r="L4" s="17"/>
      <c r="M4" s="131" t="s">
        <v>10</v>
      </c>
      <c r="AT4" s="14" t="s">
        <v>4</v>
      </c>
    </row>
    <row r="5" s="1" customFormat="1" ht="6.96" customHeight="1">
      <c r="B5" s="17"/>
      <c r="I5" s="126"/>
      <c r="L5" s="17"/>
    </row>
    <row r="6" s="1" customFormat="1" ht="12" customHeight="1">
      <c r="B6" s="17"/>
      <c r="D6" s="132" t="s">
        <v>16</v>
      </c>
      <c r="I6" s="126"/>
      <c r="L6" s="17"/>
    </row>
    <row r="7" s="1" customFormat="1" ht="16.5" customHeight="1">
      <c r="B7" s="17"/>
      <c r="E7" s="133" t="str">
        <f>'Rekapitulace stavby'!K6</f>
        <v>Stavební úpravy objektu č.p.995_odběrné plynové zařízení</v>
      </c>
      <c r="F7" s="132"/>
      <c r="G7" s="132"/>
      <c r="H7" s="132"/>
      <c r="I7" s="126"/>
      <c r="L7" s="17"/>
    </row>
    <row r="8" s="2" customFormat="1" ht="12" customHeight="1">
      <c r="A8" s="36"/>
      <c r="B8" s="42"/>
      <c r="C8" s="36"/>
      <c r="D8" s="132" t="s">
        <v>94</v>
      </c>
      <c r="E8" s="36"/>
      <c r="F8" s="36"/>
      <c r="G8" s="36"/>
      <c r="H8" s="36"/>
      <c r="I8" s="134"/>
      <c r="J8" s="36"/>
      <c r="K8" s="36"/>
      <c r="L8" s="13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95</v>
      </c>
      <c r="F9" s="36"/>
      <c r="G9" s="36"/>
      <c r="H9" s="36"/>
      <c r="I9" s="134"/>
      <c r="J9" s="36"/>
      <c r="K9" s="36"/>
      <c r="L9" s="1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4"/>
      <c r="J10" s="36"/>
      <c r="K10" s="36"/>
      <c r="L10" s="1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2" t="s">
        <v>18</v>
      </c>
      <c r="E11" s="36"/>
      <c r="F11" s="137" t="s">
        <v>35</v>
      </c>
      <c r="G11" s="36"/>
      <c r="H11" s="36"/>
      <c r="I11" s="138" t="s">
        <v>20</v>
      </c>
      <c r="J11" s="137" t="s">
        <v>35</v>
      </c>
      <c r="K11" s="36"/>
      <c r="L11" s="1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2" t="s">
        <v>22</v>
      </c>
      <c r="E12" s="36"/>
      <c r="F12" s="137" t="s">
        <v>23</v>
      </c>
      <c r="G12" s="36"/>
      <c r="H12" s="36"/>
      <c r="I12" s="138" t="s">
        <v>24</v>
      </c>
      <c r="J12" s="139" t="str">
        <f>'Rekapitulace stavby'!AN8</f>
        <v>6. 3. 2020</v>
      </c>
      <c r="K12" s="36"/>
      <c r="L12" s="1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21.84" customHeight="1">
      <c r="A13" s="36"/>
      <c r="B13" s="42"/>
      <c r="C13" s="36"/>
      <c r="D13" s="140" t="s">
        <v>26</v>
      </c>
      <c r="E13" s="36"/>
      <c r="F13" s="141" t="s">
        <v>27</v>
      </c>
      <c r="G13" s="36"/>
      <c r="H13" s="36"/>
      <c r="I13" s="134"/>
      <c r="J13" s="36"/>
      <c r="K13" s="36"/>
      <c r="L13" s="1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2" t="s">
        <v>30</v>
      </c>
      <c r="E14" s="36"/>
      <c r="F14" s="36"/>
      <c r="G14" s="36"/>
      <c r="H14" s="36"/>
      <c r="I14" s="138" t="s">
        <v>31</v>
      </c>
      <c r="J14" s="137" t="s">
        <v>32</v>
      </c>
      <c r="K14" s="36"/>
      <c r="L14" s="1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33</v>
      </c>
      <c r="F15" s="36"/>
      <c r="G15" s="36"/>
      <c r="H15" s="36"/>
      <c r="I15" s="138" t="s">
        <v>34</v>
      </c>
      <c r="J15" s="137" t="s">
        <v>35</v>
      </c>
      <c r="K15" s="36"/>
      <c r="L15" s="1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4"/>
      <c r="J16" s="36"/>
      <c r="K16" s="36"/>
      <c r="L16" s="1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2" t="s">
        <v>36</v>
      </c>
      <c r="E17" s="36"/>
      <c r="F17" s="36"/>
      <c r="G17" s="36"/>
      <c r="H17" s="36"/>
      <c r="I17" s="138" t="s">
        <v>31</v>
      </c>
      <c r="J17" s="30" t="str">
        <f>'Rekapitulace stavby'!AN13</f>
        <v>Vyplň údaj</v>
      </c>
      <c r="K17" s="36"/>
      <c r="L17" s="1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7"/>
      <c r="G18" s="137"/>
      <c r="H18" s="137"/>
      <c r="I18" s="138" t="s">
        <v>34</v>
      </c>
      <c r="J18" s="30" t="str">
        <f>'Rekapitulace stavby'!AN14</f>
        <v>Vyplň údaj</v>
      </c>
      <c r="K18" s="36"/>
      <c r="L18" s="1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4"/>
      <c r="J19" s="36"/>
      <c r="K19" s="36"/>
      <c r="L19" s="13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2" t="s">
        <v>38</v>
      </c>
      <c r="E20" s="36"/>
      <c r="F20" s="36"/>
      <c r="G20" s="36"/>
      <c r="H20" s="36"/>
      <c r="I20" s="138" t="s">
        <v>31</v>
      </c>
      <c r="J20" s="137" t="s">
        <v>39</v>
      </c>
      <c r="K20" s="36"/>
      <c r="L20" s="1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40</v>
      </c>
      <c r="F21" s="36"/>
      <c r="G21" s="36"/>
      <c r="H21" s="36"/>
      <c r="I21" s="138" t="s">
        <v>34</v>
      </c>
      <c r="J21" s="137" t="s">
        <v>35</v>
      </c>
      <c r="K21" s="36"/>
      <c r="L21" s="1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4"/>
      <c r="J22" s="36"/>
      <c r="K22" s="36"/>
      <c r="L22" s="13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2" t="s">
        <v>42</v>
      </c>
      <c r="E23" s="36"/>
      <c r="F23" s="36"/>
      <c r="G23" s="36"/>
      <c r="H23" s="36"/>
      <c r="I23" s="138" t="s">
        <v>31</v>
      </c>
      <c r="J23" s="137" t="str">
        <f>IF('Rekapitulace stavby'!AN19="","",'Rekapitulace stavby'!AN19)</f>
        <v/>
      </c>
      <c r="K23" s="36"/>
      <c r="L23" s="1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8" t="s">
        <v>34</v>
      </c>
      <c r="J24" s="137" t="str">
        <f>IF('Rekapitulace stavby'!AN20="","",'Rekapitulace stavby'!AN20)</f>
        <v/>
      </c>
      <c r="K24" s="36"/>
      <c r="L24" s="1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4"/>
      <c r="J25" s="36"/>
      <c r="K25" s="36"/>
      <c r="L25" s="13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2" t="s">
        <v>44</v>
      </c>
      <c r="E26" s="36"/>
      <c r="F26" s="36"/>
      <c r="G26" s="36"/>
      <c r="H26" s="36"/>
      <c r="I26" s="134"/>
      <c r="J26" s="36"/>
      <c r="K26" s="36"/>
      <c r="L26" s="1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83.25" customHeight="1">
      <c r="A27" s="142"/>
      <c r="B27" s="143"/>
      <c r="C27" s="142"/>
      <c r="D27" s="142"/>
      <c r="E27" s="144" t="s">
        <v>45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4"/>
      <c r="J28" s="36"/>
      <c r="K28" s="36"/>
      <c r="L28" s="1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8"/>
      <c r="J29" s="147"/>
      <c r="K29" s="147"/>
      <c r="L29" s="1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46</v>
      </c>
      <c r="E30" s="36"/>
      <c r="F30" s="36"/>
      <c r="G30" s="36"/>
      <c r="H30" s="36"/>
      <c r="I30" s="134"/>
      <c r="J30" s="150">
        <f>ROUND(J81, 0)</f>
        <v>0</v>
      </c>
      <c r="K30" s="36"/>
      <c r="L30" s="1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8"/>
      <c r="J31" s="147"/>
      <c r="K31" s="147"/>
      <c r="L31" s="1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48</v>
      </c>
      <c r="G32" s="36"/>
      <c r="H32" s="36"/>
      <c r="I32" s="152" t="s">
        <v>47</v>
      </c>
      <c r="J32" s="151" t="s">
        <v>49</v>
      </c>
      <c r="K32" s="36"/>
      <c r="L32" s="13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3" t="s">
        <v>50</v>
      </c>
      <c r="E33" s="132" t="s">
        <v>51</v>
      </c>
      <c r="F33" s="154">
        <f>ROUND((SUM(BE81:BE92)),  0)</f>
        <v>0</v>
      </c>
      <c r="G33" s="36"/>
      <c r="H33" s="36"/>
      <c r="I33" s="155">
        <v>0.20999999999999999</v>
      </c>
      <c r="J33" s="154">
        <f>ROUND(((SUM(BE81:BE92))*I33),  0)</f>
        <v>0</v>
      </c>
      <c r="K33" s="36"/>
      <c r="L33" s="13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2" t="s">
        <v>52</v>
      </c>
      <c r="F34" s="154">
        <f>ROUND((SUM(BF81:BF92)),  0)</f>
        <v>0</v>
      </c>
      <c r="G34" s="36"/>
      <c r="H34" s="36"/>
      <c r="I34" s="155">
        <v>0.14999999999999999</v>
      </c>
      <c r="J34" s="154">
        <f>ROUND(((SUM(BF81:BF92))*I34),  0)</f>
        <v>0</v>
      </c>
      <c r="K34" s="36"/>
      <c r="L34" s="13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2" t="s">
        <v>53</v>
      </c>
      <c r="F35" s="154">
        <f>ROUND((SUM(BG81:BG92)),  0)</f>
        <v>0</v>
      </c>
      <c r="G35" s="36"/>
      <c r="H35" s="36"/>
      <c r="I35" s="155">
        <v>0.20999999999999999</v>
      </c>
      <c r="J35" s="154">
        <f>0</f>
        <v>0</v>
      </c>
      <c r="K35" s="36"/>
      <c r="L35" s="13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2" t="s">
        <v>54</v>
      </c>
      <c r="F36" s="154">
        <f>ROUND((SUM(BH81:BH92)),  0)</f>
        <v>0</v>
      </c>
      <c r="G36" s="36"/>
      <c r="H36" s="36"/>
      <c r="I36" s="155">
        <v>0.14999999999999999</v>
      </c>
      <c r="J36" s="154">
        <f>0</f>
        <v>0</v>
      </c>
      <c r="K36" s="36"/>
      <c r="L36" s="13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2" t="s">
        <v>55</v>
      </c>
      <c r="F37" s="154">
        <f>ROUND((SUM(BI81:BI92)),  0)</f>
        <v>0</v>
      </c>
      <c r="G37" s="36"/>
      <c r="H37" s="36"/>
      <c r="I37" s="155">
        <v>0</v>
      </c>
      <c r="J37" s="154">
        <f>0</f>
        <v>0</v>
      </c>
      <c r="K37" s="36"/>
      <c r="L37" s="13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4"/>
      <c r="J38" s="36"/>
      <c r="K38" s="36"/>
      <c r="L38" s="1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6"/>
      <c r="D39" s="157" t="s">
        <v>56</v>
      </c>
      <c r="E39" s="158"/>
      <c r="F39" s="158"/>
      <c r="G39" s="159" t="s">
        <v>57</v>
      </c>
      <c r="H39" s="160" t="s">
        <v>58</v>
      </c>
      <c r="I39" s="161"/>
      <c r="J39" s="162">
        <f>SUM(J30:J37)</f>
        <v>0</v>
      </c>
      <c r="K39" s="163"/>
      <c r="L39" s="1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hidden="1" s="2" customFormat="1" ht="6.96" customHeight="1">
      <c r="A44" s="36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0" t="s">
        <v>96</v>
      </c>
      <c r="D45" s="38"/>
      <c r="E45" s="38"/>
      <c r="F45" s="38"/>
      <c r="G45" s="38"/>
      <c r="H45" s="38"/>
      <c r="I45" s="134"/>
      <c r="J45" s="38"/>
      <c r="K45" s="38"/>
      <c r="L45" s="1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4"/>
      <c r="J46" s="38"/>
      <c r="K46" s="38"/>
      <c r="L46" s="13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4"/>
      <c r="J47" s="38"/>
      <c r="K47" s="38"/>
      <c r="L47" s="13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70" t="str">
        <f>E7</f>
        <v>Stavební úpravy objektu č.p.995_odběrné plynové zařízení</v>
      </c>
      <c r="F48" s="29"/>
      <c r="G48" s="29"/>
      <c r="H48" s="29"/>
      <c r="I48" s="134"/>
      <c r="J48" s="38"/>
      <c r="K48" s="38"/>
      <c r="L48" s="13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29" t="s">
        <v>94</v>
      </c>
      <c r="D49" s="38"/>
      <c r="E49" s="38"/>
      <c r="F49" s="38"/>
      <c r="G49" s="38"/>
      <c r="H49" s="38"/>
      <c r="I49" s="134"/>
      <c r="J49" s="38"/>
      <c r="K49" s="38"/>
      <c r="L49" s="1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D1.4.3_Z - Odběrné plynové zařízení - způsobilé výdaje</v>
      </c>
      <c r="F50" s="38"/>
      <c r="G50" s="38"/>
      <c r="H50" s="38"/>
      <c r="I50" s="134"/>
      <c r="J50" s="38"/>
      <c r="K50" s="38"/>
      <c r="L50" s="13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4"/>
      <c r="J51" s="38"/>
      <c r="K51" s="38"/>
      <c r="L51" s="13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29" t="s">
        <v>22</v>
      </c>
      <c r="D52" s="38"/>
      <c r="E52" s="38"/>
      <c r="F52" s="24" t="str">
        <f>F12</f>
        <v>Lanškroun</v>
      </c>
      <c r="G52" s="38"/>
      <c r="H52" s="38"/>
      <c r="I52" s="138" t="s">
        <v>24</v>
      </c>
      <c r="J52" s="70" t="str">
        <f>IF(J12="","",J12)</f>
        <v>6. 3. 2020</v>
      </c>
      <c r="K52" s="38"/>
      <c r="L52" s="1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4"/>
      <c r="J53" s="38"/>
      <c r="K53" s="38"/>
      <c r="L53" s="1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Stepa s.r.o.</v>
      </c>
      <c r="G54" s="38"/>
      <c r="H54" s="38"/>
      <c r="I54" s="138" t="s">
        <v>38</v>
      </c>
      <c r="J54" s="34" t="str">
        <f>E21</f>
        <v>Ing. Josef Motl</v>
      </c>
      <c r="K54" s="38"/>
      <c r="L54" s="1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29" t="s">
        <v>36</v>
      </c>
      <c r="D55" s="38"/>
      <c r="E55" s="38"/>
      <c r="F55" s="24" t="str">
        <f>IF(E18="","",E18)</f>
        <v>Vyplň údaj</v>
      </c>
      <c r="G55" s="38"/>
      <c r="H55" s="38"/>
      <c r="I55" s="138" t="s">
        <v>42</v>
      </c>
      <c r="J55" s="34" t="str">
        <f>E24</f>
        <v xml:space="preserve"> </v>
      </c>
      <c r="K55" s="38"/>
      <c r="L55" s="13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4"/>
      <c r="J56" s="38"/>
      <c r="K56" s="38"/>
      <c r="L56" s="1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71" t="s">
        <v>97</v>
      </c>
      <c r="D57" s="172"/>
      <c r="E57" s="172"/>
      <c r="F57" s="172"/>
      <c r="G57" s="172"/>
      <c r="H57" s="172"/>
      <c r="I57" s="173"/>
      <c r="J57" s="174" t="s">
        <v>98</v>
      </c>
      <c r="K57" s="172"/>
      <c r="L57" s="1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4"/>
      <c r="J58" s="38"/>
      <c r="K58" s="38"/>
      <c r="L58" s="1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75" t="s">
        <v>78</v>
      </c>
      <c r="D59" s="38"/>
      <c r="E59" s="38"/>
      <c r="F59" s="38"/>
      <c r="G59" s="38"/>
      <c r="H59" s="38"/>
      <c r="I59" s="134"/>
      <c r="J59" s="100">
        <f>J81</f>
        <v>0</v>
      </c>
      <c r="K59" s="38"/>
      <c r="L59" s="1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99</v>
      </c>
    </row>
    <row r="60" hidden="1" s="9" customFormat="1" ht="24.96" customHeight="1">
      <c r="A60" s="9"/>
      <c r="B60" s="176"/>
      <c r="C60" s="177"/>
      <c r="D60" s="178" t="s">
        <v>100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3"/>
      <c r="C61" s="184"/>
      <c r="D61" s="185" t="s">
        <v>101</v>
      </c>
      <c r="E61" s="186"/>
      <c r="F61" s="186"/>
      <c r="G61" s="186"/>
      <c r="H61" s="186"/>
      <c r="I61" s="187"/>
      <c r="J61" s="188">
        <f>J83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134"/>
      <c r="J62" s="38"/>
      <c r="K62" s="38"/>
      <c r="L62" s="13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166"/>
      <c r="J63" s="58"/>
      <c r="K63" s="58"/>
      <c r="L63" s="13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13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0" t="s">
        <v>102</v>
      </c>
      <c r="D68" s="38"/>
      <c r="E68" s="38"/>
      <c r="F68" s="38"/>
      <c r="G68" s="38"/>
      <c r="H68" s="38"/>
      <c r="I68" s="134"/>
      <c r="J68" s="38"/>
      <c r="K68" s="38"/>
      <c r="L68" s="13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134"/>
      <c r="J69" s="38"/>
      <c r="K69" s="38"/>
      <c r="L69" s="13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29" t="s">
        <v>16</v>
      </c>
      <c r="D70" s="38"/>
      <c r="E70" s="38"/>
      <c r="F70" s="38"/>
      <c r="G70" s="38"/>
      <c r="H70" s="38"/>
      <c r="I70" s="134"/>
      <c r="J70" s="38"/>
      <c r="K70" s="38"/>
      <c r="L70" s="13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70" t="str">
        <f>E7</f>
        <v>Stavební úpravy objektu č.p.995_odběrné plynové zařízení</v>
      </c>
      <c r="F71" s="29"/>
      <c r="G71" s="29"/>
      <c r="H71" s="29"/>
      <c r="I71" s="134"/>
      <c r="J71" s="38"/>
      <c r="K71" s="38"/>
      <c r="L71" s="13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29" t="s">
        <v>94</v>
      </c>
      <c r="D72" s="38"/>
      <c r="E72" s="38"/>
      <c r="F72" s="38"/>
      <c r="G72" s="38"/>
      <c r="H72" s="38"/>
      <c r="I72" s="134"/>
      <c r="J72" s="38"/>
      <c r="K72" s="38"/>
      <c r="L72" s="13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D1.4.3_Z - Odběrné plynové zařízení - způsobilé výdaje</v>
      </c>
      <c r="F73" s="38"/>
      <c r="G73" s="38"/>
      <c r="H73" s="38"/>
      <c r="I73" s="134"/>
      <c r="J73" s="38"/>
      <c r="K73" s="38"/>
      <c r="L73" s="13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134"/>
      <c r="J74" s="38"/>
      <c r="K74" s="38"/>
      <c r="L74" s="13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29" t="s">
        <v>22</v>
      </c>
      <c r="D75" s="38"/>
      <c r="E75" s="38"/>
      <c r="F75" s="24" t="str">
        <f>F12</f>
        <v>Lanškroun</v>
      </c>
      <c r="G75" s="38"/>
      <c r="H75" s="38"/>
      <c r="I75" s="138" t="s">
        <v>24</v>
      </c>
      <c r="J75" s="70" t="str">
        <f>IF(J12="","",J12)</f>
        <v>6. 3. 2020</v>
      </c>
      <c r="K75" s="38"/>
      <c r="L75" s="13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4"/>
      <c r="J76" s="38"/>
      <c r="K76" s="38"/>
      <c r="L76" s="13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29" t="s">
        <v>30</v>
      </c>
      <c r="D77" s="38"/>
      <c r="E77" s="38"/>
      <c r="F77" s="24" t="str">
        <f>E15</f>
        <v>Stepa s.r.o.</v>
      </c>
      <c r="G77" s="38"/>
      <c r="H77" s="38"/>
      <c r="I77" s="138" t="s">
        <v>38</v>
      </c>
      <c r="J77" s="34" t="str">
        <f>E21</f>
        <v>Ing. Josef Motl</v>
      </c>
      <c r="K77" s="38"/>
      <c r="L77" s="1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29" t="s">
        <v>36</v>
      </c>
      <c r="D78" s="38"/>
      <c r="E78" s="38"/>
      <c r="F78" s="24" t="str">
        <f>IF(E18="","",E18)</f>
        <v>Vyplň údaj</v>
      </c>
      <c r="G78" s="38"/>
      <c r="H78" s="38"/>
      <c r="I78" s="138" t="s">
        <v>42</v>
      </c>
      <c r="J78" s="34" t="str">
        <f>E24</f>
        <v xml:space="preserve"> </v>
      </c>
      <c r="K78" s="38"/>
      <c r="L78" s="13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134"/>
      <c r="J79" s="38"/>
      <c r="K79" s="38"/>
      <c r="L79" s="13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90"/>
      <c r="B80" s="191"/>
      <c r="C80" s="192" t="s">
        <v>103</v>
      </c>
      <c r="D80" s="193" t="s">
        <v>65</v>
      </c>
      <c r="E80" s="193" t="s">
        <v>61</v>
      </c>
      <c r="F80" s="193" t="s">
        <v>62</v>
      </c>
      <c r="G80" s="193" t="s">
        <v>104</v>
      </c>
      <c r="H80" s="193" t="s">
        <v>105</v>
      </c>
      <c r="I80" s="194" t="s">
        <v>106</v>
      </c>
      <c r="J80" s="193" t="s">
        <v>98</v>
      </c>
      <c r="K80" s="195" t="s">
        <v>107</v>
      </c>
      <c r="L80" s="196"/>
      <c r="M80" s="90" t="s">
        <v>35</v>
      </c>
      <c r="N80" s="91" t="s">
        <v>50</v>
      </c>
      <c r="O80" s="91" t="s">
        <v>108</v>
      </c>
      <c r="P80" s="91" t="s">
        <v>109</v>
      </c>
      <c r="Q80" s="91" t="s">
        <v>110</v>
      </c>
      <c r="R80" s="91" t="s">
        <v>111</v>
      </c>
      <c r="S80" s="91" t="s">
        <v>112</v>
      </c>
      <c r="T80" s="92" t="s">
        <v>113</v>
      </c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</row>
    <row r="81" s="2" customFormat="1" ht="22.8" customHeight="1">
      <c r="A81" s="36"/>
      <c r="B81" s="37"/>
      <c r="C81" s="97" t="s">
        <v>114</v>
      </c>
      <c r="D81" s="38"/>
      <c r="E81" s="38"/>
      <c r="F81" s="38"/>
      <c r="G81" s="38"/>
      <c r="H81" s="38"/>
      <c r="I81" s="134"/>
      <c r="J81" s="197">
        <f>BK81</f>
        <v>0</v>
      </c>
      <c r="K81" s="38"/>
      <c r="L81" s="42"/>
      <c r="M81" s="93"/>
      <c r="N81" s="198"/>
      <c r="O81" s="94"/>
      <c r="P81" s="199">
        <f>P82</f>
        <v>0</v>
      </c>
      <c r="Q81" s="94"/>
      <c r="R81" s="199">
        <f>R82</f>
        <v>0</v>
      </c>
      <c r="S81" s="94"/>
      <c r="T81" s="200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4" t="s">
        <v>79</v>
      </c>
      <c r="AU81" s="14" t="s">
        <v>99</v>
      </c>
      <c r="BK81" s="201">
        <f>BK82</f>
        <v>0</v>
      </c>
    </row>
    <row r="82" s="12" customFormat="1" ht="25.92" customHeight="1">
      <c r="A82" s="12"/>
      <c r="B82" s="202"/>
      <c r="C82" s="203"/>
      <c r="D82" s="204" t="s">
        <v>79</v>
      </c>
      <c r="E82" s="205" t="s">
        <v>115</v>
      </c>
      <c r="F82" s="205" t="s">
        <v>116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</f>
        <v>0</v>
      </c>
      <c r="Q82" s="210"/>
      <c r="R82" s="211">
        <f>R83</f>
        <v>0</v>
      </c>
      <c r="S82" s="210"/>
      <c r="T82" s="21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89</v>
      </c>
      <c r="AT82" s="214" t="s">
        <v>79</v>
      </c>
      <c r="AU82" s="214" t="s">
        <v>80</v>
      </c>
      <c r="AY82" s="213" t="s">
        <v>117</v>
      </c>
      <c r="BK82" s="215">
        <f>BK83</f>
        <v>0</v>
      </c>
    </row>
    <row r="83" s="12" customFormat="1" ht="22.8" customHeight="1">
      <c r="A83" s="12"/>
      <c r="B83" s="202"/>
      <c r="C83" s="203"/>
      <c r="D83" s="204" t="s">
        <v>79</v>
      </c>
      <c r="E83" s="216" t="s">
        <v>118</v>
      </c>
      <c r="F83" s="216" t="s">
        <v>119</v>
      </c>
      <c r="G83" s="203"/>
      <c r="H83" s="203"/>
      <c r="I83" s="206"/>
      <c r="J83" s="217">
        <f>BK83</f>
        <v>0</v>
      </c>
      <c r="K83" s="203"/>
      <c r="L83" s="208"/>
      <c r="M83" s="209"/>
      <c r="N83" s="210"/>
      <c r="O83" s="210"/>
      <c r="P83" s="211">
        <f>SUM(P84:P92)</f>
        <v>0</v>
      </c>
      <c r="Q83" s="210"/>
      <c r="R83" s="211">
        <f>SUM(R84:R92)</f>
        <v>0</v>
      </c>
      <c r="S83" s="210"/>
      <c r="T83" s="212">
        <f>SUM(T84:T92)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89</v>
      </c>
      <c r="AT83" s="214" t="s">
        <v>79</v>
      </c>
      <c r="AU83" s="214" t="s">
        <v>41</v>
      </c>
      <c r="AY83" s="213" t="s">
        <v>117</v>
      </c>
      <c r="BK83" s="215">
        <f>SUM(BK84:BK92)</f>
        <v>0</v>
      </c>
    </row>
    <row r="84" s="2" customFormat="1" ht="21.75" customHeight="1">
      <c r="A84" s="36"/>
      <c r="B84" s="37"/>
      <c r="C84" s="218" t="s">
        <v>41</v>
      </c>
      <c r="D84" s="218" t="s">
        <v>120</v>
      </c>
      <c r="E84" s="219" t="s">
        <v>121</v>
      </c>
      <c r="F84" s="220" t="s">
        <v>122</v>
      </c>
      <c r="G84" s="221" t="s">
        <v>123</v>
      </c>
      <c r="H84" s="222">
        <v>3</v>
      </c>
      <c r="I84" s="223"/>
      <c r="J84" s="222">
        <f>ROUND(I84*H84,1)</f>
        <v>0</v>
      </c>
      <c r="K84" s="220" t="s">
        <v>35</v>
      </c>
      <c r="L84" s="42"/>
      <c r="M84" s="224" t="s">
        <v>35</v>
      </c>
      <c r="N84" s="225" t="s">
        <v>51</v>
      </c>
      <c r="O84" s="82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28" t="s">
        <v>124</v>
      </c>
      <c r="AT84" s="228" t="s">
        <v>120</v>
      </c>
      <c r="AU84" s="228" t="s">
        <v>89</v>
      </c>
      <c r="AY84" s="14" t="s">
        <v>117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4" t="s">
        <v>41</v>
      </c>
      <c r="BK84" s="229">
        <f>ROUND(I84*H84,1)</f>
        <v>0</v>
      </c>
      <c r="BL84" s="14" t="s">
        <v>124</v>
      </c>
      <c r="BM84" s="228" t="s">
        <v>125</v>
      </c>
    </row>
    <row r="85" s="2" customFormat="1" ht="16.5" customHeight="1">
      <c r="A85" s="36"/>
      <c r="B85" s="37"/>
      <c r="C85" s="218" t="s">
        <v>89</v>
      </c>
      <c r="D85" s="218" t="s">
        <v>120</v>
      </c>
      <c r="E85" s="219" t="s">
        <v>126</v>
      </c>
      <c r="F85" s="220" t="s">
        <v>127</v>
      </c>
      <c r="G85" s="221" t="s">
        <v>123</v>
      </c>
      <c r="H85" s="222">
        <v>1</v>
      </c>
      <c r="I85" s="223"/>
      <c r="J85" s="222">
        <f>ROUND(I85*H85,1)</f>
        <v>0</v>
      </c>
      <c r="K85" s="220" t="s">
        <v>35</v>
      </c>
      <c r="L85" s="42"/>
      <c r="M85" s="224" t="s">
        <v>35</v>
      </c>
      <c r="N85" s="225" t="s">
        <v>51</v>
      </c>
      <c r="O85" s="82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28" t="s">
        <v>124</v>
      </c>
      <c r="AT85" s="228" t="s">
        <v>120</v>
      </c>
      <c r="AU85" s="228" t="s">
        <v>89</v>
      </c>
      <c r="AY85" s="14" t="s">
        <v>117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14" t="s">
        <v>41</v>
      </c>
      <c r="BK85" s="229">
        <f>ROUND(I85*H85,1)</f>
        <v>0</v>
      </c>
      <c r="BL85" s="14" t="s">
        <v>124</v>
      </c>
      <c r="BM85" s="228" t="s">
        <v>128</v>
      </c>
    </row>
    <row r="86" s="2" customFormat="1" ht="21.75" customHeight="1">
      <c r="A86" s="36"/>
      <c r="B86" s="37"/>
      <c r="C86" s="218" t="s">
        <v>129</v>
      </c>
      <c r="D86" s="218" t="s">
        <v>120</v>
      </c>
      <c r="E86" s="219" t="s">
        <v>130</v>
      </c>
      <c r="F86" s="220" t="s">
        <v>131</v>
      </c>
      <c r="G86" s="221" t="s">
        <v>132</v>
      </c>
      <c r="H86" s="222">
        <v>100</v>
      </c>
      <c r="I86" s="223"/>
      <c r="J86" s="222">
        <f>ROUND(I86*H86,1)</f>
        <v>0</v>
      </c>
      <c r="K86" s="220" t="s">
        <v>35</v>
      </c>
      <c r="L86" s="42"/>
      <c r="M86" s="224" t="s">
        <v>35</v>
      </c>
      <c r="N86" s="225" t="s">
        <v>51</v>
      </c>
      <c r="O86" s="82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8" t="s">
        <v>124</v>
      </c>
      <c r="AT86" s="228" t="s">
        <v>120</v>
      </c>
      <c r="AU86" s="228" t="s">
        <v>89</v>
      </c>
      <c r="AY86" s="14" t="s">
        <v>117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4" t="s">
        <v>41</v>
      </c>
      <c r="BK86" s="229">
        <f>ROUND(I86*H86,1)</f>
        <v>0</v>
      </c>
      <c r="BL86" s="14" t="s">
        <v>124</v>
      </c>
      <c r="BM86" s="228" t="s">
        <v>133</v>
      </c>
    </row>
    <row r="87" s="2" customFormat="1" ht="16.5" customHeight="1">
      <c r="A87" s="36"/>
      <c r="B87" s="37"/>
      <c r="C87" s="218" t="s">
        <v>134</v>
      </c>
      <c r="D87" s="218" t="s">
        <v>120</v>
      </c>
      <c r="E87" s="219" t="s">
        <v>135</v>
      </c>
      <c r="F87" s="220" t="s">
        <v>136</v>
      </c>
      <c r="G87" s="221" t="s">
        <v>123</v>
      </c>
      <c r="H87" s="222">
        <v>1</v>
      </c>
      <c r="I87" s="223"/>
      <c r="J87" s="222">
        <f>ROUND(I87*H87,1)</f>
        <v>0</v>
      </c>
      <c r="K87" s="220" t="s">
        <v>35</v>
      </c>
      <c r="L87" s="42"/>
      <c r="M87" s="224" t="s">
        <v>35</v>
      </c>
      <c r="N87" s="225" t="s">
        <v>51</v>
      </c>
      <c r="O87" s="82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28" t="s">
        <v>124</v>
      </c>
      <c r="AT87" s="228" t="s">
        <v>120</v>
      </c>
      <c r="AU87" s="228" t="s">
        <v>89</v>
      </c>
      <c r="AY87" s="14" t="s">
        <v>117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4" t="s">
        <v>41</v>
      </c>
      <c r="BK87" s="229">
        <f>ROUND(I87*H87,1)</f>
        <v>0</v>
      </c>
      <c r="BL87" s="14" t="s">
        <v>124</v>
      </c>
      <c r="BM87" s="228" t="s">
        <v>137</v>
      </c>
    </row>
    <row r="88" s="2" customFormat="1" ht="21.75" customHeight="1">
      <c r="A88" s="36"/>
      <c r="B88" s="37"/>
      <c r="C88" s="218" t="s">
        <v>138</v>
      </c>
      <c r="D88" s="218" t="s">
        <v>120</v>
      </c>
      <c r="E88" s="219" t="s">
        <v>139</v>
      </c>
      <c r="F88" s="220" t="s">
        <v>140</v>
      </c>
      <c r="G88" s="221" t="s">
        <v>123</v>
      </c>
      <c r="H88" s="222">
        <v>1</v>
      </c>
      <c r="I88" s="223"/>
      <c r="J88" s="222">
        <f>ROUND(I88*H88,1)</f>
        <v>0</v>
      </c>
      <c r="K88" s="220" t="s">
        <v>35</v>
      </c>
      <c r="L88" s="42"/>
      <c r="M88" s="224" t="s">
        <v>35</v>
      </c>
      <c r="N88" s="225" t="s">
        <v>51</v>
      </c>
      <c r="O88" s="82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28" t="s">
        <v>124</v>
      </c>
      <c r="AT88" s="228" t="s">
        <v>120</v>
      </c>
      <c r="AU88" s="228" t="s">
        <v>89</v>
      </c>
      <c r="AY88" s="14" t="s">
        <v>117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4" t="s">
        <v>41</v>
      </c>
      <c r="BK88" s="229">
        <f>ROUND(I88*H88,1)</f>
        <v>0</v>
      </c>
      <c r="BL88" s="14" t="s">
        <v>124</v>
      </c>
      <c r="BM88" s="228" t="s">
        <v>141</v>
      </c>
    </row>
    <row r="89" s="2" customFormat="1" ht="16.5" customHeight="1">
      <c r="A89" s="36"/>
      <c r="B89" s="37"/>
      <c r="C89" s="218" t="s">
        <v>142</v>
      </c>
      <c r="D89" s="218" t="s">
        <v>120</v>
      </c>
      <c r="E89" s="219" t="s">
        <v>143</v>
      </c>
      <c r="F89" s="220" t="s">
        <v>144</v>
      </c>
      <c r="G89" s="221" t="s">
        <v>123</v>
      </c>
      <c r="H89" s="222">
        <v>2</v>
      </c>
      <c r="I89" s="223"/>
      <c r="J89" s="222">
        <f>ROUND(I89*H89,1)</f>
        <v>0</v>
      </c>
      <c r="K89" s="220" t="s">
        <v>35</v>
      </c>
      <c r="L89" s="42"/>
      <c r="M89" s="224" t="s">
        <v>35</v>
      </c>
      <c r="N89" s="225" t="s">
        <v>51</v>
      </c>
      <c r="O89" s="82"/>
      <c r="P89" s="226">
        <f>O89*H89</f>
        <v>0</v>
      </c>
      <c r="Q89" s="226">
        <v>0</v>
      </c>
      <c r="R89" s="226">
        <f>Q89*H89</f>
        <v>0</v>
      </c>
      <c r="S89" s="226">
        <v>0</v>
      </c>
      <c r="T89" s="22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8" t="s">
        <v>124</v>
      </c>
      <c r="AT89" s="228" t="s">
        <v>120</v>
      </c>
      <c r="AU89" s="228" t="s">
        <v>89</v>
      </c>
      <c r="AY89" s="14" t="s">
        <v>117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4" t="s">
        <v>41</v>
      </c>
      <c r="BK89" s="229">
        <f>ROUND(I89*H89,1)</f>
        <v>0</v>
      </c>
      <c r="BL89" s="14" t="s">
        <v>124</v>
      </c>
      <c r="BM89" s="228" t="s">
        <v>145</v>
      </c>
    </row>
    <row r="90" s="2" customFormat="1" ht="16.5" customHeight="1">
      <c r="A90" s="36"/>
      <c r="B90" s="37"/>
      <c r="C90" s="218" t="s">
        <v>146</v>
      </c>
      <c r="D90" s="218" t="s">
        <v>120</v>
      </c>
      <c r="E90" s="219" t="s">
        <v>147</v>
      </c>
      <c r="F90" s="220" t="s">
        <v>148</v>
      </c>
      <c r="G90" s="221" t="s">
        <v>123</v>
      </c>
      <c r="H90" s="222">
        <v>1</v>
      </c>
      <c r="I90" s="223"/>
      <c r="J90" s="222">
        <f>ROUND(I90*H90,1)</f>
        <v>0</v>
      </c>
      <c r="K90" s="220" t="s">
        <v>35</v>
      </c>
      <c r="L90" s="42"/>
      <c r="M90" s="224" t="s">
        <v>35</v>
      </c>
      <c r="N90" s="225" t="s">
        <v>51</v>
      </c>
      <c r="O90" s="82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8" t="s">
        <v>124</v>
      </c>
      <c r="AT90" s="228" t="s">
        <v>120</v>
      </c>
      <c r="AU90" s="228" t="s">
        <v>89</v>
      </c>
      <c r="AY90" s="14" t="s">
        <v>117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4" t="s">
        <v>41</v>
      </c>
      <c r="BK90" s="229">
        <f>ROUND(I90*H90,1)</f>
        <v>0</v>
      </c>
      <c r="BL90" s="14" t="s">
        <v>124</v>
      </c>
      <c r="BM90" s="228" t="s">
        <v>149</v>
      </c>
    </row>
    <row r="91" s="2" customFormat="1" ht="21.75" customHeight="1">
      <c r="A91" s="36"/>
      <c r="B91" s="37"/>
      <c r="C91" s="218" t="s">
        <v>150</v>
      </c>
      <c r="D91" s="218" t="s">
        <v>120</v>
      </c>
      <c r="E91" s="219" t="s">
        <v>151</v>
      </c>
      <c r="F91" s="220" t="s">
        <v>152</v>
      </c>
      <c r="G91" s="221" t="s">
        <v>123</v>
      </c>
      <c r="H91" s="222">
        <v>1</v>
      </c>
      <c r="I91" s="223"/>
      <c r="J91" s="222">
        <f>ROUND(I91*H91,1)</f>
        <v>0</v>
      </c>
      <c r="K91" s="220" t="s">
        <v>35</v>
      </c>
      <c r="L91" s="42"/>
      <c r="M91" s="224" t="s">
        <v>35</v>
      </c>
      <c r="N91" s="225" t="s">
        <v>51</v>
      </c>
      <c r="O91" s="82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8" t="s">
        <v>124</v>
      </c>
      <c r="AT91" s="228" t="s">
        <v>120</v>
      </c>
      <c r="AU91" s="228" t="s">
        <v>89</v>
      </c>
      <c r="AY91" s="14" t="s">
        <v>117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4" t="s">
        <v>41</v>
      </c>
      <c r="BK91" s="229">
        <f>ROUND(I91*H91,1)</f>
        <v>0</v>
      </c>
      <c r="BL91" s="14" t="s">
        <v>124</v>
      </c>
      <c r="BM91" s="228" t="s">
        <v>153</v>
      </c>
    </row>
    <row r="92" s="2" customFormat="1" ht="16.5" customHeight="1">
      <c r="A92" s="36"/>
      <c r="B92" s="37"/>
      <c r="C92" s="218" t="s">
        <v>154</v>
      </c>
      <c r="D92" s="218" t="s">
        <v>120</v>
      </c>
      <c r="E92" s="219" t="s">
        <v>155</v>
      </c>
      <c r="F92" s="220" t="s">
        <v>156</v>
      </c>
      <c r="G92" s="221" t="s">
        <v>123</v>
      </c>
      <c r="H92" s="222">
        <v>1</v>
      </c>
      <c r="I92" s="223"/>
      <c r="J92" s="222">
        <f>ROUND(I92*H92,1)</f>
        <v>0</v>
      </c>
      <c r="K92" s="220" t="s">
        <v>35</v>
      </c>
      <c r="L92" s="42"/>
      <c r="M92" s="230" t="s">
        <v>35</v>
      </c>
      <c r="N92" s="231" t="s">
        <v>51</v>
      </c>
      <c r="O92" s="232"/>
      <c r="P92" s="233">
        <f>O92*H92</f>
        <v>0</v>
      </c>
      <c r="Q92" s="233">
        <v>0</v>
      </c>
      <c r="R92" s="233">
        <f>Q92*H92</f>
        <v>0</v>
      </c>
      <c r="S92" s="233">
        <v>0</v>
      </c>
      <c r="T92" s="23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8" t="s">
        <v>124</v>
      </c>
      <c r="AT92" s="228" t="s">
        <v>120</v>
      </c>
      <c r="AU92" s="228" t="s">
        <v>89</v>
      </c>
      <c r="AY92" s="14" t="s">
        <v>117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4" t="s">
        <v>41</v>
      </c>
      <c r="BK92" s="229">
        <f>ROUND(I92*H92,1)</f>
        <v>0</v>
      </c>
      <c r="BL92" s="14" t="s">
        <v>124</v>
      </c>
      <c r="BM92" s="228" t="s">
        <v>157</v>
      </c>
    </row>
    <row r="93" s="2" customFormat="1" ht="6.96" customHeight="1">
      <c r="A93" s="36"/>
      <c r="B93" s="57"/>
      <c r="C93" s="58"/>
      <c r="D93" s="58"/>
      <c r="E93" s="58"/>
      <c r="F93" s="58"/>
      <c r="G93" s="58"/>
      <c r="H93" s="58"/>
      <c r="I93" s="166"/>
      <c r="J93" s="58"/>
      <c r="K93" s="58"/>
      <c r="L93" s="42"/>
      <c r="M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</sheetData>
  <sheetProtection sheet="1" autoFilter="0" formatColumns="0" formatRows="0" objects="1" scenarios="1" spinCount="100000" saltValue="m9vun9t8oOB86W+raz+xZJvw1L6CZv4cW74BdHE0MxZ3DDqn7+g/767JVd7/KplopSBucV70nhOvj6KwmuMlQw==" hashValue="aOu8m+4nixYObBJcRcjPzCWKkfhEr1TkNdgyjOwz5DquDYV44Tio7aHhFUZZkmeIXCjZdVET6Yo7x/Dy9Gr7Nw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7"/>
      <c r="AT3" s="14" t="s">
        <v>89</v>
      </c>
    </row>
    <row r="4" s="1" customFormat="1" ht="24.96" customHeight="1">
      <c r="B4" s="17"/>
      <c r="D4" s="130" t="s">
        <v>93</v>
      </c>
      <c r="I4" s="126"/>
      <c r="L4" s="17"/>
      <c r="M4" s="131" t="s">
        <v>10</v>
      </c>
      <c r="AT4" s="14" t="s">
        <v>4</v>
      </c>
    </row>
    <row r="5" s="1" customFormat="1" ht="6.96" customHeight="1">
      <c r="B5" s="17"/>
      <c r="I5" s="126"/>
      <c r="L5" s="17"/>
    </row>
    <row r="6" s="1" customFormat="1" ht="12" customHeight="1">
      <c r="B6" s="17"/>
      <c r="D6" s="132" t="s">
        <v>16</v>
      </c>
      <c r="I6" s="126"/>
      <c r="L6" s="17"/>
    </row>
    <row r="7" s="1" customFormat="1" ht="16.5" customHeight="1">
      <c r="B7" s="17"/>
      <c r="E7" s="133" t="str">
        <f>'Rekapitulace stavby'!K6</f>
        <v>Stavební úpravy objektu č.p.995_odběrné plynové zařízení</v>
      </c>
      <c r="F7" s="132"/>
      <c r="G7" s="132"/>
      <c r="H7" s="132"/>
      <c r="I7" s="126"/>
      <c r="L7" s="17"/>
    </row>
    <row r="8" s="2" customFormat="1" ht="12" customHeight="1">
      <c r="A8" s="36"/>
      <c r="B8" s="42"/>
      <c r="C8" s="36"/>
      <c r="D8" s="132" t="s">
        <v>94</v>
      </c>
      <c r="E8" s="36"/>
      <c r="F8" s="36"/>
      <c r="G8" s="36"/>
      <c r="H8" s="36"/>
      <c r="I8" s="134"/>
      <c r="J8" s="36"/>
      <c r="K8" s="36"/>
      <c r="L8" s="135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6" t="s">
        <v>158</v>
      </c>
      <c r="F9" s="36"/>
      <c r="G9" s="36"/>
      <c r="H9" s="36"/>
      <c r="I9" s="134"/>
      <c r="J9" s="36"/>
      <c r="K9" s="36"/>
      <c r="L9" s="13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4"/>
      <c r="J10" s="36"/>
      <c r="K10" s="36"/>
      <c r="L10" s="13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2" t="s">
        <v>18</v>
      </c>
      <c r="E11" s="36"/>
      <c r="F11" s="137" t="s">
        <v>35</v>
      </c>
      <c r="G11" s="36"/>
      <c r="H11" s="36"/>
      <c r="I11" s="138" t="s">
        <v>20</v>
      </c>
      <c r="J11" s="137" t="s">
        <v>35</v>
      </c>
      <c r="K11" s="36"/>
      <c r="L11" s="13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2" t="s">
        <v>22</v>
      </c>
      <c r="E12" s="36"/>
      <c r="F12" s="137" t="s">
        <v>23</v>
      </c>
      <c r="G12" s="36"/>
      <c r="H12" s="36"/>
      <c r="I12" s="138" t="s">
        <v>24</v>
      </c>
      <c r="J12" s="139" t="str">
        <f>'Rekapitulace stavby'!AN8</f>
        <v>6. 3. 2020</v>
      </c>
      <c r="K12" s="36"/>
      <c r="L12" s="13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4"/>
      <c r="J13" s="36"/>
      <c r="K13" s="36"/>
      <c r="L13" s="13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2" t="s">
        <v>30</v>
      </c>
      <c r="E14" s="36"/>
      <c r="F14" s="36"/>
      <c r="G14" s="36"/>
      <c r="H14" s="36"/>
      <c r="I14" s="138" t="s">
        <v>31</v>
      </c>
      <c r="J14" s="137" t="s">
        <v>32</v>
      </c>
      <c r="K14" s="36"/>
      <c r="L14" s="13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7" t="s">
        <v>33</v>
      </c>
      <c r="F15" s="36"/>
      <c r="G15" s="36"/>
      <c r="H15" s="36"/>
      <c r="I15" s="138" t="s">
        <v>34</v>
      </c>
      <c r="J15" s="137" t="s">
        <v>35</v>
      </c>
      <c r="K15" s="36"/>
      <c r="L15" s="13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4"/>
      <c r="J16" s="36"/>
      <c r="K16" s="36"/>
      <c r="L16" s="13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2" t="s">
        <v>36</v>
      </c>
      <c r="E17" s="36"/>
      <c r="F17" s="36"/>
      <c r="G17" s="36"/>
      <c r="H17" s="36"/>
      <c r="I17" s="138" t="s">
        <v>31</v>
      </c>
      <c r="J17" s="30" t="str">
        <f>'Rekapitulace stavby'!AN13</f>
        <v>Vyplň údaj</v>
      </c>
      <c r="K17" s="36"/>
      <c r="L17" s="13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0" t="str">
        <f>'Rekapitulace stavby'!E14</f>
        <v>Vyplň údaj</v>
      </c>
      <c r="F18" s="137"/>
      <c r="G18" s="137"/>
      <c r="H18" s="137"/>
      <c r="I18" s="138" t="s">
        <v>34</v>
      </c>
      <c r="J18" s="30" t="str">
        <f>'Rekapitulace stavby'!AN14</f>
        <v>Vyplň údaj</v>
      </c>
      <c r="K18" s="36"/>
      <c r="L18" s="13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4"/>
      <c r="J19" s="36"/>
      <c r="K19" s="36"/>
      <c r="L19" s="13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2" t="s">
        <v>38</v>
      </c>
      <c r="E20" s="36"/>
      <c r="F20" s="36"/>
      <c r="G20" s="36"/>
      <c r="H20" s="36"/>
      <c r="I20" s="138" t="s">
        <v>31</v>
      </c>
      <c r="J20" s="137" t="s">
        <v>39</v>
      </c>
      <c r="K20" s="36"/>
      <c r="L20" s="13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7" t="s">
        <v>40</v>
      </c>
      <c r="F21" s="36"/>
      <c r="G21" s="36"/>
      <c r="H21" s="36"/>
      <c r="I21" s="138" t="s">
        <v>34</v>
      </c>
      <c r="J21" s="137" t="s">
        <v>35</v>
      </c>
      <c r="K21" s="36"/>
      <c r="L21" s="13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4"/>
      <c r="J22" s="36"/>
      <c r="K22" s="36"/>
      <c r="L22" s="13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2" t="s">
        <v>42</v>
      </c>
      <c r="E23" s="36"/>
      <c r="F23" s="36"/>
      <c r="G23" s="36"/>
      <c r="H23" s="36"/>
      <c r="I23" s="138" t="s">
        <v>31</v>
      </c>
      <c r="J23" s="137" t="str">
        <f>IF('Rekapitulace stavby'!AN19="","",'Rekapitulace stavby'!AN19)</f>
        <v/>
      </c>
      <c r="K23" s="36"/>
      <c r="L23" s="13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7" t="str">
        <f>IF('Rekapitulace stavby'!E20="","",'Rekapitulace stavby'!E20)</f>
        <v xml:space="preserve"> </v>
      </c>
      <c r="F24" s="36"/>
      <c r="G24" s="36"/>
      <c r="H24" s="36"/>
      <c r="I24" s="138" t="s">
        <v>34</v>
      </c>
      <c r="J24" s="137" t="str">
        <f>IF('Rekapitulace stavby'!AN20="","",'Rekapitulace stavby'!AN20)</f>
        <v/>
      </c>
      <c r="K24" s="36"/>
      <c r="L24" s="13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4"/>
      <c r="J25" s="36"/>
      <c r="K25" s="36"/>
      <c r="L25" s="13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2" t="s">
        <v>44</v>
      </c>
      <c r="E26" s="36"/>
      <c r="F26" s="36"/>
      <c r="G26" s="36"/>
      <c r="H26" s="36"/>
      <c r="I26" s="134"/>
      <c r="J26" s="36"/>
      <c r="K26" s="36"/>
      <c r="L26" s="13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83.25" customHeight="1">
      <c r="A27" s="142"/>
      <c r="B27" s="143"/>
      <c r="C27" s="142"/>
      <c r="D27" s="142"/>
      <c r="E27" s="144" t="s">
        <v>45</v>
      </c>
      <c r="F27" s="144"/>
      <c r="G27" s="144"/>
      <c r="H27" s="144"/>
      <c r="I27" s="145"/>
      <c r="J27" s="142"/>
      <c r="K27" s="142"/>
      <c r="L27" s="146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4"/>
      <c r="J28" s="36"/>
      <c r="K28" s="36"/>
      <c r="L28" s="13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7"/>
      <c r="E29" s="147"/>
      <c r="F29" s="147"/>
      <c r="G29" s="147"/>
      <c r="H29" s="147"/>
      <c r="I29" s="148"/>
      <c r="J29" s="147"/>
      <c r="K29" s="147"/>
      <c r="L29" s="13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9" t="s">
        <v>46</v>
      </c>
      <c r="E30" s="36"/>
      <c r="F30" s="36"/>
      <c r="G30" s="36"/>
      <c r="H30" s="36"/>
      <c r="I30" s="134"/>
      <c r="J30" s="150">
        <f>ROUND(J81, 0)</f>
        <v>0</v>
      </c>
      <c r="K30" s="36"/>
      <c r="L30" s="13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7"/>
      <c r="E31" s="147"/>
      <c r="F31" s="147"/>
      <c r="G31" s="147"/>
      <c r="H31" s="147"/>
      <c r="I31" s="148"/>
      <c r="J31" s="147"/>
      <c r="K31" s="147"/>
      <c r="L31" s="13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1" t="s">
        <v>48</v>
      </c>
      <c r="G32" s="36"/>
      <c r="H32" s="36"/>
      <c r="I32" s="152" t="s">
        <v>47</v>
      </c>
      <c r="J32" s="151" t="s">
        <v>49</v>
      </c>
      <c r="K32" s="36"/>
      <c r="L32" s="13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3" t="s">
        <v>50</v>
      </c>
      <c r="E33" s="132" t="s">
        <v>51</v>
      </c>
      <c r="F33" s="154">
        <f>ROUND((SUM(BE81:BE94)),  0)</f>
        <v>0</v>
      </c>
      <c r="G33" s="36"/>
      <c r="H33" s="36"/>
      <c r="I33" s="155">
        <v>0.20999999999999999</v>
      </c>
      <c r="J33" s="154">
        <f>ROUND(((SUM(BE81:BE94))*I33),  0)</f>
        <v>0</v>
      </c>
      <c r="K33" s="36"/>
      <c r="L33" s="13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2" t="s">
        <v>52</v>
      </c>
      <c r="F34" s="154">
        <f>ROUND((SUM(BF81:BF94)),  0)</f>
        <v>0</v>
      </c>
      <c r="G34" s="36"/>
      <c r="H34" s="36"/>
      <c r="I34" s="155">
        <v>0.14999999999999999</v>
      </c>
      <c r="J34" s="154">
        <f>ROUND(((SUM(BF81:BF94))*I34),  0)</f>
        <v>0</v>
      </c>
      <c r="K34" s="36"/>
      <c r="L34" s="13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2" t="s">
        <v>53</v>
      </c>
      <c r="F35" s="154">
        <f>ROUND((SUM(BG81:BG94)),  0)</f>
        <v>0</v>
      </c>
      <c r="G35" s="36"/>
      <c r="H35" s="36"/>
      <c r="I35" s="155">
        <v>0.20999999999999999</v>
      </c>
      <c r="J35" s="154">
        <f>0</f>
        <v>0</v>
      </c>
      <c r="K35" s="36"/>
      <c r="L35" s="13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2" t="s">
        <v>54</v>
      </c>
      <c r="F36" s="154">
        <f>ROUND((SUM(BH81:BH94)),  0)</f>
        <v>0</v>
      </c>
      <c r="G36" s="36"/>
      <c r="H36" s="36"/>
      <c r="I36" s="155">
        <v>0.14999999999999999</v>
      </c>
      <c r="J36" s="154">
        <f>0</f>
        <v>0</v>
      </c>
      <c r="K36" s="36"/>
      <c r="L36" s="13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2" t="s">
        <v>55</v>
      </c>
      <c r="F37" s="154">
        <f>ROUND((SUM(BI81:BI94)),  0)</f>
        <v>0</v>
      </c>
      <c r="G37" s="36"/>
      <c r="H37" s="36"/>
      <c r="I37" s="155">
        <v>0</v>
      </c>
      <c r="J37" s="154">
        <f>0</f>
        <v>0</v>
      </c>
      <c r="K37" s="36"/>
      <c r="L37" s="13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4"/>
      <c r="J38" s="36"/>
      <c r="K38" s="36"/>
      <c r="L38" s="13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6"/>
      <c r="D39" s="157" t="s">
        <v>56</v>
      </c>
      <c r="E39" s="158"/>
      <c r="F39" s="158"/>
      <c r="G39" s="159" t="s">
        <v>57</v>
      </c>
      <c r="H39" s="160" t="s">
        <v>58</v>
      </c>
      <c r="I39" s="161"/>
      <c r="J39" s="162">
        <f>SUM(J30:J37)</f>
        <v>0</v>
      </c>
      <c r="K39" s="163"/>
      <c r="L39" s="13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64"/>
      <c r="C40" s="165"/>
      <c r="D40" s="165"/>
      <c r="E40" s="165"/>
      <c r="F40" s="165"/>
      <c r="G40" s="165"/>
      <c r="H40" s="165"/>
      <c r="I40" s="166"/>
      <c r="J40" s="165"/>
      <c r="K40" s="165"/>
      <c r="L40" s="13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hidden="1" s="2" customFormat="1" ht="6.96" customHeight="1">
      <c r="A44" s="36"/>
      <c r="B44" s="167"/>
      <c r="C44" s="168"/>
      <c r="D44" s="168"/>
      <c r="E44" s="168"/>
      <c r="F44" s="168"/>
      <c r="G44" s="168"/>
      <c r="H44" s="168"/>
      <c r="I44" s="169"/>
      <c r="J44" s="168"/>
      <c r="K44" s="168"/>
      <c r="L44" s="13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hidden="1" s="2" customFormat="1" ht="24.96" customHeight="1">
      <c r="A45" s="36"/>
      <c r="B45" s="37"/>
      <c r="C45" s="20" t="s">
        <v>96</v>
      </c>
      <c r="D45" s="38"/>
      <c r="E45" s="38"/>
      <c r="F45" s="38"/>
      <c r="G45" s="38"/>
      <c r="H45" s="38"/>
      <c r="I45" s="134"/>
      <c r="J45" s="38"/>
      <c r="K45" s="38"/>
      <c r="L45" s="13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hidden="1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4"/>
      <c r="J46" s="38"/>
      <c r="K46" s="38"/>
      <c r="L46" s="13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hidden="1" s="2" customFormat="1" ht="12" customHeight="1">
      <c r="A47" s="36"/>
      <c r="B47" s="37"/>
      <c r="C47" s="29" t="s">
        <v>16</v>
      </c>
      <c r="D47" s="38"/>
      <c r="E47" s="38"/>
      <c r="F47" s="38"/>
      <c r="G47" s="38"/>
      <c r="H47" s="38"/>
      <c r="I47" s="134"/>
      <c r="J47" s="38"/>
      <c r="K47" s="38"/>
      <c r="L47" s="13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hidden="1" s="2" customFormat="1" ht="16.5" customHeight="1">
      <c r="A48" s="36"/>
      <c r="B48" s="37"/>
      <c r="C48" s="38"/>
      <c r="D48" s="38"/>
      <c r="E48" s="170" t="str">
        <f>E7</f>
        <v>Stavební úpravy objektu č.p.995_odběrné plynové zařízení</v>
      </c>
      <c r="F48" s="29"/>
      <c r="G48" s="29"/>
      <c r="H48" s="29"/>
      <c r="I48" s="134"/>
      <c r="J48" s="38"/>
      <c r="K48" s="38"/>
      <c r="L48" s="13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hidden="1" s="2" customFormat="1" ht="12" customHeight="1">
      <c r="A49" s="36"/>
      <c r="B49" s="37"/>
      <c r="C49" s="29" t="s">
        <v>94</v>
      </c>
      <c r="D49" s="38"/>
      <c r="E49" s="38"/>
      <c r="F49" s="38"/>
      <c r="G49" s="38"/>
      <c r="H49" s="38"/>
      <c r="I49" s="134"/>
      <c r="J49" s="38"/>
      <c r="K49" s="38"/>
      <c r="L49" s="13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hidden="1" s="2" customFormat="1" ht="16.5" customHeight="1">
      <c r="A50" s="36"/>
      <c r="B50" s="37"/>
      <c r="C50" s="38"/>
      <c r="D50" s="38"/>
      <c r="E50" s="67" t="str">
        <f>E9</f>
        <v>D1.4.3_N - Odběrné plynové zařízení - nezpůsobilé výdaje</v>
      </c>
      <c r="F50" s="38"/>
      <c r="G50" s="38"/>
      <c r="H50" s="38"/>
      <c r="I50" s="134"/>
      <c r="J50" s="38"/>
      <c r="K50" s="38"/>
      <c r="L50" s="13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hidden="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4"/>
      <c r="J51" s="38"/>
      <c r="K51" s="38"/>
      <c r="L51" s="13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hidden="1" s="2" customFormat="1" ht="12" customHeight="1">
      <c r="A52" s="36"/>
      <c r="B52" s="37"/>
      <c r="C52" s="29" t="s">
        <v>22</v>
      </c>
      <c r="D52" s="38"/>
      <c r="E52" s="38"/>
      <c r="F52" s="24" t="str">
        <f>F12</f>
        <v>Lanškroun</v>
      </c>
      <c r="G52" s="38"/>
      <c r="H52" s="38"/>
      <c r="I52" s="138" t="s">
        <v>24</v>
      </c>
      <c r="J52" s="70" t="str">
        <f>IF(J12="","",J12)</f>
        <v>6. 3. 2020</v>
      </c>
      <c r="K52" s="38"/>
      <c r="L52" s="13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hidden="1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4"/>
      <c r="J53" s="38"/>
      <c r="K53" s="38"/>
      <c r="L53" s="13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hidden="1" s="2" customFormat="1" ht="15.15" customHeight="1">
      <c r="A54" s="36"/>
      <c r="B54" s="37"/>
      <c r="C54" s="29" t="s">
        <v>30</v>
      </c>
      <c r="D54" s="38"/>
      <c r="E54" s="38"/>
      <c r="F54" s="24" t="str">
        <f>E15</f>
        <v>Stepa s.r.o.</v>
      </c>
      <c r="G54" s="38"/>
      <c r="H54" s="38"/>
      <c r="I54" s="138" t="s">
        <v>38</v>
      </c>
      <c r="J54" s="34" t="str">
        <f>E21</f>
        <v>Ing. Josef Motl</v>
      </c>
      <c r="K54" s="38"/>
      <c r="L54" s="13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hidden="1" s="2" customFormat="1" ht="15.15" customHeight="1">
      <c r="A55" s="36"/>
      <c r="B55" s="37"/>
      <c r="C55" s="29" t="s">
        <v>36</v>
      </c>
      <c r="D55" s="38"/>
      <c r="E55" s="38"/>
      <c r="F55" s="24" t="str">
        <f>IF(E18="","",E18)</f>
        <v>Vyplň údaj</v>
      </c>
      <c r="G55" s="38"/>
      <c r="H55" s="38"/>
      <c r="I55" s="138" t="s">
        <v>42</v>
      </c>
      <c r="J55" s="34" t="str">
        <f>E24</f>
        <v xml:space="preserve"> </v>
      </c>
      <c r="K55" s="38"/>
      <c r="L55" s="13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hidden="1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4"/>
      <c r="J56" s="38"/>
      <c r="K56" s="38"/>
      <c r="L56" s="13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hidden="1" s="2" customFormat="1" ht="29.28" customHeight="1">
      <c r="A57" s="36"/>
      <c r="B57" s="37"/>
      <c r="C57" s="171" t="s">
        <v>97</v>
      </c>
      <c r="D57" s="172"/>
      <c r="E57" s="172"/>
      <c r="F57" s="172"/>
      <c r="G57" s="172"/>
      <c r="H57" s="172"/>
      <c r="I57" s="173"/>
      <c r="J57" s="174" t="s">
        <v>98</v>
      </c>
      <c r="K57" s="172"/>
      <c r="L57" s="13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hidden="1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4"/>
      <c r="J58" s="38"/>
      <c r="K58" s="38"/>
      <c r="L58" s="13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hidden="1" s="2" customFormat="1" ht="22.8" customHeight="1">
      <c r="A59" s="36"/>
      <c r="B59" s="37"/>
      <c r="C59" s="175" t="s">
        <v>78</v>
      </c>
      <c r="D59" s="38"/>
      <c r="E59" s="38"/>
      <c r="F59" s="38"/>
      <c r="G59" s="38"/>
      <c r="H59" s="38"/>
      <c r="I59" s="134"/>
      <c r="J59" s="100">
        <f>J81</f>
        <v>0</v>
      </c>
      <c r="K59" s="38"/>
      <c r="L59" s="13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4" t="s">
        <v>99</v>
      </c>
    </row>
    <row r="60" hidden="1" s="9" customFormat="1" ht="24.96" customHeight="1">
      <c r="A60" s="9"/>
      <c r="B60" s="176"/>
      <c r="C60" s="177"/>
      <c r="D60" s="178" t="s">
        <v>100</v>
      </c>
      <c r="E60" s="179"/>
      <c r="F60" s="179"/>
      <c r="G60" s="179"/>
      <c r="H60" s="179"/>
      <c r="I60" s="180"/>
      <c r="J60" s="181">
        <f>J82</f>
        <v>0</v>
      </c>
      <c r="K60" s="177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83"/>
      <c r="C61" s="184"/>
      <c r="D61" s="185" t="s">
        <v>159</v>
      </c>
      <c r="E61" s="186"/>
      <c r="F61" s="186"/>
      <c r="G61" s="186"/>
      <c r="H61" s="186"/>
      <c r="I61" s="187"/>
      <c r="J61" s="188">
        <f>J83</f>
        <v>0</v>
      </c>
      <c r="K61" s="184"/>
      <c r="L61" s="18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6"/>
      <c r="B62" s="37"/>
      <c r="C62" s="38"/>
      <c r="D62" s="38"/>
      <c r="E62" s="38"/>
      <c r="F62" s="38"/>
      <c r="G62" s="38"/>
      <c r="H62" s="38"/>
      <c r="I62" s="134"/>
      <c r="J62" s="38"/>
      <c r="K62" s="38"/>
      <c r="L62" s="13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hidden="1" s="2" customFormat="1" ht="6.96" customHeight="1">
      <c r="A63" s="36"/>
      <c r="B63" s="57"/>
      <c r="C63" s="58"/>
      <c r="D63" s="58"/>
      <c r="E63" s="58"/>
      <c r="F63" s="58"/>
      <c r="G63" s="58"/>
      <c r="H63" s="58"/>
      <c r="I63" s="166"/>
      <c r="J63" s="58"/>
      <c r="K63" s="58"/>
      <c r="L63" s="13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hidden="1"/>
    <row r="65" hidden="1"/>
    <row r="66" hidden="1"/>
    <row r="67" s="2" customFormat="1" ht="6.96" customHeight="1">
      <c r="A67" s="36"/>
      <c r="B67" s="59"/>
      <c r="C67" s="60"/>
      <c r="D67" s="60"/>
      <c r="E67" s="60"/>
      <c r="F67" s="60"/>
      <c r="G67" s="60"/>
      <c r="H67" s="60"/>
      <c r="I67" s="169"/>
      <c r="J67" s="60"/>
      <c r="K67" s="60"/>
      <c r="L67" s="13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0" t="s">
        <v>102</v>
      </c>
      <c r="D68" s="38"/>
      <c r="E68" s="38"/>
      <c r="F68" s="38"/>
      <c r="G68" s="38"/>
      <c r="H68" s="38"/>
      <c r="I68" s="134"/>
      <c r="J68" s="38"/>
      <c r="K68" s="38"/>
      <c r="L68" s="13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8"/>
      <c r="D69" s="38"/>
      <c r="E69" s="38"/>
      <c r="F69" s="38"/>
      <c r="G69" s="38"/>
      <c r="H69" s="38"/>
      <c r="I69" s="134"/>
      <c r="J69" s="38"/>
      <c r="K69" s="38"/>
      <c r="L69" s="135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29" t="s">
        <v>16</v>
      </c>
      <c r="D70" s="38"/>
      <c r="E70" s="38"/>
      <c r="F70" s="38"/>
      <c r="G70" s="38"/>
      <c r="H70" s="38"/>
      <c r="I70" s="134"/>
      <c r="J70" s="38"/>
      <c r="K70" s="38"/>
      <c r="L70" s="135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8"/>
      <c r="D71" s="38"/>
      <c r="E71" s="170" t="str">
        <f>E7</f>
        <v>Stavební úpravy objektu č.p.995_odběrné plynové zařízení</v>
      </c>
      <c r="F71" s="29"/>
      <c r="G71" s="29"/>
      <c r="H71" s="29"/>
      <c r="I71" s="134"/>
      <c r="J71" s="38"/>
      <c r="K71" s="38"/>
      <c r="L71" s="135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29" t="s">
        <v>94</v>
      </c>
      <c r="D72" s="38"/>
      <c r="E72" s="38"/>
      <c r="F72" s="38"/>
      <c r="G72" s="38"/>
      <c r="H72" s="38"/>
      <c r="I72" s="134"/>
      <c r="J72" s="38"/>
      <c r="K72" s="38"/>
      <c r="L72" s="135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8"/>
      <c r="D73" s="38"/>
      <c r="E73" s="67" t="str">
        <f>E9</f>
        <v>D1.4.3_N - Odběrné plynové zařízení - nezpůsobilé výdaje</v>
      </c>
      <c r="F73" s="38"/>
      <c r="G73" s="38"/>
      <c r="H73" s="38"/>
      <c r="I73" s="134"/>
      <c r="J73" s="38"/>
      <c r="K73" s="38"/>
      <c r="L73" s="135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8"/>
      <c r="D74" s="38"/>
      <c r="E74" s="38"/>
      <c r="F74" s="38"/>
      <c r="G74" s="38"/>
      <c r="H74" s="38"/>
      <c r="I74" s="134"/>
      <c r="J74" s="38"/>
      <c r="K74" s="38"/>
      <c r="L74" s="135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29" t="s">
        <v>22</v>
      </c>
      <c r="D75" s="38"/>
      <c r="E75" s="38"/>
      <c r="F75" s="24" t="str">
        <f>F12</f>
        <v>Lanškroun</v>
      </c>
      <c r="G75" s="38"/>
      <c r="H75" s="38"/>
      <c r="I75" s="138" t="s">
        <v>24</v>
      </c>
      <c r="J75" s="70" t="str">
        <f>IF(J12="","",J12)</f>
        <v>6. 3. 2020</v>
      </c>
      <c r="K75" s="38"/>
      <c r="L75" s="135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8"/>
      <c r="D76" s="38"/>
      <c r="E76" s="38"/>
      <c r="F76" s="38"/>
      <c r="G76" s="38"/>
      <c r="H76" s="38"/>
      <c r="I76" s="134"/>
      <c r="J76" s="38"/>
      <c r="K76" s="38"/>
      <c r="L76" s="135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29" t="s">
        <v>30</v>
      </c>
      <c r="D77" s="38"/>
      <c r="E77" s="38"/>
      <c r="F77" s="24" t="str">
        <f>E15</f>
        <v>Stepa s.r.o.</v>
      </c>
      <c r="G77" s="38"/>
      <c r="H77" s="38"/>
      <c r="I77" s="138" t="s">
        <v>38</v>
      </c>
      <c r="J77" s="34" t="str">
        <f>E21</f>
        <v>Ing. Josef Motl</v>
      </c>
      <c r="K77" s="38"/>
      <c r="L77" s="135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29" t="s">
        <v>36</v>
      </c>
      <c r="D78" s="38"/>
      <c r="E78" s="38"/>
      <c r="F78" s="24" t="str">
        <f>IF(E18="","",E18)</f>
        <v>Vyplň údaj</v>
      </c>
      <c r="G78" s="38"/>
      <c r="H78" s="38"/>
      <c r="I78" s="138" t="s">
        <v>42</v>
      </c>
      <c r="J78" s="34" t="str">
        <f>E24</f>
        <v xml:space="preserve"> </v>
      </c>
      <c r="K78" s="38"/>
      <c r="L78" s="135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8"/>
      <c r="D79" s="38"/>
      <c r="E79" s="38"/>
      <c r="F79" s="38"/>
      <c r="G79" s="38"/>
      <c r="H79" s="38"/>
      <c r="I79" s="134"/>
      <c r="J79" s="38"/>
      <c r="K79" s="38"/>
      <c r="L79" s="135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90"/>
      <c r="B80" s="191"/>
      <c r="C80" s="192" t="s">
        <v>103</v>
      </c>
      <c r="D80" s="193" t="s">
        <v>65</v>
      </c>
      <c r="E80" s="193" t="s">
        <v>61</v>
      </c>
      <c r="F80" s="193" t="s">
        <v>62</v>
      </c>
      <c r="G80" s="193" t="s">
        <v>104</v>
      </c>
      <c r="H80" s="193" t="s">
        <v>105</v>
      </c>
      <c r="I80" s="194" t="s">
        <v>106</v>
      </c>
      <c r="J80" s="193" t="s">
        <v>98</v>
      </c>
      <c r="K80" s="195" t="s">
        <v>107</v>
      </c>
      <c r="L80" s="196"/>
      <c r="M80" s="90" t="s">
        <v>35</v>
      </c>
      <c r="N80" s="91" t="s">
        <v>50</v>
      </c>
      <c r="O80" s="91" t="s">
        <v>108</v>
      </c>
      <c r="P80" s="91" t="s">
        <v>109</v>
      </c>
      <c r="Q80" s="91" t="s">
        <v>110</v>
      </c>
      <c r="R80" s="91" t="s">
        <v>111</v>
      </c>
      <c r="S80" s="91" t="s">
        <v>112</v>
      </c>
      <c r="T80" s="92" t="s">
        <v>113</v>
      </c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</row>
    <row r="81" s="2" customFormat="1" ht="22.8" customHeight="1">
      <c r="A81" s="36"/>
      <c r="B81" s="37"/>
      <c r="C81" s="97" t="s">
        <v>114</v>
      </c>
      <c r="D81" s="38"/>
      <c r="E81" s="38"/>
      <c r="F81" s="38"/>
      <c r="G81" s="38"/>
      <c r="H81" s="38"/>
      <c r="I81" s="134"/>
      <c r="J81" s="197">
        <f>BK81</f>
        <v>0</v>
      </c>
      <c r="K81" s="38"/>
      <c r="L81" s="42"/>
      <c r="M81" s="93"/>
      <c r="N81" s="198"/>
      <c r="O81" s="94"/>
      <c r="P81" s="199">
        <f>P82</f>
        <v>0</v>
      </c>
      <c r="Q81" s="94"/>
      <c r="R81" s="199">
        <f>R82</f>
        <v>0.055530000000000003</v>
      </c>
      <c r="S81" s="94"/>
      <c r="T81" s="200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4" t="s">
        <v>79</v>
      </c>
      <c r="AU81" s="14" t="s">
        <v>99</v>
      </c>
      <c r="BK81" s="201">
        <f>BK82</f>
        <v>0</v>
      </c>
    </row>
    <row r="82" s="12" customFormat="1" ht="25.92" customHeight="1">
      <c r="A82" s="12"/>
      <c r="B82" s="202"/>
      <c r="C82" s="203"/>
      <c r="D82" s="204" t="s">
        <v>79</v>
      </c>
      <c r="E82" s="205" t="s">
        <v>115</v>
      </c>
      <c r="F82" s="205" t="s">
        <v>116</v>
      </c>
      <c r="G82" s="203"/>
      <c r="H82" s="203"/>
      <c r="I82" s="206"/>
      <c r="J82" s="207">
        <f>BK82</f>
        <v>0</v>
      </c>
      <c r="K82" s="203"/>
      <c r="L82" s="208"/>
      <c r="M82" s="209"/>
      <c r="N82" s="210"/>
      <c r="O82" s="210"/>
      <c r="P82" s="211">
        <f>P83</f>
        <v>0</v>
      </c>
      <c r="Q82" s="210"/>
      <c r="R82" s="211">
        <f>R83</f>
        <v>0.055530000000000003</v>
      </c>
      <c r="S82" s="210"/>
      <c r="T82" s="212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3" t="s">
        <v>89</v>
      </c>
      <c r="AT82" s="214" t="s">
        <v>79</v>
      </c>
      <c r="AU82" s="214" t="s">
        <v>80</v>
      </c>
      <c r="AY82" s="213" t="s">
        <v>117</v>
      </c>
      <c r="BK82" s="215">
        <f>BK83</f>
        <v>0</v>
      </c>
    </row>
    <row r="83" s="12" customFormat="1" ht="22.8" customHeight="1">
      <c r="A83" s="12"/>
      <c r="B83" s="202"/>
      <c r="C83" s="203"/>
      <c r="D83" s="204" t="s">
        <v>79</v>
      </c>
      <c r="E83" s="216" t="s">
        <v>160</v>
      </c>
      <c r="F83" s="216" t="s">
        <v>161</v>
      </c>
      <c r="G83" s="203"/>
      <c r="H83" s="203"/>
      <c r="I83" s="206"/>
      <c r="J83" s="217">
        <f>BK83</f>
        <v>0</v>
      </c>
      <c r="K83" s="203"/>
      <c r="L83" s="208"/>
      <c r="M83" s="209"/>
      <c r="N83" s="210"/>
      <c r="O83" s="210"/>
      <c r="P83" s="211">
        <f>SUM(P84:P94)</f>
        <v>0</v>
      </c>
      <c r="Q83" s="210"/>
      <c r="R83" s="211">
        <f>SUM(R84:R94)</f>
        <v>0.055530000000000003</v>
      </c>
      <c r="S83" s="210"/>
      <c r="T83" s="212">
        <f>SUM(T84:T94)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3" t="s">
        <v>89</v>
      </c>
      <c r="AT83" s="214" t="s">
        <v>79</v>
      </c>
      <c r="AU83" s="214" t="s">
        <v>41</v>
      </c>
      <c r="AY83" s="213" t="s">
        <v>117</v>
      </c>
      <c r="BK83" s="215">
        <f>SUM(BK84:BK94)</f>
        <v>0</v>
      </c>
    </row>
    <row r="84" s="2" customFormat="1" ht="21.75" customHeight="1">
      <c r="A84" s="36"/>
      <c r="B84" s="37"/>
      <c r="C84" s="218" t="s">
        <v>41</v>
      </c>
      <c r="D84" s="218" t="s">
        <v>120</v>
      </c>
      <c r="E84" s="219" t="s">
        <v>162</v>
      </c>
      <c r="F84" s="220" t="s">
        <v>163</v>
      </c>
      <c r="G84" s="221" t="s">
        <v>132</v>
      </c>
      <c r="H84" s="222">
        <v>20</v>
      </c>
      <c r="I84" s="223"/>
      <c r="J84" s="222">
        <f>ROUND(I84*H84,1)</f>
        <v>0</v>
      </c>
      <c r="K84" s="220" t="s">
        <v>164</v>
      </c>
      <c r="L84" s="42"/>
      <c r="M84" s="224" t="s">
        <v>35</v>
      </c>
      <c r="N84" s="225" t="s">
        <v>51</v>
      </c>
      <c r="O84" s="82"/>
      <c r="P84" s="226">
        <f>O84*H84</f>
        <v>0</v>
      </c>
      <c r="Q84" s="226">
        <v>0.0027000000000000001</v>
      </c>
      <c r="R84" s="226">
        <f>Q84*H84</f>
        <v>0.054000000000000006</v>
      </c>
      <c r="S84" s="226">
        <v>0</v>
      </c>
      <c r="T84" s="227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28" t="s">
        <v>124</v>
      </c>
      <c r="AT84" s="228" t="s">
        <v>120</v>
      </c>
      <c r="AU84" s="228" t="s">
        <v>89</v>
      </c>
      <c r="AY84" s="14" t="s">
        <v>117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4" t="s">
        <v>41</v>
      </c>
      <c r="BK84" s="229">
        <f>ROUND(I84*H84,1)</f>
        <v>0</v>
      </c>
      <c r="BL84" s="14" t="s">
        <v>124</v>
      </c>
      <c r="BM84" s="228" t="s">
        <v>89</v>
      </c>
    </row>
    <row r="85" s="2" customFormat="1" ht="16.5" customHeight="1">
      <c r="A85" s="36"/>
      <c r="B85" s="37"/>
      <c r="C85" s="218" t="s">
        <v>89</v>
      </c>
      <c r="D85" s="218" t="s">
        <v>120</v>
      </c>
      <c r="E85" s="219" t="s">
        <v>165</v>
      </c>
      <c r="F85" s="220" t="s">
        <v>166</v>
      </c>
      <c r="G85" s="221" t="s">
        <v>123</v>
      </c>
      <c r="H85" s="222">
        <v>1</v>
      </c>
      <c r="I85" s="223"/>
      <c r="J85" s="222">
        <f>ROUND(I85*H85,1)</f>
        <v>0</v>
      </c>
      <c r="K85" s="220" t="s">
        <v>35</v>
      </c>
      <c r="L85" s="42"/>
      <c r="M85" s="224" t="s">
        <v>35</v>
      </c>
      <c r="N85" s="225" t="s">
        <v>51</v>
      </c>
      <c r="O85" s="82"/>
      <c r="P85" s="226">
        <f>O85*H85</f>
        <v>0</v>
      </c>
      <c r="Q85" s="226">
        <v>0</v>
      </c>
      <c r="R85" s="226">
        <f>Q85*H85</f>
        <v>0</v>
      </c>
      <c r="S85" s="226">
        <v>0</v>
      </c>
      <c r="T85" s="227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228" t="s">
        <v>124</v>
      </c>
      <c r="AT85" s="228" t="s">
        <v>120</v>
      </c>
      <c r="AU85" s="228" t="s">
        <v>89</v>
      </c>
      <c r="AY85" s="14" t="s">
        <v>117</v>
      </c>
      <c r="BE85" s="229">
        <f>IF(N85="základní",J85,0)</f>
        <v>0</v>
      </c>
      <c r="BF85" s="229">
        <f>IF(N85="snížená",J85,0)</f>
        <v>0</v>
      </c>
      <c r="BG85" s="229">
        <f>IF(N85="zákl. přenesená",J85,0)</f>
        <v>0</v>
      </c>
      <c r="BH85" s="229">
        <f>IF(N85="sníž. přenesená",J85,0)</f>
        <v>0</v>
      </c>
      <c r="BI85" s="229">
        <f>IF(N85="nulová",J85,0)</f>
        <v>0</v>
      </c>
      <c r="BJ85" s="14" t="s">
        <v>41</v>
      </c>
      <c r="BK85" s="229">
        <f>ROUND(I85*H85,1)</f>
        <v>0</v>
      </c>
      <c r="BL85" s="14" t="s">
        <v>124</v>
      </c>
      <c r="BM85" s="228" t="s">
        <v>134</v>
      </c>
    </row>
    <row r="86" s="2" customFormat="1" ht="16.5" customHeight="1">
      <c r="A86" s="36"/>
      <c r="B86" s="37"/>
      <c r="C86" s="218" t="s">
        <v>129</v>
      </c>
      <c r="D86" s="218" t="s">
        <v>120</v>
      </c>
      <c r="E86" s="219" t="s">
        <v>167</v>
      </c>
      <c r="F86" s="220" t="s">
        <v>168</v>
      </c>
      <c r="G86" s="221" t="s">
        <v>123</v>
      </c>
      <c r="H86" s="222">
        <v>1</v>
      </c>
      <c r="I86" s="223"/>
      <c r="J86" s="222">
        <f>ROUND(I86*H86,1)</f>
        <v>0</v>
      </c>
      <c r="K86" s="220" t="s">
        <v>35</v>
      </c>
      <c r="L86" s="42"/>
      <c r="M86" s="224" t="s">
        <v>35</v>
      </c>
      <c r="N86" s="225" t="s">
        <v>51</v>
      </c>
      <c r="O86" s="82"/>
      <c r="P86" s="226">
        <f>O86*H86</f>
        <v>0</v>
      </c>
      <c r="Q86" s="226">
        <v>0</v>
      </c>
      <c r="R86" s="226">
        <f>Q86*H86</f>
        <v>0</v>
      </c>
      <c r="S86" s="226">
        <v>0</v>
      </c>
      <c r="T86" s="227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228" t="s">
        <v>124</v>
      </c>
      <c r="AT86" s="228" t="s">
        <v>120</v>
      </c>
      <c r="AU86" s="228" t="s">
        <v>89</v>
      </c>
      <c r="AY86" s="14" t="s">
        <v>117</v>
      </c>
      <c r="BE86" s="229">
        <f>IF(N86="základní",J86,0)</f>
        <v>0</v>
      </c>
      <c r="BF86" s="229">
        <f>IF(N86="snížená",J86,0)</f>
        <v>0</v>
      </c>
      <c r="BG86" s="229">
        <f>IF(N86="zákl. přenesená",J86,0)</f>
        <v>0</v>
      </c>
      <c r="BH86" s="229">
        <f>IF(N86="sníž. přenesená",J86,0)</f>
        <v>0</v>
      </c>
      <c r="BI86" s="229">
        <f>IF(N86="nulová",J86,0)</f>
        <v>0</v>
      </c>
      <c r="BJ86" s="14" t="s">
        <v>41</v>
      </c>
      <c r="BK86" s="229">
        <f>ROUND(I86*H86,1)</f>
        <v>0</v>
      </c>
      <c r="BL86" s="14" t="s">
        <v>124</v>
      </c>
      <c r="BM86" s="228" t="s">
        <v>142</v>
      </c>
    </row>
    <row r="87" s="2" customFormat="1" ht="21.75" customHeight="1">
      <c r="A87" s="36"/>
      <c r="B87" s="37"/>
      <c r="C87" s="218" t="s">
        <v>134</v>
      </c>
      <c r="D87" s="218" t="s">
        <v>120</v>
      </c>
      <c r="E87" s="219" t="s">
        <v>169</v>
      </c>
      <c r="F87" s="220" t="s">
        <v>170</v>
      </c>
      <c r="G87" s="221" t="s">
        <v>123</v>
      </c>
      <c r="H87" s="222">
        <v>1</v>
      </c>
      <c r="I87" s="223"/>
      <c r="J87" s="222">
        <f>ROUND(I87*H87,1)</f>
        <v>0</v>
      </c>
      <c r="K87" s="220" t="s">
        <v>35</v>
      </c>
      <c r="L87" s="42"/>
      <c r="M87" s="224" t="s">
        <v>35</v>
      </c>
      <c r="N87" s="225" t="s">
        <v>51</v>
      </c>
      <c r="O87" s="82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28" t="s">
        <v>124</v>
      </c>
      <c r="AT87" s="228" t="s">
        <v>120</v>
      </c>
      <c r="AU87" s="228" t="s">
        <v>89</v>
      </c>
      <c r="AY87" s="14" t="s">
        <v>117</v>
      </c>
      <c r="BE87" s="229">
        <f>IF(N87="základní",J87,0)</f>
        <v>0</v>
      </c>
      <c r="BF87" s="229">
        <f>IF(N87="snížená",J87,0)</f>
        <v>0</v>
      </c>
      <c r="BG87" s="229">
        <f>IF(N87="zákl. přenesená",J87,0)</f>
        <v>0</v>
      </c>
      <c r="BH87" s="229">
        <f>IF(N87="sníž. přenesená",J87,0)</f>
        <v>0</v>
      </c>
      <c r="BI87" s="229">
        <f>IF(N87="nulová",J87,0)</f>
        <v>0</v>
      </c>
      <c r="BJ87" s="14" t="s">
        <v>41</v>
      </c>
      <c r="BK87" s="229">
        <f>ROUND(I87*H87,1)</f>
        <v>0</v>
      </c>
      <c r="BL87" s="14" t="s">
        <v>124</v>
      </c>
      <c r="BM87" s="228" t="s">
        <v>150</v>
      </c>
    </row>
    <row r="88" s="2" customFormat="1" ht="16.5" customHeight="1">
      <c r="A88" s="36"/>
      <c r="B88" s="37"/>
      <c r="C88" s="218" t="s">
        <v>138</v>
      </c>
      <c r="D88" s="218" t="s">
        <v>120</v>
      </c>
      <c r="E88" s="219" t="s">
        <v>171</v>
      </c>
      <c r="F88" s="220" t="s">
        <v>172</v>
      </c>
      <c r="G88" s="221" t="s">
        <v>123</v>
      </c>
      <c r="H88" s="222">
        <v>3</v>
      </c>
      <c r="I88" s="223"/>
      <c r="J88" s="222">
        <f>ROUND(I88*H88,1)</f>
        <v>0</v>
      </c>
      <c r="K88" s="220" t="s">
        <v>35</v>
      </c>
      <c r="L88" s="42"/>
      <c r="M88" s="224" t="s">
        <v>35</v>
      </c>
      <c r="N88" s="225" t="s">
        <v>51</v>
      </c>
      <c r="O88" s="82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28" t="s">
        <v>124</v>
      </c>
      <c r="AT88" s="228" t="s">
        <v>120</v>
      </c>
      <c r="AU88" s="228" t="s">
        <v>89</v>
      </c>
      <c r="AY88" s="14" t="s">
        <v>117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4" t="s">
        <v>41</v>
      </c>
      <c r="BK88" s="229">
        <f>ROUND(I88*H88,1)</f>
        <v>0</v>
      </c>
      <c r="BL88" s="14" t="s">
        <v>124</v>
      </c>
      <c r="BM88" s="228" t="s">
        <v>173</v>
      </c>
    </row>
    <row r="89" s="2" customFormat="1" ht="16.5" customHeight="1">
      <c r="A89" s="36"/>
      <c r="B89" s="37"/>
      <c r="C89" s="235" t="s">
        <v>142</v>
      </c>
      <c r="D89" s="235" t="s">
        <v>174</v>
      </c>
      <c r="E89" s="236" t="s">
        <v>175</v>
      </c>
      <c r="F89" s="237" t="s">
        <v>176</v>
      </c>
      <c r="G89" s="238" t="s">
        <v>132</v>
      </c>
      <c r="H89" s="239">
        <v>3</v>
      </c>
      <c r="I89" s="240"/>
      <c r="J89" s="239">
        <f>ROUND(I89*H89,1)</f>
        <v>0</v>
      </c>
      <c r="K89" s="237" t="s">
        <v>164</v>
      </c>
      <c r="L89" s="241"/>
      <c r="M89" s="242" t="s">
        <v>35</v>
      </c>
      <c r="N89" s="243" t="s">
        <v>51</v>
      </c>
      <c r="O89" s="82"/>
      <c r="P89" s="226">
        <f>O89*H89</f>
        <v>0</v>
      </c>
      <c r="Q89" s="226">
        <v>0.00029999999999999997</v>
      </c>
      <c r="R89" s="226">
        <f>Q89*H89</f>
        <v>0.00089999999999999998</v>
      </c>
      <c r="S89" s="226">
        <v>0</v>
      </c>
      <c r="T89" s="227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228" t="s">
        <v>177</v>
      </c>
      <c r="AT89" s="228" t="s">
        <v>174</v>
      </c>
      <c r="AU89" s="228" t="s">
        <v>89</v>
      </c>
      <c r="AY89" s="14" t="s">
        <v>117</v>
      </c>
      <c r="BE89" s="229">
        <f>IF(N89="základní",J89,0)</f>
        <v>0</v>
      </c>
      <c r="BF89" s="229">
        <f>IF(N89="snížená",J89,0)</f>
        <v>0</v>
      </c>
      <c r="BG89" s="229">
        <f>IF(N89="zákl. přenesená",J89,0)</f>
        <v>0</v>
      </c>
      <c r="BH89" s="229">
        <f>IF(N89="sníž. přenesená",J89,0)</f>
        <v>0</v>
      </c>
      <c r="BI89" s="229">
        <f>IF(N89="nulová",J89,0)</f>
        <v>0</v>
      </c>
      <c r="BJ89" s="14" t="s">
        <v>41</v>
      </c>
      <c r="BK89" s="229">
        <f>ROUND(I89*H89,1)</f>
        <v>0</v>
      </c>
      <c r="BL89" s="14" t="s">
        <v>124</v>
      </c>
      <c r="BM89" s="228" t="s">
        <v>178</v>
      </c>
    </row>
    <row r="90" s="2" customFormat="1" ht="21.75" customHeight="1">
      <c r="A90" s="36"/>
      <c r="B90" s="37"/>
      <c r="C90" s="218" t="s">
        <v>146</v>
      </c>
      <c r="D90" s="218" t="s">
        <v>120</v>
      </c>
      <c r="E90" s="219" t="s">
        <v>179</v>
      </c>
      <c r="F90" s="220" t="s">
        <v>180</v>
      </c>
      <c r="G90" s="221" t="s">
        <v>123</v>
      </c>
      <c r="H90" s="222">
        <v>1</v>
      </c>
      <c r="I90" s="223"/>
      <c r="J90" s="222">
        <f>ROUND(I90*H90,1)</f>
        <v>0</v>
      </c>
      <c r="K90" s="220" t="s">
        <v>164</v>
      </c>
      <c r="L90" s="42"/>
      <c r="M90" s="224" t="s">
        <v>35</v>
      </c>
      <c r="N90" s="225" t="s">
        <v>51</v>
      </c>
      <c r="O90" s="82"/>
      <c r="P90" s="226">
        <f>O90*H90</f>
        <v>0</v>
      </c>
      <c r="Q90" s="226">
        <v>0.00025000000000000001</v>
      </c>
      <c r="R90" s="226">
        <f>Q90*H90</f>
        <v>0.00025000000000000001</v>
      </c>
      <c r="S90" s="226">
        <v>0</v>
      </c>
      <c r="T90" s="227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28" t="s">
        <v>124</v>
      </c>
      <c r="AT90" s="228" t="s">
        <v>120</v>
      </c>
      <c r="AU90" s="228" t="s">
        <v>89</v>
      </c>
      <c r="AY90" s="14" t="s">
        <v>117</v>
      </c>
      <c r="BE90" s="229">
        <f>IF(N90="základní",J90,0)</f>
        <v>0</v>
      </c>
      <c r="BF90" s="229">
        <f>IF(N90="snížená",J90,0)</f>
        <v>0</v>
      </c>
      <c r="BG90" s="229">
        <f>IF(N90="zákl. přenesená",J90,0)</f>
        <v>0</v>
      </c>
      <c r="BH90" s="229">
        <f>IF(N90="sníž. přenesená",J90,0)</f>
        <v>0</v>
      </c>
      <c r="BI90" s="229">
        <f>IF(N90="nulová",J90,0)</f>
        <v>0</v>
      </c>
      <c r="BJ90" s="14" t="s">
        <v>41</v>
      </c>
      <c r="BK90" s="229">
        <f>ROUND(I90*H90,1)</f>
        <v>0</v>
      </c>
      <c r="BL90" s="14" t="s">
        <v>124</v>
      </c>
      <c r="BM90" s="228" t="s">
        <v>181</v>
      </c>
    </row>
    <row r="91" s="2" customFormat="1" ht="21.75" customHeight="1">
      <c r="A91" s="36"/>
      <c r="B91" s="37"/>
      <c r="C91" s="218" t="s">
        <v>150</v>
      </c>
      <c r="D91" s="218" t="s">
        <v>120</v>
      </c>
      <c r="E91" s="219" t="s">
        <v>182</v>
      </c>
      <c r="F91" s="220" t="s">
        <v>183</v>
      </c>
      <c r="G91" s="221" t="s">
        <v>123</v>
      </c>
      <c r="H91" s="222">
        <v>1</v>
      </c>
      <c r="I91" s="223"/>
      <c r="J91" s="222">
        <f>ROUND(I91*H91,1)</f>
        <v>0</v>
      </c>
      <c r="K91" s="220" t="s">
        <v>164</v>
      </c>
      <c r="L91" s="42"/>
      <c r="M91" s="224" t="s">
        <v>35</v>
      </c>
      <c r="N91" s="225" t="s">
        <v>51</v>
      </c>
      <c r="O91" s="82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228" t="s">
        <v>124</v>
      </c>
      <c r="AT91" s="228" t="s">
        <v>120</v>
      </c>
      <c r="AU91" s="228" t="s">
        <v>89</v>
      </c>
      <c r="AY91" s="14" t="s">
        <v>117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4" t="s">
        <v>41</v>
      </c>
      <c r="BK91" s="229">
        <f>ROUND(I91*H91,1)</f>
        <v>0</v>
      </c>
      <c r="BL91" s="14" t="s">
        <v>124</v>
      </c>
      <c r="BM91" s="228" t="s">
        <v>124</v>
      </c>
    </row>
    <row r="92" s="2" customFormat="1" ht="16.5" customHeight="1">
      <c r="A92" s="36"/>
      <c r="B92" s="37"/>
      <c r="C92" s="235" t="s">
        <v>154</v>
      </c>
      <c r="D92" s="235" t="s">
        <v>174</v>
      </c>
      <c r="E92" s="236" t="s">
        <v>184</v>
      </c>
      <c r="F92" s="237" t="s">
        <v>185</v>
      </c>
      <c r="G92" s="238" t="s">
        <v>123</v>
      </c>
      <c r="H92" s="239">
        <v>1</v>
      </c>
      <c r="I92" s="240"/>
      <c r="J92" s="239">
        <f>ROUND(I92*H92,1)</f>
        <v>0</v>
      </c>
      <c r="K92" s="237" t="s">
        <v>35</v>
      </c>
      <c r="L92" s="241"/>
      <c r="M92" s="242" t="s">
        <v>35</v>
      </c>
      <c r="N92" s="243" t="s">
        <v>51</v>
      </c>
      <c r="O92" s="82"/>
      <c r="P92" s="226">
        <f>O92*H92</f>
        <v>0</v>
      </c>
      <c r="Q92" s="226">
        <v>0.00038000000000000002</v>
      </c>
      <c r="R92" s="226">
        <f>Q92*H92</f>
        <v>0.00038000000000000002</v>
      </c>
      <c r="S92" s="226">
        <v>0</v>
      </c>
      <c r="T92" s="227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28" t="s">
        <v>177</v>
      </c>
      <c r="AT92" s="228" t="s">
        <v>174</v>
      </c>
      <c r="AU92" s="228" t="s">
        <v>89</v>
      </c>
      <c r="AY92" s="14" t="s">
        <v>117</v>
      </c>
      <c r="BE92" s="229">
        <f>IF(N92="základní",J92,0)</f>
        <v>0</v>
      </c>
      <c r="BF92" s="229">
        <f>IF(N92="snížená",J92,0)</f>
        <v>0</v>
      </c>
      <c r="BG92" s="229">
        <f>IF(N92="zákl. přenesená",J92,0)</f>
        <v>0</v>
      </c>
      <c r="BH92" s="229">
        <f>IF(N92="sníž. přenesená",J92,0)</f>
        <v>0</v>
      </c>
      <c r="BI92" s="229">
        <f>IF(N92="nulová",J92,0)</f>
        <v>0</v>
      </c>
      <c r="BJ92" s="14" t="s">
        <v>41</v>
      </c>
      <c r="BK92" s="229">
        <f>ROUND(I92*H92,1)</f>
        <v>0</v>
      </c>
      <c r="BL92" s="14" t="s">
        <v>124</v>
      </c>
      <c r="BM92" s="228" t="s">
        <v>186</v>
      </c>
    </row>
    <row r="93" s="2" customFormat="1" ht="16.5" customHeight="1">
      <c r="A93" s="36"/>
      <c r="B93" s="37"/>
      <c r="C93" s="218" t="s">
        <v>173</v>
      </c>
      <c r="D93" s="218" t="s">
        <v>120</v>
      </c>
      <c r="E93" s="219" t="s">
        <v>187</v>
      </c>
      <c r="F93" s="220" t="s">
        <v>188</v>
      </c>
      <c r="G93" s="221" t="s">
        <v>123</v>
      </c>
      <c r="H93" s="222">
        <v>1</v>
      </c>
      <c r="I93" s="223"/>
      <c r="J93" s="222">
        <f>ROUND(I93*H93,1)</f>
        <v>0</v>
      </c>
      <c r="K93" s="220" t="s">
        <v>35</v>
      </c>
      <c r="L93" s="42"/>
      <c r="M93" s="224" t="s">
        <v>35</v>
      </c>
      <c r="N93" s="225" t="s">
        <v>51</v>
      </c>
      <c r="O93" s="82"/>
      <c r="P93" s="226">
        <f>O93*H93</f>
        <v>0</v>
      </c>
      <c r="Q93" s="226">
        <v>0</v>
      </c>
      <c r="R93" s="226">
        <f>Q93*H93</f>
        <v>0</v>
      </c>
      <c r="S93" s="226">
        <v>0</v>
      </c>
      <c r="T93" s="227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228" t="s">
        <v>124</v>
      </c>
      <c r="AT93" s="228" t="s">
        <v>120</v>
      </c>
      <c r="AU93" s="228" t="s">
        <v>89</v>
      </c>
      <c r="AY93" s="14" t="s">
        <v>117</v>
      </c>
      <c r="BE93" s="229">
        <f>IF(N93="základní",J93,0)</f>
        <v>0</v>
      </c>
      <c r="BF93" s="229">
        <f>IF(N93="snížená",J93,0)</f>
        <v>0</v>
      </c>
      <c r="BG93" s="229">
        <f>IF(N93="zákl. přenesená",J93,0)</f>
        <v>0</v>
      </c>
      <c r="BH93" s="229">
        <f>IF(N93="sníž. přenesená",J93,0)</f>
        <v>0</v>
      </c>
      <c r="BI93" s="229">
        <f>IF(N93="nulová",J93,0)</f>
        <v>0</v>
      </c>
      <c r="BJ93" s="14" t="s">
        <v>41</v>
      </c>
      <c r="BK93" s="229">
        <f>ROUND(I93*H93,1)</f>
        <v>0</v>
      </c>
      <c r="BL93" s="14" t="s">
        <v>124</v>
      </c>
      <c r="BM93" s="228" t="s">
        <v>189</v>
      </c>
    </row>
    <row r="94" s="2" customFormat="1" ht="33" customHeight="1">
      <c r="A94" s="36"/>
      <c r="B94" s="37"/>
      <c r="C94" s="218" t="s">
        <v>190</v>
      </c>
      <c r="D94" s="218" t="s">
        <v>120</v>
      </c>
      <c r="E94" s="219" t="s">
        <v>191</v>
      </c>
      <c r="F94" s="220" t="s">
        <v>192</v>
      </c>
      <c r="G94" s="221" t="s">
        <v>193</v>
      </c>
      <c r="H94" s="223"/>
      <c r="I94" s="223"/>
      <c r="J94" s="222">
        <f>ROUND(I94*H94,1)</f>
        <v>0</v>
      </c>
      <c r="K94" s="220" t="s">
        <v>164</v>
      </c>
      <c r="L94" s="42"/>
      <c r="M94" s="230" t="s">
        <v>35</v>
      </c>
      <c r="N94" s="231" t="s">
        <v>51</v>
      </c>
      <c r="O94" s="232"/>
      <c r="P94" s="233">
        <f>O94*H94</f>
        <v>0</v>
      </c>
      <c r="Q94" s="233">
        <v>0</v>
      </c>
      <c r="R94" s="233">
        <f>Q94*H94</f>
        <v>0</v>
      </c>
      <c r="S94" s="233">
        <v>0</v>
      </c>
      <c r="T94" s="23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28" t="s">
        <v>124</v>
      </c>
      <c r="AT94" s="228" t="s">
        <v>120</v>
      </c>
      <c r="AU94" s="228" t="s">
        <v>89</v>
      </c>
      <c r="AY94" s="14" t="s">
        <v>117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4" t="s">
        <v>41</v>
      </c>
      <c r="BK94" s="229">
        <f>ROUND(I94*H94,1)</f>
        <v>0</v>
      </c>
      <c r="BL94" s="14" t="s">
        <v>124</v>
      </c>
      <c r="BM94" s="228" t="s">
        <v>194</v>
      </c>
    </row>
    <row r="95" s="2" customFormat="1" ht="6.96" customHeight="1">
      <c r="A95" s="36"/>
      <c r="B95" s="57"/>
      <c r="C95" s="58"/>
      <c r="D95" s="58"/>
      <c r="E95" s="58"/>
      <c r="F95" s="58"/>
      <c r="G95" s="58"/>
      <c r="H95" s="58"/>
      <c r="I95" s="166"/>
      <c r="J95" s="58"/>
      <c r="K95" s="58"/>
      <c r="L95" s="42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sheet="1" autoFilter="0" formatColumns="0" formatRows="0" objects="1" scenarios="1" spinCount="100000" saltValue="NLb48JCCZGjBRL6fq7HBR4dQ+xg+ygYX8NDc1zEYQfkqFu8qxaHfsn5v+q60pkA8MTY9rIXNGi6TLEQtgtFU9Q==" hashValue="0IJfMmQHAOndB+t0e3eSGr3CZun/2mRjErTuY9oG+ato8iqerxB2TXB3RA1ynXkONjS9GXlzr8yibE8fakQd1A==" algorithmName="SHA-512" password="CC35"/>
  <autoFilter ref="C80:K9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AMENIS\Amenis</dc:creator>
  <cp:lastModifiedBy>AMENIS\Amenis</cp:lastModifiedBy>
  <dcterms:created xsi:type="dcterms:W3CDTF">2020-04-24T08:54:42Z</dcterms:created>
  <dcterms:modified xsi:type="dcterms:W3CDTF">2020-04-24T08:54:49Z</dcterms:modified>
</cp:coreProperties>
</file>