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Hauken\Desktop\18\dodatek 3\"/>
    </mc:Choice>
  </mc:AlternateContent>
  <xr:revisionPtr revIDLastSave="0" documentId="8_{B2267A97-E928-4DC8-BB79-222F1FB55A19}" xr6:coauthVersionLast="45" xr6:coauthVersionMax="45" xr10:uidLastSave="{00000000-0000-0000-0000-000000000000}"/>
  <bookViews>
    <workbookView xWindow="-120" yWindow="-120" windowWidth="29040" windowHeight="15960" firstSheet="6" activeTab="7" xr2:uid="{00000000-000D-0000-FFFF-FFFF00000000}"/>
  </bookViews>
  <sheets>
    <sheet name="Rekapitulace stavby" sheetId="1" r:id="rId1"/>
    <sheet name="Změna 2- SDK příčky..." sheetId="2" r:id="rId2"/>
    <sheet name=" Změna 3- obložkové ..." sheetId="3" r:id="rId3"/>
    <sheet name="Změna 4- vnitřní om..." sheetId="4" r:id="rId4"/>
    <sheet name="Změna 5- vnitřní ro..." sheetId="9" r:id="rId5"/>
    <sheet name="6- vnitřní dveře" sheetId="6" r:id="rId6"/>
    <sheet name="Změna 7-Zařizovací ..." sheetId="7" r:id="rId7"/>
    <sheet name="Změna 8- vnitřní ro..." sheetId="8" r:id="rId8"/>
  </sheets>
  <definedNames>
    <definedName name="_xlnm._FilterDatabase" localSheetId="2" hidden="1">' Změna 3- obložkové ...'!$C$120:$K$135</definedName>
    <definedName name="_xlnm._FilterDatabase" localSheetId="5" hidden="1">'6- vnitřní dveře'!$C$117:$K$168</definedName>
    <definedName name="_xlnm._FilterDatabase" localSheetId="1" hidden="1">'Změna 2- SDK příčky...'!$C$117:$K$124</definedName>
    <definedName name="_xlnm._FilterDatabase" localSheetId="3" hidden="1">'Změna 4- vnitřní om...'!$C$117:$K$121</definedName>
    <definedName name="_xlnm._FilterDatabase" localSheetId="4" hidden="1">'Změna 5- vnitřní ro...'!$C$117:$K$124</definedName>
    <definedName name="_xlnm._FilterDatabase" localSheetId="6" hidden="1">'Změna 7-Zařizovací ...'!$C$117:$K$176</definedName>
    <definedName name="_xlnm._FilterDatabase" localSheetId="7" hidden="1">'Změna 8- vnitřní ro...'!$C$118:$K$141</definedName>
    <definedName name="_xlnm.Print_Titles" localSheetId="2">' Změna 3- obložkové ...'!$120:$120</definedName>
    <definedName name="_xlnm.Print_Titles" localSheetId="5">'6- vnitřní dveře'!$117:$117</definedName>
    <definedName name="_xlnm.Print_Titles" localSheetId="0">'Rekapitulace stavby'!$92:$92</definedName>
    <definedName name="_xlnm.Print_Titles" localSheetId="1">'Změna 2- SDK příčky...'!$117:$117</definedName>
    <definedName name="_xlnm.Print_Titles" localSheetId="3">'Změna 4- vnitřní om...'!$117:$117</definedName>
    <definedName name="_xlnm.Print_Titles" localSheetId="4">'Změna 5- vnitřní ro...'!$117:$117</definedName>
    <definedName name="_xlnm.Print_Titles" localSheetId="6">'Změna 7-Zařizovací ...'!$117:$117</definedName>
    <definedName name="_xlnm.Print_Titles" localSheetId="7">'Změna 8- vnitřní ro...'!$118:$118</definedName>
    <definedName name="_xlnm.Print_Area" localSheetId="2">' Změna 3- obložkové ...'!$C$4:$J$76,' Změna 3- obložkové ...'!$C$82:$J$102,' Změna 3- obložkové ...'!$C$108:$K$135</definedName>
    <definedName name="_xlnm.Print_Area" localSheetId="5">'6- vnitřní dveře'!$C$4:$J$76,'6- vnitřní dveře'!$C$82:$J$99,'6- vnitřní dveře'!$C$105:$K$168</definedName>
    <definedName name="_xlnm.Print_Area" localSheetId="0">'Rekapitulace stavby'!$D$4:$AO$76,'Rekapitulace stavby'!$C$82:$AQ$103</definedName>
    <definedName name="_xlnm.Print_Area" localSheetId="1">'Změna 2- SDK příčky...'!$C$4:$J$76,'Změna 2- SDK příčky...'!$C$82:$J$99,'Změna 2- SDK příčky...'!$C$105:$K$124</definedName>
    <definedName name="_xlnm.Print_Area" localSheetId="3">'Změna 4- vnitřní om...'!$C$4:$J$76,'Změna 4- vnitřní om...'!$C$82:$J$99,'Změna 4- vnitřní om...'!$C$105:$K$121</definedName>
    <definedName name="_xlnm.Print_Area" localSheetId="4">'Změna 5- vnitřní ro...'!$C$4:$J$76,'Změna 5- vnitřní ro...'!$C$82:$J$99,'Změna 5- vnitřní ro...'!$C$105:$K$124</definedName>
    <definedName name="_xlnm.Print_Area" localSheetId="6">'Změna 7-Zařizovací ...'!$C$4:$J$76,'Změna 7-Zařizovací ...'!$C$82:$J$99,'Změna 7-Zařizovací ...'!$C$105:$K$176</definedName>
    <definedName name="_xlnm.Print_Area" localSheetId="7">'Změna 8- vnitřní ro...'!$C$4:$J$76,'Změna 8- vnitřní ro...'!$C$82:$J$100,'Změna 8- vnitřní ro...'!$C$106:$K$141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9" i="7" l="1"/>
  <c r="I157" i="7"/>
  <c r="I153" i="7"/>
  <c r="I131" i="7"/>
  <c r="I127" i="7"/>
  <c r="I121" i="7"/>
  <c r="J150" i="7" l="1"/>
  <c r="J154" i="7"/>
  <c r="J162" i="7"/>
  <c r="J160" i="7"/>
  <c r="J158" i="7"/>
  <c r="J174" i="7"/>
  <c r="E87" i="4"/>
  <c r="E110" i="2"/>
  <c r="E110" i="4"/>
  <c r="E110" i="9" l="1"/>
  <c r="J145" i="7"/>
  <c r="J146" i="7"/>
  <c r="J139" i="7"/>
  <c r="J132" i="7"/>
  <c r="J128" i="7"/>
  <c r="J127" i="7"/>
  <c r="BE127" i="7" s="1"/>
  <c r="P127" i="7"/>
  <c r="R127" i="7"/>
  <c r="T127" i="7"/>
  <c r="BD127" i="7"/>
  <c r="BF127" i="7"/>
  <c r="BG127" i="7"/>
  <c r="BH127" i="7"/>
  <c r="BJ127" i="7"/>
  <c r="J122" i="7"/>
  <c r="J122" i="4" l="1"/>
  <c r="I123" i="4"/>
  <c r="J123" i="4" s="1"/>
  <c r="J119" i="4" s="1"/>
  <c r="J118" i="4" s="1"/>
  <c r="J125" i="2"/>
  <c r="I126" i="2" s="1"/>
  <c r="J126" i="2" s="1"/>
  <c r="J120" i="2" s="1"/>
  <c r="J119" i="2" s="1"/>
  <c r="J118" i="2" s="1"/>
  <c r="J141" i="8"/>
  <c r="BF141" i="8" s="1"/>
  <c r="J124" i="9"/>
  <c r="BF124" i="9" s="1"/>
  <c r="J37" i="9"/>
  <c r="J36" i="9"/>
  <c r="AY102" i="1"/>
  <c r="J35" i="9"/>
  <c r="AX102" i="1" s="1"/>
  <c r="BI124" i="9"/>
  <c r="BH124" i="9"/>
  <c r="BG124" i="9"/>
  <c r="BE124" i="9"/>
  <c r="T124" i="9"/>
  <c r="R124" i="9"/>
  <c r="P124" i="9"/>
  <c r="BK124" i="9"/>
  <c r="BI123" i="9"/>
  <c r="BH123" i="9"/>
  <c r="BG123" i="9"/>
  <c r="BE123" i="9"/>
  <c r="T123" i="9"/>
  <c r="R123" i="9"/>
  <c r="P123" i="9"/>
  <c r="BK123" i="9"/>
  <c r="J123" i="9"/>
  <c r="BF123" i="9" s="1"/>
  <c r="BI122" i="9"/>
  <c r="BH122" i="9"/>
  <c r="BG122" i="9"/>
  <c r="BE122" i="9"/>
  <c r="T122" i="9"/>
  <c r="R122" i="9"/>
  <c r="P122" i="9"/>
  <c r="BK122" i="9"/>
  <c r="J122" i="9"/>
  <c r="BF122" i="9" s="1"/>
  <c r="BI121" i="9"/>
  <c r="BH121" i="9"/>
  <c r="BG121" i="9"/>
  <c r="BE121" i="9"/>
  <c r="T121" i="9"/>
  <c r="R121" i="9"/>
  <c r="P121" i="9"/>
  <c r="BK121" i="9"/>
  <c r="J121" i="9"/>
  <c r="BF121" i="9" s="1"/>
  <c r="F112" i="9"/>
  <c r="F89" i="9"/>
  <c r="E87" i="9"/>
  <c r="J24" i="9"/>
  <c r="E24" i="9"/>
  <c r="J115" i="9" s="1"/>
  <c r="J23" i="9"/>
  <c r="J21" i="9"/>
  <c r="E21" i="9"/>
  <c r="J91" i="9" s="1"/>
  <c r="J20" i="9"/>
  <c r="J18" i="9"/>
  <c r="E18" i="9"/>
  <c r="F92" i="9" s="1"/>
  <c r="J17" i="9"/>
  <c r="J15" i="9"/>
  <c r="E15" i="9"/>
  <c r="F91" i="9" s="1"/>
  <c r="J14" i="9"/>
  <c r="E7" i="9"/>
  <c r="E108" i="9" s="1"/>
  <c r="J37" i="8"/>
  <c r="J36" i="8"/>
  <c r="AY101" i="1"/>
  <c r="J35" i="8"/>
  <c r="AX101" i="1" s="1"/>
  <c r="BI141" i="8"/>
  <c r="BH141" i="8"/>
  <c r="BG141" i="8"/>
  <c r="BE141" i="8"/>
  <c r="T141" i="8"/>
  <c r="T140" i="8" s="1"/>
  <c r="R141" i="8"/>
  <c r="R140" i="8" s="1"/>
  <c r="P141" i="8"/>
  <c r="P140" i="8" s="1"/>
  <c r="BK141" i="8"/>
  <c r="BK140" i="8" s="1"/>
  <c r="J140" i="8" s="1"/>
  <c r="J99" i="8" s="1"/>
  <c r="BI139" i="8"/>
  <c r="BH139" i="8"/>
  <c r="BG139" i="8"/>
  <c r="BE139" i="8"/>
  <c r="T139" i="8"/>
  <c r="R139" i="8"/>
  <c r="P139" i="8"/>
  <c r="BK139" i="8"/>
  <c r="J139" i="8"/>
  <c r="BF139" i="8" s="1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R137" i="8"/>
  <c r="P137" i="8"/>
  <c r="BK137" i="8"/>
  <c r="J137" i="8"/>
  <c r="BF137" i="8" s="1"/>
  <c r="BI136" i="8"/>
  <c r="BH136" i="8"/>
  <c r="BG136" i="8"/>
  <c r="BE136" i="8"/>
  <c r="T136" i="8"/>
  <c r="R136" i="8"/>
  <c r="P136" i="8"/>
  <c r="BK136" i="8"/>
  <c r="J136" i="8"/>
  <c r="BF136" i="8" s="1"/>
  <c r="BI135" i="8"/>
  <c r="BH135" i="8"/>
  <c r="BG135" i="8"/>
  <c r="BE135" i="8"/>
  <c r="T135" i="8"/>
  <c r="R135" i="8"/>
  <c r="P135" i="8"/>
  <c r="BK135" i="8"/>
  <c r="J135" i="8"/>
  <c r="BF135" i="8" s="1"/>
  <c r="BI134" i="8"/>
  <c r="BH134" i="8"/>
  <c r="BG134" i="8"/>
  <c r="BE134" i="8"/>
  <c r="T134" i="8"/>
  <c r="R134" i="8"/>
  <c r="P134" i="8"/>
  <c r="BK134" i="8"/>
  <c r="J134" i="8"/>
  <c r="BF134" i="8"/>
  <c r="BI133" i="8"/>
  <c r="BH133" i="8"/>
  <c r="BG133" i="8"/>
  <c r="BE133" i="8"/>
  <c r="T133" i="8"/>
  <c r="R133" i="8"/>
  <c r="P133" i="8"/>
  <c r="BK133" i="8"/>
  <c r="J133" i="8"/>
  <c r="BF133" i="8" s="1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 s="1"/>
  <c r="BI130" i="8"/>
  <c r="BH130" i="8"/>
  <c r="BG130" i="8"/>
  <c r="BE130" i="8"/>
  <c r="T130" i="8"/>
  <c r="R130" i="8"/>
  <c r="P130" i="8"/>
  <c r="BK130" i="8"/>
  <c r="J130" i="8"/>
  <c r="BF130" i="8" s="1"/>
  <c r="BI129" i="8"/>
  <c r="BH129" i="8"/>
  <c r="BG129" i="8"/>
  <c r="BE129" i="8"/>
  <c r="T129" i="8"/>
  <c r="R129" i="8"/>
  <c r="P129" i="8"/>
  <c r="BK129" i="8"/>
  <c r="J129" i="8"/>
  <c r="BF129" i="8" s="1"/>
  <c r="BI128" i="8"/>
  <c r="BH128" i="8"/>
  <c r="BG128" i="8"/>
  <c r="BE128" i="8"/>
  <c r="T128" i="8"/>
  <c r="R128" i="8"/>
  <c r="P128" i="8"/>
  <c r="BK128" i="8"/>
  <c r="J128" i="8"/>
  <c r="BF128" i="8"/>
  <c r="BI127" i="8"/>
  <c r="BH127" i="8"/>
  <c r="BG127" i="8"/>
  <c r="BE127" i="8"/>
  <c r="T127" i="8"/>
  <c r="R127" i="8"/>
  <c r="P127" i="8"/>
  <c r="BK127" i="8"/>
  <c r="J127" i="8"/>
  <c r="BF127" i="8" s="1"/>
  <c r="BI126" i="8"/>
  <c r="BH126" i="8"/>
  <c r="BG126" i="8"/>
  <c r="BE126" i="8"/>
  <c r="T126" i="8"/>
  <c r="R126" i="8"/>
  <c r="P126" i="8"/>
  <c r="BK126" i="8"/>
  <c r="J126" i="8"/>
  <c r="BF126" i="8" s="1"/>
  <c r="BI125" i="8"/>
  <c r="BH125" i="8"/>
  <c r="BG125" i="8"/>
  <c r="BE125" i="8"/>
  <c r="T125" i="8"/>
  <c r="R125" i="8"/>
  <c r="P125" i="8"/>
  <c r="BK125" i="8"/>
  <c r="J125" i="8"/>
  <c r="BF125" i="8"/>
  <c r="BI124" i="8"/>
  <c r="BH124" i="8"/>
  <c r="BG124" i="8"/>
  <c r="BE124" i="8"/>
  <c r="T124" i="8"/>
  <c r="R124" i="8"/>
  <c r="P124" i="8"/>
  <c r="BK124" i="8"/>
  <c r="J124" i="8"/>
  <c r="BF124" i="8" s="1"/>
  <c r="BI123" i="8"/>
  <c r="BH123" i="8"/>
  <c r="BG123" i="8"/>
  <c r="BE123" i="8"/>
  <c r="T123" i="8"/>
  <c r="R123" i="8"/>
  <c r="P123" i="8"/>
  <c r="BK123" i="8"/>
  <c r="J123" i="8"/>
  <c r="BF123" i="8" s="1"/>
  <c r="BI122" i="8"/>
  <c r="BH122" i="8"/>
  <c r="BG122" i="8"/>
  <c r="BE122" i="8"/>
  <c r="T122" i="8"/>
  <c r="R122" i="8"/>
  <c r="R121" i="8"/>
  <c r="R120" i="8" s="1"/>
  <c r="R119" i="8" s="1"/>
  <c r="P122" i="8"/>
  <c r="BK122" i="8"/>
  <c r="J122" i="8"/>
  <c r="F113" i="8"/>
  <c r="E111" i="8"/>
  <c r="F89" i="8"/>
  <c r="E87" i="8"/>
  <c r="J24" i="8"/>
  <c r="E24" i="8"/>
  <c r="J23" i="8"/>
  <c r="J21" i="8"/>
  <c r="E21" i="8"/>
  <c r="J91" i="8" s="1"/>
  <c r="J20" i="8"/>
  <c r="J18" i="8"/>
  <c r="E18" i="8"/>
  <c r="F116" i="8" s="1"/>
  <c r="J17" i="8"/>
  <c r="J15" i="8"/>
  <c r="E15" i="8"/>
  <c r="F91" i="8" s="1"/>
  <c r="J14" i="8"/>
  <c r="J113" i="8"/>
  <c r="E7" i="8"/>
  <c r="E109" i="8" s="1"/>
  <c r="J37" i="7"/>
  <c r="J36" i="7"/>
  <c r="AY100" i="1" s="1"/>
  <c r="J35" i="7"/>
  <c r="AX100" i="1" s="1"/>
  <c r="BH173" i="7"/>
  <c r="BG173" i="7"/>
  <c r="BF173" i="7"/>
  <c r="BD173" i="7"/>
  <c r="T173" i="7"/>
  <c r="R173" i="7"/>
  <c r="P173" i="7"/>
  <c r="BJ173" i="7"/>
  <c r="J173" i="7"/>
  <c r="BE173" i="7" s="1"/>
  <c r="BH169" i="7"/>
  <c r="BG169" i="7"/>
  <c r="BF169" i="7"/>
  <c r="BD169" i="7"/>
  <c r="T169" i="7"/>
  <c r="R169" i="7"/>
  <c r="P169" i="7"/>
  <c r="BJ169" i="7"/>
  <c r="J169" i="7"/>
  <c r="BE169" i="7" s="1"/>
  <c r="BH166" i="7"/>
  <c r="BG166" i="7"/>
  <c r="BF166" i="7"/>
  <c r="BD166" i="7"/>
  <c r="T166" i="7"/>
  <c r="R166" i="7"/>
  <c r="P166" i="7"/>
  <c r="BJ166" i="7"/>
  <c r="J166" i="7"/>
  <c r="BE166" i="7" s="1"/>
  <c r="BH165" i="7"/>
  <c r="BG165" i="7"/>
  <c r="BF165" i="7"/>
  <c r="BD165" i="7"/>
  <c r="T165" i="7"/>
  <c r="R165" i="7"/>
  <c r="P165" i="7"/>
  <c r="BJ165" i="7"/>
  <c r="J165" i="7"/>
  <c r="BE165" i="7" s="1"/>
  <c r="BH161" i="7"/>
  <c r="BG161" i="7"/>
  <c r="BF161" i="7"/>
  <c r="BD161" i="7"/>
  <c r="T161" i="7"/>
  <c r="R161" i="7"/>
  <c r="P161" i="7"/>
  <c r="BJ161" i="7"/>
  <c r="J161" i="7"/>
  <c r="BE161" i="7" s="1"/>
  <c r="BH159" i="7"/>
  <c r="BG159" i="7"/>
  <c r="BF159" i="7"/>
  <c r="BD159" i="7"/>
  <c r="T159" i="7"/>
  <c r="R159" i="7"/>
  <c r="P159" i="7"/>
  <c r="BJ159" i="7"/>
  <c r="J159" i="7"/>
  <c r="BE159" i="7" s="1"/>
  <c r="BH157" i="7"/>
  <c r="BG157" i="7"/>
  <c r="BF157" i="7"/>
  <c r="BD157" i="7"/>
  <c r="T157" i="7"/>
  <c r="R157" i="7"/>
  <c r="P157" i="7"/>
  <c r="BJ157" i="7"/>
  <c r="J157" i="7"/>
  <c r="BE157" i="7" s="1"/>
  <c r="BH153" i="7"/>
  <c r="BG153" i="7"/>
  <c r="BF153" i="7"/>
  <c r="BD153" i="7"/>
  <c r="T153" i="7"/>
  <c r="R153" i="7"/>
  <c r="P153" i="7"/>
  <c r="BJ153" i="7"/>
  <c r="J153" i="7"/>
  <c r="BE153" i="7" s="1"/>
  <c r="BH149" i="7"/>
  <c r="BG149" i="7"/>
  <c r="BF149" i="7"/>
  <c r="BD149" i="7"/>
  <c r="T149" i="7"/>
  <c r="R149" i="7"/>
  <c r="P149" i="7"/>
  <c r="BJ149" i="7"/>
  <c r="J149" i="7"/>
  <c r="BE149" i="7" s="1"/>
  <c r="BH144" i="7"/>
  <c r="BG144" i="7"/>
  <c r="BF144" i="7"/>
  <c r="BD144" i="7"/>
  <c r="T144" i="7"/>
  <c r="R144" i="7"/>
  <c r="P144" i="7"/>
  <c r="BJ144" i="7"/>
  <c r="J144" i="7"/>
  <c r="BE144" i="7" s="1"/>
  <c r="BH138" i="7"/>
  <c r="BG138" i="7"/>
  <c r="BF138" i="7"/>
  <c r="BD138" i="7"/>
  <c r="T138" i="7"/>
  <c r="R138" i="7"/>
  <c r="P138" i="7"/>
  <c r="BJ138" i="7"/>
  <c r="J138" i="7"/>
  <c r="BE138" i="7" s="1"/>
  <c r="BH135" i="7"/>
  <c r="BG135" i="7"/>
  <c r="BF135" i="7"/>
  <c r="BD135" i="7"/>
  <c r="T135" i="7"/>
  <c r="R135" i="7"/>
  <c r="P135" i="7"/>
  <c r="BJ135" i="7"/>
  <c r="J135" i="7"/>
  <c r="BE135" i="7" s="1"/>
  <c r="BH131" i="7"/>
  <c r="BG131" i="7"/>
  <c r="BF131" i="7"/>
  <c r="BD131" i="7"/>
  <c r="T131" i="7"/>
  <c r="R131" i="7"/>
  <c r="P131" i="7"/>
  <c r="BJ131" i="7"/>
  <c r="J131" i="7"/>
  <c r="BE131" i="7" s="1"/>
  <c r="BH126" i="7"/>
  <c r="BG126" i="7"/>
  <c r="BF126" i="7"/>
  <c r="BD126" i="7"/>
  <c r="T126" i="7"/>
  <c r="R126" i="7"/>
  <c r="P126" i="7"/>
  <c r="BJ126" i="7"/>
  <c r="J126" i="7"/>
  <c r="BE126" i="7" s="1"/>
  <c r="BH125" i="7"/>
  <c r="BG125" i="7"/>
  <c r="BF125" i="7"/>
  <c r="BD125" i="7"/>
  <c r="T125" i="7"/>
  <c r="R125" i="7"/>
  <c r="P125" i="7"/>
  <c r="BJ125" i="7"/>
  <c r="J125" i="7"/>
  <c r="BE125" i="7" s="1"/>
  <c r="BH121" i="7"/>
  <c r="BG121" i="7"/>
  <c r="BF121" i="7"/>
  <c r="BD121" i="7"/>
  <c r="T121" i="7"/>
  <c r="R121" i="7"/>
  <c r="P121" i="7"/>
  <c r="BJ121" i="7"/>
  <c r="J121" i="7"/>
  <c r="F112" i="7"/>
  <c r="E110" i="7"/>
  <c r="F89" i="7"/>
  <c r="E87" i="7"/>
  <c r="J24" i="7"/>
  <c r="E24" i="7"/>
  <c r="J115" i="7" s="1"/>
  <c r="J23" i="7"/>
  <c r="J21" i="7"/>
  <c r="E21" i="7"/>
  <c r="J20" i="7"/>
  <c r="J18" i="7"/>
  <c r="E18" i="7"/>
  <c r="F115" i="7" s="1"/>
  <c r="J17" i="7"/>
  <c r="J15" i="7"/>
  <c r="E15" i="7"/>
  <c r="F91" i="7" s="1"/>
  <c r="J14" i="7"/>
  <c r="E7" i="7"/>
  <c r="E108" i="7" s="1"/>
  <c r="J37" i="6"/>
  <c r="J36" i="6"/>
  <c r="AY99" i="1"/>
  <c r="J35" i="6"/>
  <c r="AX99" i="1"/>
  <c r="BI168" i="6"/>
  <c r="BH168" i="6"/>
  <c r="BG168" i="6"/>
  <c r="BE168" i="6"/>
  <c r="T168" i="6"/>
  <c r="R168" i="6"/>
  <c r="P168" i="6"/>
  <c r="BK168" i="6"/>
  <c r="J168" i="6"/>
  <c r="BF168" i="6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2" i="6"/>
  <c r="BH162" i="6"/>
  <c r="BG162" i="6"/>
  <c r="BE162" i="6"/>
  <c r="T162" i="6"/>
  <c r="R162" i="6"/>
  <c r="P162" i="6"/>
  <c r="BK162" i="6"/>
  <c r="J162" i="6"/>
  <c r="BF162" i="6"/>
  <c r="BI161" i="6"/>
  <c r="BH161" i="6"/>
  <c r="BG161" i="6"/>
  <c r="BE161" i="6"/>
  <c r="T161" i="6"/>
  <c r="R161" i="6"/>
  <c r="P161" i="6"/>
  <c r="BK161" i="6"/>
  <c r="J161" i="6"/>
  <c r="BF161" i="6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 s="1"/>
  <c r="BI152" i="6"/>
  <c r="BH152" i="6"/>
  <c r="BG152" i="6"/>
  <c r="BE152" i="6"/>
  <c r="T152" i="6"/>
  <c r="R152" i="6"/>
  <c r="P152" i="6"/>
  <c r="BK152" i="6"/>
  <c r="J152" i="6"/>
  <c r="BF152" i="6" s="1"/>
  <c r="BI151" i="6"/>
  <c r="BH151" i="6"/>
  <c r="BG151" i="6"/>
  <c r="BE151" i="6"/>
  <c r="T151" i="6"/>
  <c r="R151" i="6"/>
  <c r="P151" i="6"/>
  <c r="BK151" i="6"/>
  <c r="J151" i="6"/>
  <c r="BF151" i="6"/>
  <c r="BI150" i="6"/>
  <c r="BH150" i="6"/>
  <c r="BG150" i="6"/>
  <c r="BE150" i="6"/>
  <c r="T150" i="6"/>
  <c r="R150" i="6"/>
  <c r="P150" i="6"/>
  <c r="BK150" i="6"/>
  <c r="J150" i="6"/>
  <c r="BF150" i="6" s="1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P148" i="6"/>
  <c r="BK148" i="6"/>
  <c r="J148" i="6"/>
  <c r="BF148" i="6" s="1"/>
  <c r="BI147" i="6"/>
  <c r="BH147" i="6"/>
  <c r="BG147" i="6"/>
  <c r="BE147" i="6"/>
  <c r="T147" i="6"/>
  <c r="R147" i="6"/>
  <c r="P147" i="6"/>
  <c r="BK147" i="6"/>
  <c r="J147" i="6"/>
  <c r="BF147" i="6"/>
  <c r="BI146" i="6"/>
  <c r="BH146" i="6"/>
  <c r="BG146" i="6"/>
  <c r="BE146" i="6"/>
  <c r="T146" i="6"/>
  <c r="R146" i="6"/>
  <c r="P146" i="6"/>
  <c r="BK146" i="6"/>
  <c r="J146" i="6"/>
  <c r="BF146" i="6" s="1"/>
  <c r="BI145" i="6"/>
  <c r="BH145" i="6"/>
  <c r="BG145" i="6"/>
  <c r="BE145" i="6"/>
  <c r="T145" i="6"/>
  <c r="R145" i="6"/>
  <c r="P145" i="6"/>
  <c r="BK145" i="6"/>
  <c r="J145" i="6"/>
  <c r="BF145" i="6" s="1"/>
  <c r="BI144" i="6"/>
  <c r="BH144" i="6"/>
  <c r="BG144" i="6"/>
  <c r="BE144" i="6"/>
  <c r="T144" i="6"/>
  <c r="R144" i="6"/>
  <c r="P144" i="6"/>
  <c r="BK144" i="6"/>
  <c r="J144" i="6"/>
  <c r="BF144" i="6" s="1"/>
  <c r="BI143" i="6"/>
  <c r="BH143" i="6"/>
  <c r="BG143" i="6"/>
  <c r="BE143" i="6"/>
  <c r="T143" i="6"/>
  <c r="R143" i="6"/>
  <c r="P143" i="6"/>
  <c r="BK143" i="6"/>
  <c r="J143" i="6"/>
  <c r="BF143" i="6" s="1"/>
  <c r="BI142" i="6"/>
  <c r="BH142" i="6"/>
  <c r="BG142" i="6"/>
  <c r="BE142" i="6"/>
  <c r="T142" i="6"/>
  <c r="R142" i="6"/>
  <c r="P142" i="6"/>
  <c r="BK142" i="6"/>
  <c r="J142" i="6"/>
  <c r="BF142" i="6"/>
  <c r="BI141" i="6"/>
  <c r="BH141" i="6"/>
  <c r="BG141" i="6"/>
  <c r="BE141" i="6"/>
  <c r="T141" i="6"/>
  <c r="R141" i="6"/>
  <c r="P141" i="6"/>
  <c r="BK141" i="6"/>
  <c r="J141" i="6"/>
  <c r="BF141" i="6"/>
  <c r="BI140" i="6"/>
  <c r="BH140" i="6"/>
  <c r="BG140" i="6"/>
  <c r="BE140" i="6"/>
  <c r="T140" i="6"/>
  <c r="R140" i="6"/>
  <c r="P140" i="6"/>
  <c r="BK140" i="6"/>
  <c r="J140" i="6"/>
  <c r="BF140" i="6" s="1"/>
  <c r="BI139" i="6"/>
  <c r="BH139" i="6"/>
  <c r="BG139" i="6"/>
  <c r="BE139" i="6"/>
  <c r="T139" i="6"/>
  <c r="R139" i="6"/>
  <c r="P139" i="6"/>
  <c r="BK139" i="6"/>
  <c r="J139" i="6"/>
  <c r="BF139" i="6" s="1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R135" i="6"/>
  <c r="P135" i="6"/>
  <c r="BK135" i="6"/>
  <c r="J135" i="6"/>
  <c r="BF135" i="6" s="1"/>
  <c r="BI134" i="6"/>
  <c r="BH134" i="6"/>
  <c r="BG134" i="6"/>
  <c r="BE134" i="6"/>
  <c r="T134" i="6"/>
  <c r="R134" i="6"/>
  <c r="P134" i="6"/>
  <c r="BK134" i="6"/>
  <c r="J134" i="6"/>
  <c r="BF134" i="6"/>
  <c r="BI133" i="6"/>
  <c r="BH133" i="6"/>
  <c r="BG133" i="6"/>
  <c r="BE133" i="6"/>
  <c r="T133" i="6"/>
  <c r="R133" i="6"/>
  <c r="P133" i="6"/>
  <c r="BK133" i="6"/>
  <c r="J133" i="6"/>
  <c r="BF133" i="6"/>
  <c r="BI132" i="6"/>
  <c r="BH132" i="6"/>
  <c r="BG132" i="6"/>
  <c r="BE132" i="6"/>
  <c r="T132" i="6"/>
  <c r="R132" i="6"/>
  <c r="P132" i="6"/>
  <c r="BK132" i="6"/>
  <c r="J132" i="6"/>
  <c r="BF132" i="6" s="1"/>
  <c r="BI131" i="6"/>
  <c r="BH131" i="6"/>
  <c r="BG131" i="6"/>
  <c r="BE131" i="6"/>
  <c r="T131" i="6"/>
  <c r="R131" i="6"/>
  <c r="P131" i="6"/>
  <c r="BK131" i="6"/>
  <c r="J131" i="6"/>
  <c r="BF131" i="6"/>
  <c r="BI130" i="6"/>
  <c r="BH130" i="6"/>
  <c r="BG130" i="6"/>
  <c r="BE130" i="6"/>
  <c r="T130" i="6"/>
  <c r="R130" i="6"/>
  <c r="P130" i="6"/>
  <c r="BK130" i="6"/>
  <c r="J130" i="6"/>
  <c r="BF130" i="6" s="1"/>
  <c r="BI129" i="6"/>
  <c r="BH129" i="6"/>
  <c r="BG129" i="6"/>
  <c r="BE129" i="6"/>
  <c r="T129" i="6"/>
  <c r="R129" i="6"/>
  <c r="P129" i="6"/>
  <c r="BK129" i="6"/>
  <c r="J129" i="6"/>
  <c r="BF129" i="6" s="1"/>
  <c r="BI128" i="6"/>
  <c r="BH128" i="6"/>
  <c r="BG128" i="6"/>
  <c r="BE128" i="6"/>
  <c r="T128" i="6"/>
  <c r="R128" i="6"/>
  <c r="P128" i="6"/>
  <c r="BK128" i="6"/>
  <c r="J128" i="6"/>
  <c r="BF128" i="6" s="1"/>
  <c r="BI127" i="6"/>
  <c r="BH127" i="6"/>
  <c r="BG127" i="6"/>
  <c r="BE127" i="6"/>
  <c r="T127" i="6"/>
  <c r="R127" i="6"/>
  <c r="P127" i="6"/>
  <c r="BK127" i="6"/>
  <c r="J127" i="6"/>
  <c r="BF127" i="6"/>
  <c r="BI126" i="6"/>
  <c r="BH126" i="6"/>
  <c r="BG126" i="6"/>
  <c r="BE126" i="6"/>
  <c r="T126" i="6"/>
  <c r="R126" i="6"/>
  <c r="P126" i="6"/>
  <c r="BK126" i="6"/>
  <c r="J126" i="6"/>
  <c r="BF126" i="6" s="1"/>
  <c r="BI125" i="6"/>
  <c r="BH125" i="6"/>
  <c r="BG125" i="6"/>
  <c r="BE125" i="6"/>
  <c r="T125" i="6"/>
  <c r="R125" i="6"/>
  <c r="P125" i="6"/>
  <c r="BK125" i="6"/>
  <c r="J125" i="6"/>
  <c r="BF125" i="6"/>
  <c r="BI124" i="6"/>
  <c r="BH124" i="6"/>
  <c r="BG124" i="6"/>
  <c r="BE124" i="6"/>
  <c r="T124" i="6"/>
  <c r="R124" i="6"/>
  <c r="P124" i="6"/>
  <c r="BK124" i="6"/>
  <c r="J124" i="6"/>
  <c r="BF124" i="6" s="1"/>
  <c r="BI123" i="6"/>
  <c r="BH123" i="6"/>
  <c r="BG123" i="6"/>
  <c r="BE123" i="6"/>
  <c r="T123" i="6"/>
  <c r="R123" i="6"/>
  <c r="P123" i="6"/>
  <c r="BK123" i="6"/>
  <c r="J123" i="6"/>
  <c r="BF123" i="6"/>
  <c r="BI122" i="6"/>
  <c r="BH122" i="6"/>
  <c r="BG122" i="6"/>
  <c r="BE122" i="6"/>
  <c r="T122" i="6"/>
  <c r="R122" i="6"/>
  <c r="P122" i="6"/>
  <c r="BK122" i="6"/>
  <c r="J122" i="6"/>
  <c r="BF122" i="6" s="1"/>
  <c r="BI121" i="6"/>
  <c r="BH121" i="6"/>
  <c r="BG121" i="6"/>
  <c r="BE121" i="6"/>
  <c r="T121" i="6"/>
  <c r="R121" i="6"/>
  <c r="P121" i="6"/>
  <c r="BK121" i="6"/>
  <c r="J121" i="6"/>
  <c r="BF121" i="6" s="1"/>
  <c r="F112" i="6"/>
  <c r="E110" i="6"/>
  <c r="F89" i="6"/>
  <c r="E87" i="6"/>
  <c r="J24" i="6"/>
  <c r="E24" i="6"/>
  <c r="J115" i="6" s="1"/>
  <c r="J23" i="6"/>
  <c r="J21" i="6"/>
  <c r="E21" i="6"/>
  <c r="J91" i="6" s="1"/>
  <c r="J20" i="6"/>
  <c r="J18" i="6"/>
  <c r="E18" i="6"/>
  <c r="F92" i="6" s="1"/>
  <c r="J17" i="6"/>
  <c r="J15" i="6"/>
  <c r="E15" i="6"/>
  <c r="F114" i="6" s="1"/>
  <c r="J14" i="6"/>
  <c r="E7" i="6"/>
  <c r="E108" i="6" s="1"/>
  <c r="AY98" i="1"/>
  <c r="AX98" i="1"/>
  <c r="AU98" i="1"/>
  <c r="BA98" i="1"/>
  <c r="BD98" i="1"/>
  <c r="BC98" i="1"/>
  <c r="BB98" i="1"/>
  <c r="AV98" i="1"/>
  <c r="AZ98" i="1"/>
  <c r="AW98" i="1"/>
  <c r="J37" i="4"/>
  <c r="J36" i="4"/>
  <c r="AY97" i="1"/>
  <c r="J35" i="4"/>
  <c r="AX97" i="1" s="1"/>
  <c r="BI121" i="4"/>
  <c r="F37" i="4" s="1"/>
  <c r="BD97" i="1" s="1"/>
  <c r="BH121" i="4"/>
  <c r="F36" i="4" s="1"/>
  <c r="BC97" i="1" s="1"/>
  <c r="BG121" i="4"/>
  <c r="F35" i="4"/>
  <c r="BB97" i="1" s="1"/>
  <c r="BE121" i="4"/>
  <c r="F33" i="4" s="1"/>
  <c r="AZ97" i="1" s="1"/>
  <c r="T121" i="4"/>
  <c r="T120" i="4" s="1"/>
  <c r="T119" i="4" s="1"/>
  <c r="T118" i="4" s="1"/>
  <c r="R121" i="4"/>
  <c r="R120" i="4" s="1"/>
  <c r="R119" i="4" s="1"/>
  <c r="R118" i="4" s="1"/>
  <c r="P121" i="4"/>
  <c r="P120" i="4"/>
  <c r="P119" i="4" s="1"/>
  <c r="P118" i="4" s="1"/>
  <c r="AU97" i="1"/>
  <c r="BK121" i="4"/>
  <c r="BK120" i="4" s="1"/>
  <c r="J121" i="4"/>
  <c r="BF121" i="4"/>
  <c r="F112" i="4"/>
  <c r="F89" i="4"/>
  <c r="J24" i="4"/>
  <c r="E24" i="4"/>
  <c r="J23" i="4"/>
  <c r="J21" i="4"/>
  <c r="E21" i="4"/>
  <c r="J114" i="4" s="1"/>
  <c r="J20" i="4"/>
  <c r="J18" i="4"/>
  <c r="E18" i="4"/>
  <c r="F115" i="4" s="1"/>
  <c r="J17" i="4"/>
  <c r="J15" i="4"/>
  <c r="E15" i="4"/>
  <c r="F91" i="4" s="1"/>
  <c r="J14" i="4"/>
  <c r="E7" i="4"/>
  <c r="E108" i="4" s="1"/>
  <c r="J37" i="3"/>
  <c r="J36" i="3"/>
  <c r="AY96" i="1"/>
  <c r="J35" i="3"/>
  <c r="AX96" i="1" s="1"/>
  <c r="BI135" i="3"/>
  <c r="BH135" i="3"/>
  <c r="BG135" i="3"/>
  <c r="BE135" i="3"/>
  <c r="T135" i="3"/>
  <c r="T134" i="3" s="1"/>
  <c r="R135" i="3"/>
  <c r="R134" i="3" s="1"/>
  <c r="P135" i="3"/>
  <c r="P134" i="3"/>
  <c r="BK135" i="3"/>
  <c r="BK134" i="3" s="1"/>
  <c r="J134" i="3" s="1"/>
  <c r="J101" i="3" s="1"/>
  <c r="J135" i="3"/>
  <c r="J136" i="3" s="1"/>
  <c r="I137" i="3" s="1"/>
  <c r="J137" i="3" s="1"/>
  <c r="J122" i="3" s="1"/>
  <c r="J121" i="3" s="1"/>
  <c r="J30" i="3" s="1"/>
  <c r="BF135" i="3"/>
  <c r="BI133" i="3"/>
  <c r="BH133" i="3"/>
  <c r="BG133" i="3"/>
  <c r="BE133" i="3"/>
  <c r="T133" i="3"/>
  <c r="R133" i="3"/>
  <c r="P133" i="3"/>
  <c r="BK133" i="3"/>
  <c r="J133" i="3"/>
  <c r="BF133" i="3" s="1"/>
  <c r="BI132" i="3"/>
  <c r="BH132" i="3"/>
  <c r="BG132" i="3"/>
  <c r="BE132" i="3"/>
  <c r="T132" i="3"/>
  <c r="R132" i="3"/>
  <c r="R131" i="3" s="1"/>
  <c r="P132" i="3"/>
  <c r="BK132" i="3"/>
  <c r="BK131" i="3"/>
  <c r="J131" i="3" s="1"/>
  <c r="J100" i="3" s="1"/>
  <c r="J132" i="3"/>
  <c r="BF132" i="3"/>
  <c r="BI130" i="3"/>
  <c r="BH130" i="3"/>
  <c r="BG130" i="3"/>
  <c r="BE130" i="3"/>
  <c r="T130" i="3"/>
  <c r="R130" i="3"/>
  <c r="P130" i="3"/>
  <c r="BK130" i="3"/>
  <c r="J130" i="3"/>
  <c r="BF130" i="3" s="1"/>
  <c r="BI129" i="3"/>
  <c r="BH129" i="3"/>
  <c r="BG129" i="3"/>
  <c r="BE129" i="3"/>
  <c r="T129" i="3"/>
  <c r="R129" i="3"/>
  <c r="P129" i="3"/>
  <c r="BK129" i="3"/>
  <c r="J129" i="3"/>
  <c r="BF129" i="3" s="1"/>
  <c r="BI128" i="3"/>
  <c r="BH128" i="3"/>
  <c r="BG128" i="3"/>
  <c r="F35" i="3" s="1"/>
  <c r="BB96" i="1" s="1"/>
  <c r="BE128" i="3"/>
  <c r="T128" i="3"/>
  <c r="R128" i="3"/>
  <c r="P128" i="3"/>
  <c r="BK128" i="3"/>
  <c r="BK127" i="3" s="1"/>
  <c r="J128" i="3"/>
  <c r="J127" i="3" s="1"/>
  <c r="BF128" i="3"/>
  <c r="BI126" i="3"/>
  <c r="BH126" i="3"/>
  <c r="BG126" i="3"/>
  <c r="BE126" i="3"/>
  <c r="T126" i="3"/>
  <c r="R126" i="3"/>
  <c r="P126" i="3"/>
  <c r="BK126" i="3"/>
  <c r="J126" i="3"/>
  <c r="BF126" i="3" s="1"/>
  <c r="BI125" i="3"/>
  <c r="BH125" i="3"/>
  <c r="BG125" i="3"/>
  <c r="BE125" i="3"/>
  <c r="T125" i="3"/>
  <c r="R125" i="3"/>
  <c r="P125" i="3"/>
  <c r="BK125" i="3"/>
  <c r="J125" i="3"/>
  <c r="BF125" i="3"/>
  <c r="BI124" i="3"/>
  <c r="BH124" i="3"/>
  <c r="BG124" i="3"/>
  <c r="BE124" i="3"/>
  <c r="T124" i="3"/>
  <c r="R124" i="3"/>
  <c r="P124" i="3"/>
  <c r="BK124" i="3"/>
  <c r="J124" i="3"/>
  <c r="J123" i="3" s="1"/>
  <c r="J98" i="3" s="1"/>
  <c r="BF124" i="3"/>
  <c r="F115" i="3"/>
  <c r="E113" i="3"/>
  <c r="F89" i="3"/>
  <c r="E87" i="3"/>
  <c r="J24" i="3"/>
  <c r="E24" i="3"/>
  <c r="J92" i="3" s="1"/>
  <c r="J23" i="3"/>
  <c r="J21" i="3"/>
  <c r="E21" i="3"/>
  <c r="J20" i="3"/>
  <c r="J18" i="3"/>
  <c r="E18" i="3"/>
  <c r="F118" i="3" s="1"/>
  <c r="J17" i="3"/>
  <c r="J15" i="3"/>
  <c r="E15" i="3"/>
  <c r="F117" i="3" s="1"/>
  <c r="J14" i="3"/>
  <c r="E7" i="3"/>
  <c r="E111" i="3" s="1"/>
  <c r="J37" i="2"/>
  <c r="J36" i="2"/>
  <c r="AY95" i="1" s="1"/>
  <c r="J35" i="2"/>
  <c r="AX95" i="1" s="1"/>
  <c r="BI123" i="2"/>
  <c r="BH123" i="2"/>
  <c r="BG123" i="2"/>
  <c r="BE123" i="2"/>
  <c r="T123" i="2"/>
  <c r="R123" i="2"/>
  <c r="P123" i="2"/>
  <c r="BK123" i="2"/>
  <c r="J123" i="2"/>
  <c r="BF123" i="2" s="1"/>
  <c r="BI121" i="2"/>
  <c r="BH121" i="2"/>
  <c r="F36" i="2"/>
  <c r="BC95" i="1" s="1"/>
  <c r="BG121" i="2"/>
  <c r="BE121" i="2"/>
  <c r="T121" i="2"/>
  <c r="R121" i="2"/>
  <c r="P121" i="2"/>
  <c r="BK121" i="2"/>
  <c r="J121" i="2"/>
  <c r="BF121" i="2" s="1"/>
  <c r="F112" i="2"/>
  <c r="F89" i="2"/>
  <c r="E87" i="2"/>
  <c r="J24" i="2"/>
  <c r="E24" i="2"/>
  <c r="J115" i="2" s="1"/>
  <c r="J23" i="2"/>
  <c r="J21" i="2"/>
  <c r="E21" i="2"/>
  <c r="J91" i="2" s="1"/>
  <c r="J20" i="2"/>
  <c r="J18" i="2"/>
  <c r="E18" i="2"/>
  <c r="J17" i="2"/>
  <c r="J15" i="2"/>
  <c r="E15" i="2"/>
  <c r="F114" i="2" s="1"/>
  <c r="J14" i="2"/>
  <c r="E7" i="2"/>
  <c r="AS94" i="1"/>
  <c r="L90" i="1"/>
  <c r="AM90" i="1"/>
  <c r="AM89" i="1"/>
  <c r="L89" i="1"/>
  <c r="AM87" i="1"/>
  <c r="L87" i="1"/>
  <c r="L85" i="1"/>
  <c r="L84" i="1"/>
  <c r="F34" i="3" l="1"/>
  <c r="J34" i="3" s="1"/>
  <c r="J99" i="3"/>
  <c r="F37" i="2"/>
  <c r="BD95" i="1" s="1"/>
  <c r="F35" i="2"/>
  <c r="BB95" i="1" s="1"/>
  <c r="P131" i="3"/>
  <c r="AT98" i="1"/>
  <c r="J169" i="6"/>
  <c r="I170" i="6" s="1"/>
  <c r="J170" i="6" s="1"/>
  <c r="J119" i="6" s="1"/>
  <c r="J118" i="6" s="1"/>
  <c r="R120" i="2"/>
  <c r="R119" i="2" s="1"/>
  <c r="R118" i="2" s="1"/>
  <c r="T120" i="6"/>
  <c r="T119" i="6" s="1"/>
  <c r="T118" i="6" s="1"/>
  <c r="P120" i="6"/>
  <c r="P119" i="6" s="1"/>
  <c r="P118" i="6" s="1"/>
  <c r="AU99" i="1" s="1"/>
  <c r="BF122" i="8"/>
  <c r="J121" i="8"/>
  <c r="R127" i="3"/>
  <c r="R123" i="3" s="1"/>
  <c r="R122" i="3" s="1"/>
  <c r="R121" i="3" s="1"/>
  <c r="J125" i="9"/>
  <c r="AW96" i="1"/>
  <c r="F36" i="3"/>
  <c r="BC96" i="1" s="1"/>
  <c r="F35" i="6"/>
  <c r="BB99" i="1" s="1"/>
  <c r="J142" i="8"/>
  <c r="T131" i="3"/>
  <c r="J33" i="4"/>
  <c r="AV97" i="1" s="1"/>
  <c r="P121" i="8"/>
  <c r="P120" i="8" s="1"/>
  <c r="P119" i="8" s="1"/>
  <c r="AU101" i="1" s="1"/>
  <c r="J114" i="6"/>
  <c r="J118" i="3"/>
  <c r="J177" i="7"/>
  <c r="I178" i="7" s="1"/>
  <c r="BE121" i="7"/>
  <c r="P120" i="7"/>
  <c r="P119" i="7" s="1"/>
  <c r="P118" i="7" s="1"/>
  <c r="AU100" i="1" s="1"/>
  <c r="E85" i="7"/>
  <c r="T120" i="7"/>
  <c r="T119" i="7" s="1"/>
  <c r="T118" i="7" s="1"/>
  <c r="F35" i="7"/>
  <c r="BB100" i="1" s="1"/>
  <c r="F92" i="7"/>
  <c r="F36" i="7"/>
  <c r="BC100" i="1" s="1"/>
  <c r="R120" i="7"/>
  <c r="R119" i="7" s="1"/>
  <c r="R118" i="7" s="1"/>
  <c r="F33" i="7"/>
  <c r="AZ100" i="1" s="1"/>
  <c r="F37" i="7"/>
  <c r="BD100" i="1" s="1"/>
  <c r="F114" i="7"/>
  <c r="J33" i="7"/>
  <c r="F115" i="6"/>
  <c r="E85" i="6"/>
  <c r="F114" i="4"/>
  <c r="J91" i="4"/>
  <c r="E85" i="4"/>
  <c r="F92" i="4"/>
  <c r="F91" i="3"/>
  <c r="F92" i="3"/>
  <c r="E85" i="3"/>
  <c r="F91" i="2"/>
  <c r="F33" i="2"/>
  <c r="AZ95" i="1" s="1"/>
  <c r="J92" i="2"/>
  <c r="BK120" i="2"/>
  <c r="P120" i="2"/>
  <c r="P119" i="2" s="1"/>
  <c r="P118" i="2" s="1"/>
  <c r="AU95" i="1" s="1"/>
  <c r="T120" i="2"/>
  <c r="T119" i="2" s="1"/>
  <c r="T118" i="2" s="1"/>
  <c r="J114" i="2"/>
  <c r="F115" i="8"/>
  <c r="J115" i="8"/>
  <c r="T121" i="8"/>
  <c r="E85" i="8"/>
  <c r="F92" i="8"/>
  <c r="F35" i="8"/>
  <c r="BB101" i="1" s="1"/>
  <c r="F37" i="8"/>
  <c r="BD101" i="1" s="1"/>
  <c r="T120" i="8"/>
  <c r="T119" i="8" s="1"/>
  <c r="F114" i="9"/>
  <c r="J114" i="9"/>
  <c r="J33" i="9"/>
  <c r="AV102" i="1" s="1"/>
  <c r="T120" i="9"/>
  <c r="T119" i="9" s="1"/>
  <c r="T118" i="9" s="1"/>
  <c r="R120" i="9"/>
  <c r="R119" i="9" s="1"/>
  <c r="R118" i="9" s="1"/>
  <c r="P120" i="9"/>
  <c r="P119" i="9" s="1"/>
  <c r="P118" i="9" s="1"/>
  <c r="AU102" i="1" s="1"/>
  <c r="F35" i="9"/>
  <c r="BB102" i="1" s="1"/>
  <c r="F36" i="9"/>
  <c r="BC102" i="1" s="1"/>
  <c r="BK120" i="9"/>
  <c r="F37" i="9"/>
  <c r="BD102" i="1" s="1"/>
  <c r="F115" i="9"/>
  <c r="J92" i="9"/>
  <c r="BK119" i="2"/>
  <c r="J98" i="2"/>
  <c r="J115" i="4"/>
  <c r="J92" i="4"/>
  <c r="BK121" i="8"/>
  <c r="F36" i="8"/>
  <c r="BC101" i="1" s="1"/>
  <c r="F115" i="2"/>
  <c r="F92" i="2"/>
  <c r="F37" i="3"/>
  <c r="BD96" i="1" s="1"/>
  <c r="F33" i="3"/>
  <c r="AZ96" i="1" s="1"/>
  <c r="J33" i="3"/>
  <c r="AV96" i="1" s="1"/>
  <c r="AT96" i="1" s="1"/>
  <c r="J33" i="2"/>
  <c r="AV95" i="1" s="1"/>
  <c r="BK123" i="3"/>
  <c r="F36" i="6"/>
  <c r="BC99" i="1" s="1"/>
  <c r="P127" i="3"/>
  <c r="P123" i="3" s="1"/>
  <c r="P122" i="3" s="1"/>
  <c r="P121" i="3" s="1"/>
  <c r="AU96" i="1" s="1"/>
  <c r="T127" i="3"/>
  <c r="T123" i="3" s="1"/>
  <c r="T122" i="3" s="1"/>
  <c r="T121" i="3" s="1"/>
  <c r="J117" i="3"/>
  <c r="J91" i="3"/>
  <c r="BK119" i="4"/>
  <c r="J120" i="4"/>
  <c r="J98" i="4" s="1"/>
  <c r="R120" i="6"/>
  <c r="R119" i="6" s="1"/>
  <c r="R118" i="6" s="1"/>
  <c r="J33" i="6"/>
  <c r="AV99" i="1" s="1"/>
  <c r="F33" i="6"/>
  <c r="AZ99" i="1" s="1"/>
  <c r="J33" i="8"/>
  <c r="AV101" i="1" s="1"/>
  <c r="BK120" i="6"/>
  <c r="J120" i="6" s="1"/>
  <c r="F37" i="6"/>
  <c r="BD99" i="1" s="1"/>
  <c r="BJ120" i="7"/>
  <c r="J116" i="8"/>
  <c r="J92" i="8"/>
  <c r="F33" i="8"/>
  <c r="AZ101" i="1" s="1"/>
  <c r="E108" i="2"/>
  <c r="E85" i="2"/>
  <c r="BA96" i="1"/>
  <c r="J114" i="7"/>
  <c r="J91" i="7"/>
  <c r="J92" i="6"/>
  <c r="F33" i="9"/>
  <c r="AZ102" i="1" s="1"/>
  <c r="F91" i="6"/>
  <c r="J92" i="7"/>
  <c r="E85" i="9"/>
  <c r="I143" i="8" l="1"/>
  <c r="J143" i="8" s="1"/>
  <c r="J119" i="8"/>
  <c r="J120" i="8"/>
  <c r="J120" i="9"/>
  <c r="I126" i="9"/>
  <c r="J126" i="9" s="1"/>
  <c r="J119" i="9" s="1"/>
  <c r="J98" i="9"/>
  <c r="J39" i="3"/>
  <c r="J178" i="7"/>
  <c r="J120" i="7"/>
  <c r="J98" i="7" s="1"/>
  <c r="AV100" i="1"/>
  <c r="BB94" i="1"/>
  <c r="AX94" i="1" s="1"/>
  <c r="BC94" i="1"/>
  <c r="AY94" i="1" s="1"/>
  <c r="AU94" i="1"/>
  <c r="BD94" i="1"/>
  <c r="W33" i="1" s="1"/>
  <c r="BK119" i="9"/>
  <c r="AZ94" i="1"/>
  <c r="AV94" i="1" s="1"/>
  <c r="J98" i="6"/>
  <c r="BK119" i="6"/>
  <c r="J97" i="4"/>
  <c r="BK118" i="4"/>
  <c r="BK120" i="8"/>
  <c r="J98" i="8"/>
  <c r="BK122" i="3"/>
  <c r="BK118" i="2"/>
  <c r="J97" i="2"/>
  <c r="BJ119" i="7"/>
  <c r="BK118" i="9"/>
  <c r="J118" i="9" l="1"/>
  <c r="J30" i="9" s="1"/>
  <c r="J97" i="9"/>
  <c r="J119" i="7"/>
  <c r="J118" i="7" s="1"/>
  <c r="W31" i="1"/>
  <c r="W32" i="1"/>
  <c r="W29" i="1"/>
  <c r="BK118" i="6"/>
  <c r="J97" i="6"/>
  <c r="J97" i="3"/>
  <c r="BK121" i="3"/>
  <c r="J96" i="2"/>
  <c r="J30" i="2"/>
  <c r="F34" i="2" s="1"/>
  <c r="J97" i="8"/>
  <c r="BK119" i="8"/>
  <c r="AK29" i="1"/>
  <c r="AT94" i="1"/>
  <c r="BJ118" i="7"/>
  <c r="J96" i="4"/>
  <c r="J30" i="4"/>
  <c r="F34" i="4" s="1"/>
  <c r="F34" i="9" l="1"/>
  <c r="J96" i="9"/>
  <c r="J34" i="4"/>
  <c r="BA97" i="1"/>
  <c r="J97" i="7"/>
  <c r="J34" i="2"/>
  <c r="AW95" i="1" s="1"/>
  <c r="AT95" i="1" s="1"/>
  <c r="BA95" i="1"/>
  <c r="BA94" i="1" s="1"/>
  <c r="AG102" i="1"/>
  <c r="AG98" i="1"/>
  <c r="AN98" i="1" s="1"/>
  <c r="J30" i="7"/>
  <c r="J96" i="7"/>
  <c r="AG95" i="1"/>
  <c r="J96" i="3"/>
  <c r="AG97" i="1"/>
  <c r="J96" i="8"/>
  <c r="J30" i="8"/>
  <c r="F34" i="8" s="1"/>
  <c r="J96" i="6"/>
  <c r="J30" i="6"/>
  <c r="J39" i="2" l="1"/>
  <c r="F34" i="6"/>
  <c r="J39" i="4"/>
  <c r="AW97" i="1"/>
  <c r="AT97" i="1" s="1"/>
  <c r="AN97" i="1" s="1"/>
  <c r="J34" i="8"/>
  <c r="AW101" i="1" s="1"/>
  <c r="AT101" i="1" s="1"/>
  <c r="BA101" i="1"/>
  <c r="J34" i="9"/>
  <c r="BA102" i="1"/>
  <c r="F34" i="7"/>
  <c r="J34" i="7" s="1"/>
  <c r="AW94" i="1"/>
  <c r="AK30" i="1" s="1"/>
  <c r="W30" i="1"/>
  <c r="AG99" i="1"/>
  <c r="AN95" i="1"/>
  <c r="AG101" i="1"/>
  <c r="AG100" i="1"/>
  <c r="AG96" i="1"/>
  <c r="AN96" i="1" s="1"/>
  <c r="AW102" i="1" l="1"/>
  <c r="AT102" i="1" s="1"/>
  <c r="AN102" i="1" s="1"/>
  <c r="J39" i="9"/>
  <c r="AN101" i="1"/>
  <c r="J34" i="6"/>
  <c r="BA99" i="1"/>
  <c r="J39" i="8"/>
  <c r="BA100" i="1"/>
  <c r="AG94" i="1"/>
  <c r="AW99" i="1" l="1"/>
  <c r="AT99" i="1" s="1"/>
  <c r="AN99" i="1" s="1"/>
  <c r="J39" i="6"/>
  <c r="AW100" i="1"/>
  <c r="AT100" i="1" s="1"/>
  <c r="AN100" i="1" s="1"/>
  <c r="J39" i="7"/>
  <c r="AK26" i="1"/>
  <c r="AK35" i="1" s="1"/>
  <c r="AN94" i="1"/>
</calcChain>
</file>

<file path=xl/sharedStrings.xml><?xml version="1.0" encoding="utf-8"?>
<sst xmlns="http://schemas.openxmlformats.org/spreadsheetml/2006/main" count="2840" uniqueCount="550">
  <si>
    <t>Export Komplet</t>
  </si>
  <si>
    <t/>
  </si>
  <si>
    <t>2.0</t>
  </si>
  <si>
    <t>False</t>
  </si>
  <si>
    <t>{23b55a3c-a380-48d2-aade-eafec9e8bd8e}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</si>
  <si>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</si>
  <si>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</si>
  <si>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</si>
  <si>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</si>
  <si>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</si>
  <si>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</si>
  <si>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</si>
  <si>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</si>
  <si>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</t>
  </si>
  <si>
    <t>Stavba:</t>
  </si>
  <si>
    <t>Božetěchova</t>
  </si>
  <si>
    <t>KSO:</t>
  </si>
  <si>
    <t>CC-CZ:</t>
  </si>
  <si>
    <t>Místo:</t>
  </si>
  <si>
    <t xml:space="preserve"> </t>
  </si>
  <si>
    <t>Datum:</t>
  </si>
  <si>
    <t>10. 2. 2020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</si>
  <si>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</si>
  <si>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</si>
  <si>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</si>
  <si>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</si>
  <si>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</si>
  <si>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</si>
  <si>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</si>
  <si>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</si>
  <si>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</si>
  <si>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</si>
  <si>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</si>
  <si>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</si>
  <si>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</si>
  <si>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</si>
  <si>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</si>
  <si>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</si>
  <si>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</si>
  <si>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</si>
  <si>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</si>
  <si>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</si>
  <si>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</si>
  <si>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</si>
  <si>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</si>
  <si>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</si>
  <si>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</si>
  <si>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</si>
  <si>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</si>
  <si>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</si>
  <si>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</si>
  <si>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</si>
  <si>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</si>
  <si>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</si>
  <si>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</si>
  <si>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</si>
  <si>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</si>
  <si>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</si>
  <si>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</si>
  <si>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</si>
  <si>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</si>
  <si>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</si>
  <si>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</si>
  <si>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</si>
  <si>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</si>
  <si>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</si>
  <si>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</si>
  <si>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</si>
  <si>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</si>
  <si>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</si>
  <si>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</si>
  <si>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</si>
  <si>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</si>
  <si>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</si>
  <si>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</si>
  <si>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</si>
  <si>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Změna 1- SDK příčky 3.NP</t>
  </si>
  <si>
    <t>STA</t>
  </si>
  <si>
    <t>{afe7e76b-406a-44a4-8c4c-f302a0e6f771}</t>
  </si>
  <si>
    <t>1-2</t>
  </si>
  <si>
    <t>Změna 2- obložkové zárubně do nosných stěn</t>
  </si>
  <si>
    <t>{cc38af51-0c01-4e83-9846-81cb1de9f853}</t>
  </si>
  <si>
    <t>1-3</t>
  </si>
  <si>
    <t>Změna 3- vnitřní omítky 3. NP</t>
  </si>
  <si>
    <t>{c6cbf970-6ea6-45be-a486-20d643a72f4b}</t>
  </si>
  <si>
    <t>1-4</t>
  </si>
  <si>
    <t>Změna 4- podlahové krytiny</t>
  </si>
  <si>
    <t>{38d285d2-d452-4876-aca4-4c0ba4574f20}</t>
  </si>
  <si>
    <t>1-5</t>
  </si>
  <si>
    <t>Změna 5- vnitřní dveře</t>
  </si>
  <si>
    <t>{1164791d-15ec-414f-8cf7-2daf7296c2a2}</t>
  </si>
  <si>
    <t>1-6</t>
  </si>
  <si>
    <t>Změna 6-Zařizovací předměty</t>
  </si>
  <si>
    <t>{4ec36a61-088d-4002-b75f-f8d0c5117313}</t>
  </si>
  <si>
    <t>1-7</t>
  </si>
  <si>
    <t>Změna 7- vnitřní rozvody ÚT 3.NP</t>
  </si>
  <si>
    <t>{c0b083bf-0446-4808-adc4-44e157f82697}</t>
  </si>
  <si>
    <t>1-8</t>
  </si>
  <si>
    <t>Změna 8- vnitřní rozvody VZT 3.NP-ventilátory</t>
  </si>
  <si>
    <t>{480a2a22-79aa-4099-bb57-bd0603db3135}</t>
  </si>
  <si>
    <t>KRYCÍ LIST SOUPISU PRACÍ</t>
  </si>
  <si>
    <t>Objekt:</t>
  </si>
  <si>
    <t>Změna protihlukových vlastností SDK příček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</si>
  <si>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</si>
  <si>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</si>
  <si>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</si>
  <si>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</si>
  <si>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</si>
  <si>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</si>
  <si>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763 - Konstrukce suché výstavby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</si>
  <si>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</si>
  <si>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</si>
  <si>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</si>
  <si>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</si>
  <si>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</si>
  <si>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</si>
  <si>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</si>
  <si>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</si>
  <si>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</si>
  <si>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</si>
  <si>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</si>
  <si>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</si>
  <si>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</si>
  <si>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</si>
  <si>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</si>
  <si>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</si>
  <si>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</si>
  <si>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763</t>
  </si>
  <si>
    <t>Konstrukce suché výstavby</t>
  </si>
  <si>
    <t>M</t>
  </si>
  <si>
    <t>RGS.KB620012</t>
  </si>
  <si>
    <t>Rigips - stavební deska RB (A) (GKB) 12,5  1250 x 2500</t>
  </si>
  <si>
    <t>m2</t>
  </si>
  <si>
    <t>CS ÚRS 2019 01</t>
  </si>
  <si>
    <t>32</t>
  </si>
  <si>
    <t>16</t>
  </si>
  <si>
    <t>1519945534</t>
  </si>
  <si>
    <t>VV</t>
  </si>
  <si>
    <t>213,181818181818*1,1 'Přepočtené koeficientem množství</t>
  </si>
  <si>
    <t>RGS.KB620543</t>
  </si>
  <si>
    <t>Modrá akustická protipožární deska MA (DF) Activ 12,5  1250 x 2000</t>
  </si>
  <si>
    <t>516992329</t>
  </si>
  <si>
    <t>Úprava ostění pro osazení obložkových zárubní ve zděných stěnách m.č. 308-305, 303-305, 303-314, 303-323, 323-324 a přesun otvoru pro dveře 305-309</t>
  </si>
  <si>
    <t>HSV - Práce a dodávky HSV</t>
  </si>
  <si>
    <t xml:space="preserve">    9 - Ostatní konstrukce a práce, bourání</t>
  </si>
  <si>
    <t xml:space="preserve">      3 - Svislé a kompletní konstrukce</t>
  </si>
  <si>
    <t xml:space="preserve">        6 - Úpravy povrchů, podlahy a osazování výplní</t>
  </si>
  <si>
    <t xml:space="preserve">    997 - Přesun sutě</t>
  </si>
  <si>
    <t>HSV</t>
  </si>
  <si>
    <t>Práce a dodávky HSV</t>
  </si>
  <si>
    <t>9</t>
  </si>
  <si>
    <t>Ostatní konstrukce a práce, bourání</t>
  </si>
  <si>
    <t>K</t>
  </si>
  <si>
    <t>967031132R</t>
  </si>
  <si>
    <t>Přisekání rovných ostění v cihelném zdivu na MV nebo MVC o 60 mm (oboustranně)</t>
  </si>
  <si>
    <t>ks</t>
  </si>
  <si>
    <t>4</t>
  </si>
  <si>
    <t>-1335712497</t>
  </si>
  <si>
    <t>964073211</t>
  </si>
  <si>
    <t>Vybourání válcovaných nosníků ze zdiva cihelného dl do 4 m hmotnosti 10 kg/m</t>
  </si>
  <si>
    <t>-846038860</t>
  </si>
  <si>
    <t>3</t>
  </si>
  <si>
    <t>968072455</t>
  </si>
  <si>
    <t>Vybourání kovových dveřních zárubní pl do 2 m2</t>
  </si>
  <si>
    <t>-127513077</t>
  </si>
  <si>
    <t>Svislé a kompletní konstrukce</t>
  </si>
  <si>
    <t>317941121</t>
  </si>
  <si>
    <t>Osazování ocelových válcovaných nosníků na zdivu I, IE, U, UE nebo L do č 12</t>
  </si>
  <si>
    <t>1030628238</t>
  </si>
  <si>
    <t>5</t>
  </si>
  <si>
    <t>13010744</t>
  </si>
  <si>
    <t>ocel profilová IPE 120 jakost 11 375</t>
  </si>
  <si>
    <t>8</t>
  </si>
  <si>
    <t>-1608916759</t>
  </si>
  <si>
    <t>6</t>
  </si>
  <si>
    <t>349231821</t>
  </si>
  <si>
    <t>Přizdívka ostění s ozubem z cihel tl do 300 mm</t>
  </si>
  <si>
    <t>-722466907</t>
  </si>
  <si>
    <t>Úpravy povrchů, podlahy a osazování výplní</t>
  </si>
  <si>
    <t>7</t>
  </si>
  <si>
    <t>612331141</t>
  </si>
  <si>
    <t>Cementová omítka štuková dvouvrstvá vnitřních stěn nanášená ručně</t>
  </si>
  <si>
    <t>1485232789</t>
  </si>
  <si>
    <t>612345301R</t>
  </si>
  <si>
    <t>Sádrová hladká omítka ostění nebo nadpraží vč. rohovníků</t>
  </si>
  <si>
    <t>-189913359</t>
  </si>
  <si>
    <t>997</t>
  </si>
  <si>
    <t>Přesun sutě</t>
  </si>
  <si>
    <t>997013214</t>
  </si>
  <si>
    <t>Vnitrostaveništní doprava suti a vybouraných hmot pro budovy v do 15 m ručně</t>
  </si>
  <si>
    <t>kpl</t>
  </si>
  <si>
    <t>-1355781348</t>
  </si>
  <si>
    <t>Vyrovnání křivosti vnitřního povrchu stěn po odsekání původních omítek  Křivost 0 až 50 mm, průměrné vyrovnání 20 mm</t>
  </si>
  <si>
    <t xml:space="preserve">    6 - Úpravy povrchů, podlahy a osazování výplní</t>
  </si>
  <si>
    <t>612345413R</t>
  </si>
  <si>
    <t>Oprava vnitřní sádrové hladké omítky stěn v rozsahu plochy do 50%, D+M</t>
  </si>
  <si>
    <t>1178931631</t>
  </si>
  <si>
    <t>Změna dveřních křídel pro zvýšení protihlukových vlastností</t>
  </si>
  <si>
    <t xml:space="preserve">    766 - Konstrukce truhlářské</t>
  </si>
  <si>
    <t>766</t>
  </si>
  <si>
    <t>Konstrukce truhlářské</t>
  </si>
  <si>
    <t>61160053R1</t>
  </si>
  <si>
    <t>dveře dřevěné vnitřní hladké plné 1křídlé bez povrchové úpravy 900x1970mm,Levé,místnost 305-306, Dodávka,původní cena</t>
  </si>
  <si>
    <t>kus</t>
  </si>
  <si>
    <t>-1926506616</t>
  </si>
  <si>
    <t>61160053R21</t>
  </si>
  <si>
    <t>dveře dřevěné vnitřní hladké plné 1křídlé bez povrchové úpravy 900x1970mm,Levé,místnost 305-306, Montáž, původní cena</t>
  </si>
  <si>
    <t>-1317018610</t>
  </si>
  <si>
    <t>61160053R2</t>
  </si>
  <si>
    <t>dveře dřevěné vnitřní hladké plné 1křídlé bez povrchové úpravy 900x1970mm,Pravé,místnost 305-307, Dodávka,původní cena</t>
  </si>
  <si>
    <t>1017534161</t>
  </si>
  <si>
    <t>61160053R22</t>
  </si>
  <si>
    <t>dveře dřevěné vnitřní hladké plné 1křídlé bez povrchové úpravy 900x1970mm,Pravé,místnost 305-307, Montáž, původní cena</t>
  </si>
  <si>
    <t>-1207681811</t>
  </si>
  <si>
    <t>61160053R3</t>
  </si>
  <si>
    <t>dveře dřevěné vnitřní hladké plné 1křídlé bez povrchové úpravy 900x1970mm,Levé,místnost 305-308, Dodávka,původní cena</t>
  </si>
  <si>
    <t>930780236</t>
  </si>
  <si>
    <t>61160053R323</t>
  </si>
  <si>
    <t>dveře dřevěné vnitřní hladké plné 1křídlé bez povrchové úpravy 900x1970mm,Levé,místnost 305-308, Montáž, původní cena</t>
  </si>
  <si>
    <t>1069369258</t>
  </si>
  <si>
    <t>61160053R4</t>
  </si>
  <si>
    <t>dveře dřevěné vnitřní hladké plné 1křídlé bez povrchové úpravy 900x1970mm, Pravé, místnost 308-309, Dodávka, původní cena</t>
  </si>
  <si>
    <t>1640409594</t>
  </si>
  <si>
    <t>61160053R24</t>
  </si>
  <si>
    <t>dveře dřevěné vnitřní hladké plné 1křídlé bez povrchové úpravy 900x1970mm, Pravé, místnost 308-309, Montáž, původní cena</t>
  </si>
  <si>
    <t>426595016</t>
  </si>
  <si>
    <t>61160051R5</t>
  </si>
  <si>
    <t>dveře dřevěné vnitřní hladké plné 1křídlé bez povrchové úpravy 700x1970mm,Pravé, místnost 308-310, Dodávka, původní cena</t>
  </si>
  <si>
    <t>471945229</t>
  </si>
  <si>
    <t>10</t>
  </si>
  <si>
    <t>61160051R525</t>
  </si>
  <si>
    <t>dveře dřevěné vnitřní hladké plné 1křídlé bez povrchové úpravy 700x1970mm,Pravé, místnost 308-310, Montáž, původní cena</t>
  </si>
  <si>
    <t>-1410805658</t>
  </si>
  <si>
    <t>11</t>
  </si>
  <si>
    <t>61160053R6</t>
  </si>
  <si>
    <t>dveře dřevěné vnitřní hladké plné 1křídlé bez povrchové úpravy 900x1970mm,Levé, místnost 308-312,Dodávka, původní cena</t>
  </si>
  <si>
    <t>-1435008973</t>
  </si>
  <si>
    <t>12</t>
  </si>
  <si>
    <t>61160053R26</t>
  </si>
  <si>
    <t>dveře dřevěné vnitřní hladké plné 1křídlé bez povrchové úpravy 900x1970mm,Levé, místnost 308-312,Montáž, původní cena</t>
  </si>
  <si>
    <t>557813840</t>
  </si>
  <si>
    <t>13</t>
  </si>
  <si>
    <t>61160053R7</t>
  </si>
  <si>
    <t>dveře dřevěné vnitřní hladké plné 1křídlé bez povrchové úpravy 900x1970mm, Levé, místnost 308-313, Dodávka,původní cena</t>
  </si>
  <si>
    <t>1565006443</t>
  </si>
  <si>
    <t>14</t>
  </si>
  <si>
    <t>61160053R27</t>
  </si>
  <si>
    <t>dveře dřevěné vnitřní hladké plné 1křídlé bez povrchové úpravy 900x1970mm, Levé, místnost 308-313, Montáž, původní cena</t>
  </si>
  <si>
    <t>-1456542068</t>
  </si>
  <si>
    <t>61160053R8</t>
  </si>
  <si>
    <t>dveře dřevěné vnitřní hladké plné 1křídlé bez povrchové úpravy 900x1970mm, Levé, místnost 308-311, Dodávka, původní cena</t>
  </si>
  <si>
    <t>-1080183131</t>
  </si>
  <si>
    <t>61160053R28</t>
  </si>
  <si>
    <t>dveře dřevěné vnitřní hladké plné 1křídlé bez povrchové úpravy 900x1970mm, Levé, místnost 308-311, Montáž, původní cena</t>
  </si>
  <si>
    <t>-315288542</t>
  </si>
  <si>
    <t>17</t>
  </si>
  <si>
    <t>61160053R9</t>
  </si>
  <si>
    <t>dveře dřevěné vnitřní hladké plné 1křídlé bez povrchové úpravy 900x1970mm, Pravé, místnost 303-304, Dodávka, původní cena</t>
  </si>
  <si>
    <t>1598193811</t>
  </si>
  <si>
    <t>18</t>
  </si>
  <si>
    <t>61160053R29</t>
  </si>
  <si>
    <t>dveře dřevěné vnitřní hladké plné 1křídlé bez povrchové úpravy 900x1970mm, Pravé, místnost 303-304, Montáž, původní cena</t>
  </si>
  <si>
    <t>1100685397</t>
  </si>
  <si>
    <t>19</t>
  </si>
  <si>
    <t>61160053R10</t>
  </si>
  <si>
    <t>dveře dřevěné vnitřní hladké plné 1křídlé bez povrchové úpravy 900x1970mm,Levé, místnost 303-305, Dodávka, původní cena</t>
  </si>
  <si>
    <t>1417212499</t>
  </si>
  <si>
    <t>20</t>
  </si>
  <si>
    <t>61160053R30</t>
  </si>
  <si>
    <t>dveře dřevěné vnitřní hladké plné 1křídlé bez povrchové úpravy 900x1970mm,Levé, místnost 303-305, Montáž, původní cena</t>
  </si>
  <si>
    <t>2057494154</t>
  </si>
  <si>
    <t>61160053R11</t>
  </si>
  <si>
    <t>dveře dřevěné vnitřní hladké plné 1křídlé bez povrchové úpravy 900x1970mm, Levé 303-314, Dodávka, původní cena</t>
  </si>
  <si>
    <t>-1930740052</t>
  </si>
  <si>
    <t>22</t>
  </si>
  <si>
    <t>61160053R31</t>
  </si>
  <si>
    <t>dveře dřevěné vnitřní hladké plné 1křídlé bez povrchové úpravy 900x1970mm, Levé 303-314, Montáž,původní cena</t>
  </si>
  <si>
    <t>1585507574</t>
  </si>
  <si>
    <t>23</t>
  </si>
  <si>
    <t>61160053R12</t>
  </si>
  <si>
    <t>dveře dřevěné vnitřní hladké plné 1křídlé bez povrchové úpravy 900x1970mm,Pravé, místnost 303-323, Dodávka,původní cena</t>
  </si>
  <si>
    <t>1340889096</t>
  </si>
  <si>
    <t>24</t>
  </si>
  <si>
    <t>61160053R32</t>
  </si>
  <si>
    <t>dveře dřevěné vnitřní hladké plné 1křídlé bez povrchové úpravy 900x1970mm,Pravé, místnost 303-323, Montáž,původní cena</t>
  </si>
  <si>
    <t>-1872728298</t>
  </si>
  <si>
    <t>25</t>
  </si>
  <si>
    <t>61160053R13</t>
  </si>
  <si>
    <t>dveře dřevěné vnitřní hladké plné 1křídlé bez povrchové úpravy 900x1970mm, Levé, místnost 323-330, Dodávka, původní cena</t>
  </si>
  <si>
    <t>-756208852</t>
  </si>
  <si>
    <t>26</t>
  </si>
  <si>
    <t>61160053R33</t>
  </si>
  <si>
    <t>dveře dřevěné vnitřní hladké plné 1křídlé bez povrchové úpravy 900x1970mm, Levé, místnost 323-330, Montáž, původní cena</t>
  </si>
  <si>
    <t>-279600034</t>
  </si>
  <si>
    <t>27</t>
  </si>
  <si>
    <t>61160053R14</t>
  </si>
  <si>
    <t>dveře dřevěné vnitřní hladké plné 1křídlé bez povrchové úpravy 900x1970mm, Pravé, Místnost 323-321, Dodávka, původní cena</t>
  </si>
  <si>
    <t>404306659</t>
  </si>
  <si>
    <t>28</t>
  </si>
  <si>
    <t>61160053R34</t>
  </si>
  <si>
    <t>dveře dřevěné vnitřní hladké plné 1křídlé bez povrchové úpravy 900x1970mm, Pravé, místnost 323-321, Montáž,původní cena</t>
  </si>
  <si>
    <t>836014718</t>
  </si>
  <si>
    <t>29</t>
  </si>
  <si>
    <t>61160053R15</t>
  </si>
  <si>
    <t>dveře dřevěné vnitřní hladké plné 1křídlé bez povrchové úpravy 900x1970mm, Levé, místnost 323-324, Dodávka,původní cena</t>
  </si>
  <si>
    <t>-1859306111</t>
  </si>
  <si>
    <t>30</t>
  </si>
  <si>
    <t>61160053R35</t>
  </si>
  <si>
    <t>dveře dřevěné vnitřní hladké plné 1křídlé bez povrchové úpravy 900x1970mm, Levé, místnost 323-324, Montáž,původní cena</t>
  </si>
  <si>
    <t>1214306770</t>
  </si>
  <si>
    <t>31</t>
  </si>
  <si>
    <t>61160051R16</t>
  </si>
  <si>
    <t>dveře dřevěné vnitřní hladké plné 1křídlé bez povrchové úpravy 700x1970mm, Pravé, místnost 314-319, Dodávka,původní cena</t>
  </si>
  <si>
    <t>510249423</t>
  </si>
  <si>
    <t>61160051R36</t>
  </si>
  <si>
    <t>dveře dřevěné vnitřní hladké plné 1křídlé bez povrchové úpravy 700x1970mm, Pravé, místnost 314-319, Montáž,původní cena</t>
  </si>
  <si>
    <t>1255470609</t>
  </si>
  <si>
    <t>33</t>
  </si>
  <si>
    <t>61160051R17</t>
  </si>
  <si>
    <t>dveře dřevěné vnitřní hladké plné 1křídlé bez povrchové úpravy 700x1970mm, Levé, místnost 314-315, Dodávka,původní cena</t>
  </si>
  <si>
    <t>1554952959</t>
  </si>
  <si>
    <t>34</t>
  </si>
  <si>
    <t>61160051R37</t>
  </si>
  <si>
    <t>dveře dřevěné vnitřní hladké plné 1křídlé bez povrchové úpravy 700x1970mm, Levé, místnost 314-315, Montáž,původní cena</t>
  </si>
  <si>
    <t>1699286944</t>
  </si>
  <si>
    <t>35</t>
  </si>
  <si>
    <t>61160053R18</t>
  </si>
  <si>
    <t>dveře dřevěné vnitřní hladké plné 1křídlé bez povrchové úpravy 900x1970mm, Pravé,místnost 314-316, Dodávka,původní cena</t>
  </si>
  <si>
    <t>1592430215</t>
  </si>
  <si>
    <t>36</t>
  </si>
  <si>
    <t>61160053R38</t>
  </si>
  <si>
    <t>dveře dřevěné vnitřní hladké plné 1křídlé bez povrchové úpravy 900x1970mm, Pravé,místnost 314-316, Montáž,původní cena</t>
  </si>
  <si>
    <t>393200082</t>
  </si>
  <si>
    <t>37</t>
  </si>
  <si>
    <t>61160053R19</t>
  </si>
  <si>
    <t>dveře dřevěné vnitřní hladké plné 1křídlé bez povrchové úpravy 900x1970mm, Levé,místnost 314-317, Dodávka,původní cena</t>
  </si>
  <si>
    <t>1701462488</t>
  </si>
  <si>
    <t>38</t>
  </si>
  <si>
    <t>61160053R39</t>
  </si>
  <si>
    <t>dveře dřevěné vnitřní hladké plné 1křídlé bez povrchové úpravy 900x1970mm, Levé,místnost 314-317,Montáž,původní cena</t>
  </si>
  <si>
    <t>141410299</t>
  </si>
  <si>
    <t>39</t>
  </si>
  <si>
    <t>61160053R20</t>
  </si>
  <si>
    <t>dveře dřevěné vnitřní hladké plné 1křídlé bez povrchové úpravy 900x1970mm, Levé, místnost 314-318, Dodávka,původní cena</t>
  </si>
  <si>
    <t>-1501258266</t>
  </si>
  <si>
    <t>40</t>
  </si>
  <si>
    <t>61160053R40</t>
  </si>
  <si>
    <t>dveře dřevěné vnitřní hladké plné 1křídlé bez povrchové úpravy 900x1970mm, Levé, místnost 314-318, Montáž,původní cena</t>
  </si>
  <si>
    <t>-1773451861</t>
  </si>
  <si>
    <t>41</t>
  </si>
  <si>
    <t>61160053R41</t>
  </si>
  <si>
    <t>Dodávka dveřních křídel- nová cena</t>
  </si>
  <si>
    <t>-409981740</t>
  </si>
  <si>
    <t>42</t>
  </si>
  <si>
    <t>61182258R1</t>
  </si>
  <si>
    <t>zárubeň obložková pro dveře 1křídlé 600,700,800,900x1970mm tl 60-170mm dub,buk, dodávka</t>
  </si>
  <si>
    <t>-756882696</t>
  </si>
  <si>
    <t>Zárubeň pro místnosti: 305-306,305-307,305-308,308-309,308-310,308-312,308-313,308-311,303-304,303-305,303-314,303-323,323-320, 323-321,323-324,</t>
  </si>
  <si>
    <t>314-319, 314-315,314-316,314-317,314-318</t>
  </si>
  <si>
    <t>43</t>
  </si>
  <si>
    <t>61182258R2</t>
  </si>
  <si>
    <t>zárubeň obložková pro dveře 1křídlé 600,700,800,900x1970mm tl 60-170mm dub,buk, Montáž</t>
  </si>
  <si>
    <t>1043781812</t>
  </si>
  <si>
    <t>44</t>
  </si>
  <si>
    <t>61182258R42</t>
  </si>
  <si>
    <t>Dodávka obložkových zárubní- nová cena</t>
  </si>
  <si>
    <t>-2074949999</t>
  </si>
  <si>
    <t>45</t>
  </si>
  <si>
    <t>61182258</t>
  </si>
  <si>
    <t>Montáž dveřních křídel a zárubní-nová cena</t>
  </si>
  <si>
    <t>-421092683</t>
  </si>
  <si>
    <t>Zařizovací předměty dle investora</t>
  </si>
  <si>
    <t xml:space="preserve">    725 - Zdravotechnika - zařizovací předměty</t>
  </si>
  <si>
    <t>725</t>
  </si>
  <si>
    <t>Zdravotechnika - zařizovací předměty</t>
  </si>
  <si>
    <t>64221040R</t>
  </si>
  <si>
    <t>48918882</t>
  </si>
  <si>
    <t>Místnost 304,306,310,312,313,316,317,319</t>
  </si>
  <si>
    <t>55162001R1</t>
  </si>
  <si>
    <t>Sifon pro CLIK- CLAK, bílý</t>
  </si>
  <si>
    <t>-141284679</t>
  </si>
  <si>
    <t>55161840R</t>
  </si>
  <si>
    <t>Umyvadlový vtok OPTIMA 5/4, clic-clac celochrom VF785CR</t>
  </si>
  <si>
    <t>-2027645919</t>
  </si>
  <si>
    <t>55145732R</t>
  </si>
  <si>
    <t>1350458769</t>
  </si>
  <si>
    <t>místnost 304,306,310,311,312,313,316,317,318,319,320,324</t>
  </si>
  <si>
    <t>64240160</t>
  </si>
  <si>
    <t>-195470553</t>
  </si>
  <si>
    <t>místnost 304,310,319,321</t>
  </si>
  <si>
    <t>725212115.GBTR</t>
  </si>
  <si>
    <t>Skříňka s umyvadlem Naturel Vario Dekor 60 cm, bílá VARIO60ZBIBL</t>
  </si>
  <si>
    <t>soubor</t>
  </si>
  <si>
    <t>-1589523904</t>
  </si>
  <si>
    <t>Místnost 311</t>
  </si>
  <si>
    <t>55145522R</t>
  </si>
  <si>
    <t>288651065</t>
  </si>
  <si>
    <t>Místnost 311,320</t>
  </si>
  <si>
    <t>Místnost 311,318</t>
  </si>
  <si>
    <t>64271101</t>
  </si>
  <si>
    <t>výlevka keramická bílá</t>
  </si>
  <si>
    <t>-872088622</t>
  </si>
  <si>
    <t>místnost 315</t>
  </si>
  <si>
    <t>55144086R</t>
  </si>
  <si>
    <t>baterie k výlevce</t>
  </si>
  <si>
    <t>-2066880547</t>
  </si>
  <si>
    <t>GBT.111350005R</t>
  </si>
  <si>
    <t>-1850468176</t>
  </si>
  <si>
    <t>místnost 318</t>
  </si>
  <si>
    <t>64211023</t>
  </si>
  <si>
    <t>1349914247</t>
  </si>
  <si>
    <t>55144071R</t>
  </si>
  <si>
    <t>-1156479763</t>
  </si>
  <si>
    <t>55145541R</t>
  </si>
  <si>
    <t>-309407548</t>
  </si>
  <si>
    <t>Místnost 318</t>
  </si>
  <si>
    <t>55233117R</t>
  </si>
  <si>
    <t xml:space="preserve">žlábek podlahový do prostoru </t>
  </si>
  <si>
    <t>-1609364086</t>
  </si>
  <si>
    <t>55161723R</t>
  </si>
  <si>
    <t>standartní zápachová uzávěrka,boční odpad DN50,0,8l/s</t>
  </si>
  <si>
    <t>-1518312064</t>
  </si>
  <si>
    <t>55161820R</t>
  </si>
  <si>
    <t>designová mřížka ocelová leštěná, design "concept" 1200 mm</t>
  </si>
  <si>
    <t>-1946687406</t>
  </si>
  <si>
    <t>64212010R</t>
  </si>
  <si>
    <t>-1817112917</t>
  </si>
  <si>
    <t>Místnost 320</t>
  </si>
  <si>
    <t xml:space="preserve">Změna vedení potrubních rozvodů ÚTve 3.NP dle PD povrchem - dle požadavku ve stěnách provedených rozvodů povrchem vč namontovaných těles-mč.3.17, 3.16, 3.06, 3.07, 3.05, 3.12, 3.13, 3.24  </t>
  </si>
  <si>
    <t xml:space="preserve">    735 - Ústřední vytápění - otopná tělesa</t>
  </si>
  <si>
    <t>735</t>
  </si>
  <si>
    <t>Ústřední vytápění - otopná tělesa</t>
  </si>
  <si>
    <t>735151811R</t>
  </si>
  <si>
    <t xml:space="preserve">Demontáž otopného tělesa </t>
  </si>
  <si>
    <t>1150654448</t>
  </si>
  <si>
    <t>230081001R</t>
  </si>
  <si>
    <t>Demontáž hotových potrubních rozvodů</t>
  </si>
  <si>
    <t>bm</t>
  </si>
  <si>
    <t>64</t>
  </si>
  <si>
    <t>-704345733</t>
  </si>
  <si>
    <t>PPL.51012901R</t>
  </si>
  <si>
    <t>nový materiál 50%(cca 16mb-15, a 16mb-18, fitinky)</t>
  </si>
  <si>
    <t>128</t>
  </si>
  <si>
    <t>1721143404</t>
  </si>
  <si>
    <t>28377089R</t>
  </si>
  <si>
    <t>dodávka - tepelná izolace potrubí do drážek tl 5mm</t>
  </si>
  <si>
    <t>-156369431</t>
  </si>
  <si>
    <t>713411112R</t>
  </si>
  <si>
    <t>Montáž tepelné izolace potrubí</t>
  </si>
  <si>
    <t>-969709064</t>
  </si>
  <si>
    <t>735159110R</t>
  </si>
  <si>
    <t xml:space="preserve">Montáž otopných těles </t>
  </si>
  <si>
    <t>989456570</t>
  </si>
  <si>
    <t>735192921R</t>
  </si>
  <si>
    <t xml:space="preserve">Zpětná montáž potrubních rozvodů do drážky </t>
  </si>
  <si>
    <t>1545372389</t>
  </si>
  <si>
    <t>974031132R</t>
  </si>
  <si>
    <t>Vysekání rýh ve zdivu cihelném 130/70</t>
  </si>
  <si>
    <t>340093475</t>
  </si>
  <si>
    <t>346244371R</t>
  </si>
  <si>
    <t>Zazdívka o tl 140 mm rýh do 150/100 mm</t>
  </si>
  <si>
    <t>-263861638</t>
  </si>
  <si>
    <t>612331111</t>
  </si>
  <si>
    <t>Cementová omítka hrubá po zazdívce (š. do 150 mm)</t>
  </si>
  <si>
    <t>-1790317952</t>
  </si>
  <si>
    <t>612341121R</t>
  </si>
  <si>
    <t>Sádrová omítka po záhozu drážek</t>
  </si>
  <si>
    <t>593789115</t>
  </si>
  <si>
    <t>115201401R</t>
  </si>
  <si>
    <t>Dodávka-NOVÉ POTRUBÍ Z 3.NO DO 1.PP-HPW Vícevrstvá trubka PEX/AL/PEX 32x3 - 95°C | 1m (2x15 mb)</t>
  </si>
  <si>
    <t>-10411347</t>
  </si>
  <si>
    <t>115201401R1</t>
  </si>
  <si>
    <t>Dodávka - izolace tepelná potrubí pex-al-pex - 35/19</t>
  </si>
  <si>
    <t>537732364</t>
  </si>
  <si>
    <t>115201501R</t>
  </si>
  <si>
    <t>Montáž potrubí PEX-AL-PEX</t>
  </si>
  <si>
    <t>124893181</t>
  </si>
  <si>
    <t>722224152R</t>
  </si>
  <si>
    <t>Dodávka - ventil kulový 6/4" + šroubení samosvorné na pex-al-pex 32-6/4"</t>
  </si>
  <si>
    <t>600370954</t>
  </si>
  <si>
    <t>722224153R</t>
  </si>
  <si>
    <t>Montáž ventil kulový + šroubení</t>
  </si>
  <si>
    <t>-2124697144</t>
  </si>
  <si>
    <t>55141002R</t>
  </si>
  <si>
    <t>Dodávka - ventil kulový 1"</t>
  </si>
  <si>
    <t>-1028305325</t>
  </si>
  <si>
    <t>55141002R1</t>
  </si>
  <si>
    <t>Montáž - ventil kulový 1"</t>
  </si>
  <si>
    <t>-1321476585</t>
  </si>
  <si>
    <t>t</t>
  </si>
  <si>
    <t>1966519361</t>
  </si>
  <si>
    <t>Rozvod byl rozdělen do dvou samostatných okruhů. Původní ventilátor 800/200 byl nahrazen ventilátory 350/125 a 500/160. Elektro rozvod byl doplněný a upravený pro oddělené ovládání dvou ventilátorů pro samostatné větve.</t>
  </si>
  <si>
    <t xml:space="preserve">    751 - Vzduchotechnika</t>
  </si>
  <si>
    <t>751</t>
  </si>
  <si>
    <t>Vzduchotechnika</t>
  </si>
  <si>
    <t>ELD.EDM100ECR</t>
  </si>
  <si>
    <t>Původní ventiátor TD 800/200</t>
  </si>
  <si>
    <t>1083792407</t>
  </si>
  <si>
    <t>ELD.EDM100ECR1</t>
  </si>
  <si>
    <t>Nový ventilátor TD 350/125</t>
  </si>
  <si>
    <t>451207903</t>
  </si>
  <si>
    <t>ELD.EDM100ECR2</t>
  </si>
  <si>
    <t>Nový ventilátor TD 500/160</t>
  </si>
  <si>
    <t>688166532</t>
  </si>
  <si>
    <t>580101006R</t>
  </si>
  <si>
    <t>Úprava a doplnění elektrorozvodů pro ovládání 2ks ventilátorů (kabeláž, relé, zpožďovače)</t>
  </si>
  <si>
    <t>1657735087</t>
  </si>
  <si>
    <t>Celkem za ZL 8</t>
  </si>
  <si>
    <t>VRN</t>
  </si>
  <si>
    <t>%</t>
  </si>
  <si>
    <t>Celkem za ZL 2</t>
  </si>
  <si>
    <t>Celkem za ZL 3</t>
  </si>
  <si>
    <t>Celkem za ZL 5</t>
  </si>
  <si>
    <t>725999004T00</t>
  </si>
  <si>
    <t xml:space="preserve">U,UK - Umyvadlo diturvitové+ZU+mont. </t>
  </si>
  <si>
    <t>725999029T00</t>
  </si>
  <si>
    <t xml:space="preserve">U,UK,UM,UM1,Ui - Bat.pák.umyvadl.stoj.chrom+mont. </t>
  </si>
  <si>
    <t xml:space="preserve">K - Klozet kombi. diturvitový,vodorovný odp.+mont. </t>
  </si>
  <si>
    <t>S,S1,S2 - Bat.pák.sprch. nást.chrom se sprchou +mont.</t>
  </si>
  <si>
    <t>VL - Výlevka dit. +mont.</t>
  </si>
  <si>
    <t>PC</t>
  </si>
  <si>
    <t xml:space="preserve">VL - Splach.nádrž vysokopolož.+splach.trubka+mont. </t>
  </si>
  <si>
    <t>725999043T00</t>
  </si>
  <si>
    <t>Celkem za ZL 7</t>
  </si>
  <si>
    <t>Celkem za ZL 4</t>
  </si>
  <si>
    <t>Celkem za ZL 6</t>
  </si>
  <si>
    <t>Změna 2- SDK příčky 3.NP</t>
  </si>
  <si>
    <t xml:space="preserve"> Změna 3 - obložkové zárubně do nosných stěn</t>
  </si>
  <si>
    <t>Změna 4- vnitřní omítky 3. NP</t>
  </si>
  <si>
    <t>Změna 5- vnitřní rozvody VZT 3.NP-ventilátory</t>
  </si>
  <si>
    <t>Změna 6- vnitřní dveře</t>
  </si>
  <si>
    <t>Změna 8- vnitřní rozvody ÚT 3.NP</t>
  </si>
  <si>
    <t>Změna 7-Zařizovací předměty</t>
  </si>
  <si>
    <t>725999001T00</t>
  </si>
  <si>
    <t xml:space="preserve">Ui - Invalidní umyvadlo diturvitové +mont. </t>
  </si>
  <si>
    <t>725999019T00</t>
  </si>
  <si>
    <t>K,Ki - Invalidní klozet kombi. diturvitový vodorovný odp.+mont.</t>
  </si>
  <si>
    <t>725999028T00</t>
  </si>
  <si>
    <t xml:space="preserve">VL - Bat.pák.dřez.nást.chrom+mont. </t>
  </si>
  <si>
    <t xml:space="preserve">Umyvadlo Grohe Bau Ceramic 55,3x38,6 cm alpská bílá otvor pro baterii uprostřed 39440000+ZU+mont. </t>
  </si>
  <si>
    <t>LEA nástěnná sprchová termostatická baterie pro tělesně postižené,chrom (MR90155) +mont.</t>
  </si>
  <si>
    <t xml:space="preserve">Sapho Alpi Senior invalidní - Umyvadlová baterie pro tělesně postižené, chrom LE002 +mont. </t>
  </si>
  <si>
    <t xml:space="preserve">umyvadlo keramické závěsné bezbariérové bílé 640x550mm +mont. </t>
  </si>
  <si>
    <t>Wc kombi komplet "bezbariérové" ZVÝŠENÉ +mont.</t>
  </si>
  <si>
    <t>baterie sprchová Aqualine LIGA SL533 +mont.</t>
  </si>
  <si>
    <t xml:space="preserve">Wc kombi komplet Kolo Rekord zadní odpad K99004000 +mont. </t>
  </si>
  <si>
    <t xml:space="preserve">Umyvadlová dřezová baterie Titania Lux chrom+mont. </t>
  </si>
  <si>
    <t>KOLO REKORD 500x380, 1 otvor pro baterii, bílá K91952000 +mont.</t>
  </si>
  <si>
    <t>cena SIKO</t>
  </si>
  <si>
    <t>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</si>
</sst>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i/>
      <sz val="8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969696"/>
      </right>
      <top style="hair">
        <color indexed="64"/>
      </top>
      <bottom/>
      <diagonal/>
    </border>
    <border>
      <left style="hair">
        <color rgb="FF969696"/>
      </left>
      <right style="hair">
        <color rgb="FF969696"/>
      </right>
      <top style="hair">
        <color indexed="64"/>
      </top>
      <bottom/>
      <diagonal/>
    </border>
    <border>
      <left style="hair">
        <color rgb="FF969696"/>
      </left>
      <right style="hair">
        <color indexed="64"/>
      </right>
      <top style="hair">
        <color indexed="64"/>
      </top>
      <bottom style="hair">
        <color rgb="FF969696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rgb="FF969696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rgb="FF969696"/>
      </left>
      <right style="hair">
        <color indexed="64"/>
      </right>
      <top/>
      <bottom style="hair">
        <color indexed="64"/>
      </bottom>
      <diagonal/>
    </border>
    <border>
      <left/>
      <right style="hair">
        <color rgb="FF969696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rgb="FF969696"/>
      </right>
      <top style="hair">
        <color indexed="64"/>
      </top>
      <bottom style="hair">
        <color rgb="FF969696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rgb="FF969696"/>
      </left>
      <right style="hair">
        <color indexed="64"/>
      </right>
      <top style="hair">
        <color rgb="FF969696"/>
      </top>
      <bottom style="hair">
        <color indexed="64"/>
      </bottom>
      <diagonal/>
    </border>
    <border>
      <left style="hair">
        <color indexed="64"/>
      </left>
      <right/>
      <top style="hair">
        <color rgb="FF969696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9" fontId="36" fillId="0" borderId="0" applyFont="0" applyFill="0" applyBorder="0" applyAlignment="0" applyProtection="0"/>
  </cellStyleXfs>
  <cellXfs count="2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10" fillId="0" borderId="3" xfId="0" applyFont="1" applyBorder="1" applyAlignment="1"/>
    <xf numFmtId="0" fontId="10" fillId="0" borderId="0" xfId="0" applyFont="1" applyAlignment="1">
      <alignment horizontal="left"/>
    </xf>
    <xf numFmtId="4" fontId="10" fillId="0" borderId="0" xfId="0" applyNumberFormat="1" applyFont="1" applyAlignment="1"/>
    <xf numFmtId="0" fontId="10" fillId="0" borderId="14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Border="1" applyAlignment="1"/>
    <xf numFmtId="166" fontId="10" fillId="0" borderId="15" xfId="0" applyNumberFormat="1" applyFont="1" applyBorder="1" applyAlignment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167" fontId="20" fillId="0" borderId="0" xfId="0" applyNumberFormat="1" applyFont="1" applyBorder="1" applyAlignment="1" applyProtection="1">
      <alignment vertical="center"/>
      <protection locked="0"/>
    </xf>
    <xf numFmtId="4" fontId="20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>
      <alignment horizontal="left" vertical="center"/>
    </xf>
    <xf numFmtId="0" fontId="20" fillId="5" borderId="22" xfId="0" applyFont="1" applyFill="1" applyBorder="1" applyAlignment="1" applyProtection="1">
      <alignment horizontal="center" vertical="center"/>
      <protection locked="0"/>
    </xf>
    <xf numFmtId="49" fontId="20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6" xfId="0" applyFont="1" applyFill="1" applyBorder="1" applyAlignment="1" applyProtection="1">
      <alignment vertical="center" wrapText="1"/>
      <protection locked="0"/>
    </xf>
    <xf numFmtId="0" fontId="20" fillId="5" borderId="17" xfId="0" applyFont="1" applyFill="1" applyBorder="1" applyAlignment="1" applyProtection="1">
      <alignment vertical="center" wrapText="1"/>
      <protection locked="0"/>
    </xf>
    <xf numFmtId="4" fontId="20" fillId="5" borderId="18" xfId="0" applyNumberFormat="1" applyFont="1" applyFill="1" applyBorder="1" applyAlignment="1" applyProtection="1">
      <alignment vertical="center" wrapText="1"/>
      <protection locked="0"/>
    </xf>
    <xf numFmtId="9" fontId="20" fillId="0" borderId="22" xfId="2" applyFont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49" fontId="32" fillId="0" borderId="0" xfId="0" applyNumberFormat="1" applyFont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horizontal="left" vertical="center" wrapText="1"/>
      <protection locked="0"/>
    </xf>
    <xf numFmtId="0" fontId="32" fillId="0" borderId="0" xfId="0" applyFont="1" applyBorder="1" applyAlignment="1" applyProtection="1">
      <alignment horizontal="center" vertical="center" wrapText="1"/>
      <protection locked="0"/>
    </xf>
    <xf numFmtId="167" fontId="32" fillId="0" borderId="0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Border="1" applyAlignment="1" applyProtection="1">
      <alignment vertical="center"/>
      <protection locked="0"/>
    </xf>
    <xf numFmtId="0" fontId="32" fillId="0" borderId="0" xfId="0" applyFont="1" applyBorder="1" applyAlignment="1">
      <alignment horizontal="left" vertical="center"/>
    </xf>
    <xf numFmtId="49" fontId="32" fillId="0" borderId="24" xfId="0" applyNumberFormat="1" applyFont="1" applyBorder="1" applyAlignment="1" applyProtection="1">
      <alignment horizontal="left" vertical="center" wrapText="1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6" xfId="0" applyFont="1" applyBorder="1" applyAlignment="1" applyProtection="1">
      <alignment horizontal="center" vertical="center"/>
      <protection locked="0"/>
    </xf>
    <xf numFmtId="0" fontId="32" fillId="0" borderId="27" xfId="0" applyFont="1" applyBorder="1" applyAlignment="1" applyProtection="1">
      <alignment horizontal="center" vertical="center"/>
      <protection locked="0"/>
    </xf>
    <xf numFmtId="0" fontId="32" fillId="0" borderId="25" xfId="0" applyFont="1" applyBorder="1" applyAlignment="1" applyProtection="1">
      <alignment horizontal="center" vertical="center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167" fontId="32" fillId="0" borderId="32" xfId="0" applyNumberFormat="1" applyFont="1" applyBorder="1" applyAlignment="1" applyProtection="1">
      <alignment vertical="center"/>
      <protection locked="0"/>
    </xf>
    <xf numFmtId="0" fontId="32" fillId="0" borderId="30" xfId="0" applyFont="1" applyBorder="1" applyAlignment="1" applyProtection="1">
      <alignment horizontal="center" vertical="center" wrapText="1"/>
      <protection locked="0"/>
    </xf>
    <xf numFmtId="167" fontId="32" fillId="0" borderId="33" xfId="0" applyNumberFormat="1" applyFont="1" applyBorder="1" applyAlignment="1" applyProtection="1">
      <alignment vertical="center"/>
      <protection locked="0"/>
    </xf>
    <xf numFmtId="0" fontId="32" fillId="0" borderId="34" xfId="0" applyFont="1" applyBorder="1" applyAlignment="1" applyProtection="1">
      <alignment horizontal="left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49" fontId="32" fillId="0" borderId="27" xfId="0" applyNumberFormat="1" applyFont="1" applyBorder="1" applyAlignment="1" applyProtection="1">
      <alignment horizontal="left" vertical="center" wrapText="1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18" xfId="0" applyFont="1" applyBorder="1" applyAlignment="1" applyProtection="1">
      <alignment horizontal="left" vertical="center" wrapText="1"/>
      <protection locked="0"/>
    </xf>
    <xf numFmtId="4" fontId="32" fillId="0" borderId="37" xfId="0" applyNumberFormat="1" applyFont="1" applyBorder="1" applyAlignment="1" applyProtection="1">
      <alignment vertical="center"/>
      <protection locked="0"/>
    </xf>
    <xf numFmtId="4" fontId="32" fillId="0" borderId="31" xfId="0" applyNumberFormat="1" applyFont="1" applyBorder="1" applyAlignment="1" applyProtection="1">
      <alignment vertical="center"/>
      <protection locked="0"/>
    </xf>
    <xf numFmtId="4" fontId="32" fillId="0" borderId="38" xfId="0" applyNumberFormat="1" applyFont="1" applyBorder="1" applyAlignment="1" applyProtection="1">
      <alignment vertical="center"/>
      <protection locked="0"/>
    </xf>
    <xf numFmtId="4" fontId="32" fillId="0" borderId="39" xfId="0" applyNumberFormat="1" applyFont="1" applyBorder="1" applyAlignment="1" applyProtection="1">
      <alignment vertical="center"/>
      <protection locked="0"/>
    </xf>
    <xf numFmtId="4" fontId="32" fillId="0" borderId="35" xfId="0" applyNumberFormat="1" applyFont="1" applyBorder="1" applyAlignment="1" applyProtection="1">
      <alignment vertical="center"/>
      <protection locked="0"/>
    </xf>
    <xf numFmtId="4" fontId="32" fillId="0" borderId="40" xfId="0" applyNumberFormat="1" applyFont="1" applyBorder="1" applyAlignment="1" applyProtection="1">
      <alignment vertical="center"/>
      <protection locked="0"/>
    </xf>
    <xf numFmtId="0" fontId="9" fillId="0" borderId="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33" fillId="0" borderId="3" xfId="0" applyFont="1" applyFill="1" applyBorder="1" applyAlignment="1">
      <alignment vertical="center"/>
    </xf>
    <xf numFmtId="0" fontId="32" fillId="0" borderId="16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>
      <alignment horizontal="right"/>
    </xf>
    <xf numFmtId="166" fontId="8" fillId="0" borderId="41" xfId="0" applyNumberFormat="1" applyFont="1" applyBorder="1" applyAlignment="1">
      <alignment horizontal="right"/>
    </xf>
    <xf numFmtId="0" fontId="33" fillId="0" borderId="41" xfId="0" applyFont="1" applyBorder="1" applyAlignment="1">
      <alignment vertical="center"/>
    </xf>
    <xf numFmtId="0" fontId="32" fillId="0" borderId="41" xfId="0" applyFont="1" applyBorder="1" applyAlignment="1">
      <alignment horizontal="left" vertical="center"/>
    </xf>
    <xf numFmtId="0" fontId="32" fillId="0" borderId="41" xfId="0" applyFont="1" applyBorder="1" applyAlignment="1">
      <alignment horizontal="center" vertical="center"/>
    </xf>
    <xf numFmtId="166" fontId="21" fillId="0" borderId="41" xfId="0" applyNumberFormat="1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33" fillId="0" borderId="41" xfId="0" applyFont="1" applyFill="1" applyBorder="1" applyAlignment="1">
      <alignment vertical="center"/>
    </xf>
    <xf numFmtId="0" fontId="32" fillId="0" borderId="41" xfId="0" applyFont="1" applyFill="1" applyBorder="1" applyAlignment="1">
      <alignment horizontal="left" vertical="center"/>
    </xf>
    <xf numFmtId="0" fontId="32" fillId="0" borderId="41" xfId="0" applyFont="1" applyFill="1" applyBorder="1" applyAlignment="1">
      <alignment horizontal="center" vertical="center"/>
    </xf>
    <xf numFmtId="166" fontId="21" fillId="0" borderId="41" xfId="0" applyNumberFormat="1" applyFont="1" applyFill="1" applyBorder="1" applyAlignment="1">
      <alignment vertical="center"/>
    </xf>
    <xf numFmtId="0" fontId="0" fillId="0" borderId="41" xfId="0" applyFont="1" applyFill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0" fontId="20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3">
    <cellStyle name="Hypertextový odkaz" xfId="1" builtinId="8"/>
    <cellStyle name="Normální" xfId="0" builtinId="0" customBuiltin="1"/>
    <cellStyle name="Procenta" xfId="2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zoomScale="25" zoomScaleNormal="25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270" t="s">
        <v>5</v>
      </c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 x14ac:dyDescent="0.2">
      <c r="B5" s="19"/>
      <c r="D5" s="22" t="s">
        <v>12</v>
      </c>
      <c r="K5" s="276" t="s">
        <v>13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R5" s="19"/>
      <c r="BS5" s="16" t="s">
        <v>6</v>
      </c>
    </row>
    <row r="6" spans="1:74" ht="36.950000000000003" customHeight="1" x14ac:dyDescent="0.2">
      <c r="B6" s="19"/>
      <c r="D6" s="24" t="s">
        <v>14</v>
      </c>
      <c r="K6" s="277" t="s">
        <v>15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R6" s="19"/>
      <c r="BS6" s="16" t="s">
        <v>6</v>
      </c>
    </row>
    <row r="7" spans="1:74" ht="12" customHeight="1" x14ac:dyDescent="0.2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 x14ac:dyDescent="0.2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 x14ac:dyDescent="0.2">
      <c r="B9" s="19"/>
      <c r="AR9" s="19"/>
      <c r="BS9" s="16" t="s">
        <v>6</v>
      </c>
    </row>
    <row r="10" spans="1:74" ht="12" customHeight="1" x14ac:dyDescent="0.2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 x14ac:dyDescent="0.2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5" customHeight="1" x14ac:dyDescent="0.2">
      <c r="B12" s="19"/>
      <c r="AR12" s="19"/>
      <c r="BS12" s="16" t="s">
        <v>6</v>
      </c>
    </row>
    <row r="13" spans="1:74" ht="12" customHeight="1" x14ac:dyDescent="0.2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 x14ac:dyDescent="0.2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5" customHeight="1" x14ac:dyDescent="0.2">
      <c r="B15" s="19"/>
      <c r="AR15" s="19"/>
      <c r="BS15" s="16" t="s">
        <v>3</v>
      </c>
    </row>
    <row r="16" spans="1:74" ht="12" customHeight="1" x14ac:dyDescent="0.2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 x14ac:dyDescent="0.2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2:71" ht="6.95" customHeight="1" x14ac:dyDescent="0.2">
      <c r="B18" s="19"/>
      <c r="AR18" s="19"/>
      <c r="BS18" s="16" t="s">
        <v>6</v>
      </c>
    </row>
    <row r="19" spans="2:71" ht="12" customHeight="1" x14ac:dyDescent="0.2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 x14ac:dyDescent="0.2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2:71" ht="6.95" customHeight="1" x14ac:dyDescent="0.2">
      <c r="B21" s="19"/>
      <c r="AR21" s="19"/>
    </row>
    <row r="22" spans="2:71" ht="12" customHeight="1" x14ac:dyDescent="0.2">
      <c r="B22" s="19"/>
      <c r="D22" s="25" t="s">
        <v>29</v>
      </c>
      <c r="AR22" s="19"/>
    </row>
    <row r="23" spans="2:71" ht="16.5" customHeight="1" x14ac:dyDescent="0.2">
      <c r="B23" s="19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19"/>
    </row>
    <row r="24" spans="2:71" ht="6.95" customHeight="1" x14ac:dyDescent="0.2">
      <c r="B24" s="19"/>
      <c r="AR24" s="19"/>
    </row>
    <row r="25" spans="2:71" ht="6.95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 x14ac:dyDescent="0.2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73" t="e">
        <f>ROUND(AG94,2)</f>
        <v>#REF!</v>
      </c>
      <c r="AL26" s="274"/>
      <c r="AM26" s="274"/>
      <c r="AN26" s="274"/>
      <c r="AO26" s="274"/>
      <c r="AR26" s="28"/>
    </row>
    <row r="27" spans="2:71" s="1" customFormat="1" ht="6.95" customHeight="1" x14ac:dyDescent="0.2">
      <c r="B27" s="28"/>
      <c r="AR27" s="28"/>
    </row>
    <row r="28" spans="2:71" s="1" customFormat="1" ht="12.75" x14ac:dyDescent="0.2">
      <c r="B28" s="28"/>
      <c r="L28" s="275" t="s">
        <v>31</v>
      </c>
      <c r="M28" s="275"/>
      <c r="N28" s="275"/>
      <c r="O28" s="275"/>
      <c r="P28" s="275"/>
      <c r="W28" s="275" t="s">
        <v>32</v>
      </c>
      <c r="X28" s="275"/>
      <c r="Y28" s="275"/>
      <c r="Z28" s="275"/>
      <c r="AA28" s="275"/>
      <c r="AB28" s="275"/>
      <c r="AC28" s="275"/>
      <c r="AD28" s="275"/>
      <c r="AE28" s="275"/>
      <c r="AK28" s="275" t="s">
        <v>33</v>
      </c>
      <c r="AL28" s="275"/>
      <c r="AM28" s="275"/>
      <c r="AN28" s="275"/>
      <c r="AO28" s="275"/>
      <c r="AR28" s="28"/>
    </row>
    <row r="29" spans="2:71" s="2" customFormat="1" ht="14.45" customHeight="1" x14ac:dyDescent="0.2">
      <c r="B29" s="32"/>
      <c r="D29" s="25" t="s">
        <v>34</v>
      </c>
      <c r="F29" s="25" t="s">
        <v>35</v>
      </c>
      <c r="L29" s="280">
        <v>0.21</v>
      </c>
      <c r="M29" s="279"/>
      <c r="N29" s="279"/>
      <c r="O29" s="279"/>
      <c r="P29" s="279"/>
      <c r="W29" s="278" t="e">
        <f>ROUND(AZ94, 2)</f>
        <v>#REF!</v>
      </c>
      <c r="X29" s="279"/>
      <c r="Y29" s="279"/>
      <c r="Z29" s="279"/>
      <c r="AA29" s="279"/>
      <c r="AB29" s="279"/>
      <c r="AC29" s="279"/>
      <c r="AD29" s="279"/>
      <c r="AE29" s="279"/>
      <c r="AK29" s="278" t="e">
        <f>ROUND(AV94, 2)</f>
        <v>#REF!</v>
      </c>
      <c r="AL29" s="279"/>
      <c r="AM29" s="279"/>
      <c r="AN29" s="279"/>
      <c r="AO29" s="279"/>
      <c r="AR29" s="32"/>
    </row>
    <row r="30" spans="2:71" s="2" customFormat="1" ht="14.45" customHeight="1" x14ac:dyDescent="0.2">
      <c r="B30" s="32"/>
      <c r="F30" s="25" t="s">
        <v>36</v>
      </c>
      <c r="L30" s="280">
        <v>0.15</v>
      </c>
      <c r="M30" s="279"/>
      <c r="N30" s="279"/>
      <c r="O30" s="279"/>
      <c r="P30" s="279"/>
      <c r="W30" s="278" t="e">
        <f>ROUND(BA94, 2)</f>
        <v>#REF!</v>
      </c>
      <c r="X30" s="279"/>
      <c r="Y30" s="279"/>
      <c r="Z30" s="279"/>
      <c r="AA30" s="279"/>
      <c r="AB30" s="279"/>
      <c r="AC30" s="279"/>
      <c r="AD30" s="279"/>
      <c r="AE30" s="279"/>
      <c r="AK30" s="278" t="e">
        <f>ROUND(AW94, 2)</f>
        <v>#REF!</v>
      </c>
      <c r="AL30" s="279"/>
      <c r="AM30" s="279"/>
      <c r="AN30" s="279"/>
      <c r="AO30" s="279"/>
      <c r="AR30" s="32"/>
    </row>
    <row r="31" spans="2:71" s="2" customFormat="1" ht="14.45" hidden="1" customHeight="1" x14ac:dyDescent="0.2">
      <c r="B31" s="32"/>
      <c r="F31" s="25" t="s">
        <v>37</v>
      </c>
      <c r="L31" s="280">
        <v>0.21</v>
      </c>
      <c r="M31" s="279"/>
      <c r="N31" s="279"/>
      <c r="O31" s="279"/>
      <c r="P31" s="279"/>
      <c r="W31" s="278" t="e">
        <f>ROUND(BB94, 2)</f>
        <v>#REF!</v>
      </c>
      <c r="X31" s="279"/>
      <c r="Y31" s="279"/>
      <c r="Z31" s="279"/>
      <c r="AA31" s="279"/>
      <c r="AB31" s="279"/>
      <c r="AC31" s="279"/>
      <c r="AD31" s="279"/>
      <c r="AE31" s="279"/>
      <c r="AK31" s="278">
        <v>0</v>
      </c>
      <c r="AL31" s="279"/>
      <c r="AM31" s="279"/>
      <c r="AN31" s="279"/>
      <c r="AO31" s="279"/>
      <c r="AR31" s="32"/>
    </row>
    <row r="32" spans="2:71" s="2" customFormat="1" ht="14.45" hidden="1" customHeight="1" x14ac:dyDescent="0.2">
      <c r="B32" s="32"/>
      <c r="F32" s="25" t="s">
        <v>38</v>
      </c>
      <c r="L32" s="280">
        <v>0.15</v>
      </c>
      <c r="M32" s="279"/>
      <c r="N32" s="279"/>
      <c r="O32" s="279"/>
      <c r="P32" s="279"/>
      <c r="W32" s="278" t="e">
        <f>ROUND(BC94, 2)</f>
        <v>#REF!</v>
      </c>
      <c r="X32" s="279"/>
      <c r="Y32" s="279"/>
      <c r="Z32" s="279"/>
      <c r="AA32" s="279"/>
      <c r="AB32" s="279"/>
      <c r="AC32" s="279"/>
      <c r="AD32" s="279"/>
      <c r="AE32" s="279"/>
      <c r="AK32" s="278">
        <v>0</v>
      </c>
      <c r="AL32" s="279"/>
      <c r="AM32" s="279"/>
      <c r="AN32" s="279"/>
      <c r="AO32" s="279"/>
      <c r="AR32" s="32"/>
    </row>
    <row r="33" spans="2:44" s="2" customFormat="1" ht="14.45" hidden="1" customHeight="1" x14ac:dyDescent="0.2">
      <c r="B33" s="32"/>
      <c r="F33" s="25" t="s">
        <v>39</v>
      </c>
      <c r="L33" s="280">
        <v>0</v>
      </c>
      <c r="M33" s="279"/>
      <c r="N33" s="279"/>
      <c r="O33" s="279"/>
      <c r="P33" s="279"/>
      <c r="W33" s="278" t="e">
        <f>ROUND(BD94, 2)</f>
        <v>#REF!</v>
      </c>
      <c r="X33" s="279"/>
      <c r="Y33" s="279"/>
      <c r="Z33" s="279"/>
      <c r="AA33" s="279"/>
      <c r="AB33" s="279"/>
      <c r="AC33" s="279"/>
      <c r="AD33" s="279"/>
      <c r="AE33" s="279"/>
      <c r="AK33" s="278">
        <v>0</v>
      </c>
      <c r="AL33" s="279"/>
      <c r="AM33" s="279"/>
      <c r="AN33" s="279"/>
      <c r="AO33" s="279"/>
      <c r="AR33" s="32"/>
    </row>
    <row r="34" spans="2:44" s="1" customFormat="1" ht="6.95" customHeight="1" x14ac:dyDescent="0.2">
      <c r="B34" s="28"/>
      <c r="AR34" s="28"/>
    </row>
    <row r="35" spans="2:44" s="1" customFormat="1" ht="25.9" customHeight="1" x14ac:dyDescent="0.2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262" t="s">
        <v>42</v>
      </c>
      <c r="Y35" s="263"/>
      <c r="Z35" s="263"/>
      <c r="AA35" s="263"/>
      <c r="AB35" s="263"/>
      <c r="AC35" s="35"/>
      <c r="AD35" s="35"/>
      <c r="AE35" s="35"/>
      <c r="AF35" s="35"/>
      <c r="AG35" s="35"/>
      <c r="AH35" s="35"/>
      <c r="AI35" s="35"/>
      <c r="AJ35" s="35"/>
      <c r="AK35" s="264" t="e">
        <f>SUM(AK26:AK33)</f>
        <v>#REF!</v>
      </c>
      <c r="AL35" s="263"/>
      <c r="AM35" s="263"/>
      <c r="AN35" s="263"/>
      <c r="AO35" s="265"/>
      <c r="AP35" s="33"/>
      <c r="AQ35" s="33"/>
      <c r="AR35" s="28"/>
    </row>
    <row r="36" spans="2:44" s="1" customFormat="1" ht="6.95" customHeight="1" x14ac:dyDescent="0.2">
      <c r="B36" s="28"/>
      <c r="AR36" s="28"/>
    </row>
    <row r="37" spans="2:44" s="1" customFormat="1" ht="14.45" customHeight="1" x14ac:dyDescent="0.2">
      <c r="B37" s="28"/>
      <c r="AR37" s="28"/>
    </row>
    <row r="38" spans="2:44" ht="14.45" customHeight="1" x14ac:dyDescent="0.2">
      <c r="B38" s="19"/>
      <c r="AR38" s="19"/>
    </row>
    <row r="39" spans="2:44" ht="14.45" customHeight="1" x14ac:dyDescent="0.2">
      <c r="B39" s="19"/>
      <c r="AR39" s="19"/>
    </row>
    <row r="40" spans="2:44" ht="14.45" customHeight="1" x14ac:dyDescent="0.2">
      <c r="B40" s="19"/>
      <c r="AR40" s="19"/>
    </row>
    <row r="41" spans="2:44" ht="14.45" customHeight="1" x14ac:dyDescent="0.2">
      <c r="B41" s="19"/>
      <c r="AR41" s="19"/>
    </row>
    <row r="42" spans="2:44" ht="14.45" customHeight="1" x14ac:dyDescent="0.2">
      <c r="B42" s="19"/>
      <c r="AR42" s="19"/>
    </row>
    <row r="43" spans="2:44" ht="14.45" customHeight="1" x14ac:dyDescent="0.2">
      <c r="B43" s="19"/>
      <c r="AR43" s="19"/>
    </row>
    <row r="44" spans="2:44" ht="14.45" customHeight="1" x14ac:dyDescent="0.2">
      <c r="B44" s="19"/>
      <c r="AR44" s="19"/>
    </row>
    <row r="45" spans="2:44" ht="14.45" customHeight="1" x14ac:dyDescent="0.2">
      <c r="B45" s="19"/>
      <c r="AR45" s="19"/>
    </row>
    <row r="46" spans="2:44" ht="14.45" customHeight="1" x14ac:dyDescent="0.2">
      <c r="B46" s="19"/>
      <c r="AR46" s="19"/>
    </row>
    <row r="47" spans="2:44" ht="14.45" customHeight="1" x14ac:dyDescent="0.2">
      <c r="B47" s="19"/>
      <c r="AR47" s="19"/>
    </row>
    <row r="48" spans="2:44" ht="14.45" customHeight="1" x14ac:dyDescent="0.2">
      <c r="B48" s="19"/>
      <c r="AR48" s="19"/>
    </row>
    <row r="49" spans="2:44" s="1" customFormat="1" ht="14.45" customHeight="1" x14ac:dyDescent="0.2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20" t="s">
        <v>49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5" t="s">
        <v>12</v>
      </c>
      <c r="L84" s="3" t="str">
        <f>K5</f>
        <v>1</v>
      </c>
      <c r="AR84" s="44"/>
    </row>
    <row r="85" spans="1:91" s="4" customFormat="1" ht="36.950000000000003" customHeight="1" x14ac:dyDescent="0.2">
      <c r="B85" s="45"/>
      <c r="C85" s="46" t="s">
        <v>14</v>
      </c>
      <c r="L85" s="267" t="str">
        <f>K6</f>
        <v>Božetěchova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269" t="str">
        <f>IF(AN8= "","",AN8)</f>
        <v>10. 2. 2020</v>
      </c>
      <c r="AN87" s="269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248" t="str">
        <f>IF(E17="","",E17)</f>
        <v xml:space="preserve"> </v>
      </c>
      <c r="AN89" s="249"/>
      <c r="AO89" s="249"/>
      <c r="AP89" s="249"/>
      <c r="AR89" s="28"/>
      <c r="AS89" s="254" t="s">
        <v>50</v>
      </c>
      <c r="AT89" s="25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5" t="s">
        <v>25</v>
      </c>
      <c r="L90" s="3" t="str">
        <f>IF(E14="","",E14)</f>
        <v xml:space="preserve"> </v>
      </c>
      <c r="AI90" s="25" t="s">
        <v>28</v>
      </c>
      <c r="AM90" s="248" t="str">
        <f>IF(E20="","",E20)</f>
        <v xml:space="preserve"> </v>
      </c>
      <c r="AN90" s="249"/>
      <c r="AO90" s="249"/>
      <c r="AP90" s="249"/>
      <c r="AR90" s="28"/>
      <c r="AS90" s="256"/>
      <c r="AT90" s="257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 x14ac:dyDescent="0.2">
      <c r="B91" s="28"/>
      <c r="AR91" s="28"/>
      <c r="AS91" s="256"/>
      <c r="AT91" s="257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 x14ac:dyDescent="0.2">
      <c r="B92" s="28"/>
      <c r="C92" s="266" t="s">
        <v>51</v>
      </c>
      <c r="D92" s="253"/>
      <c r="E92" s="253"/>
      <c r="F92" s="253"/>
      <c r="G92" s="253"/>
      <c r="H92" s="53"/>
      <c r="I92" s="252" t="s">
        <v>52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9" t="s">
        <v>53</v>
      </c>
      <c r="AH92" s="253"/>
      <c r="AI92" s="253"/>
      <c r="AJ92" s="253"/>
      <c r="AK92" s="253"/>
      <c r="AL92" s="253"/>
      <c r="AM92" s="253"/>
      <c r="AN92" s="252" t="s">
        <v>54</v>
      </c>
      <c r="AO92" s="253"/>
      <c r="AP92" s="261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58" t="e">
        <f>ROUND(SUM(AG95:AG102),2)</f>
        <v>#REF!</v>
      </c>
      <c r="AH94" s="258"/>
      <c r="AI94" s="258"/>
      <c r="AJ94" s="258"/>
      <c r="AK94" s="258"/>
      <c r="AL94" s="258"/>
      <c r="AM94" s="258"/>
      <c r="AN94" s="260" t="e">
        <f t="shared" ref="AN94:AN102" si="0">SUM(AG94,AT94)</f>
        <v>#REF!</v>
      </c>
      <c r="AO94" s="260"/>
      <c r="AP94" s="260"/>
      <c r="AQ94" s="63" t="s">
        <v>1</v>
      </c>
      <c r="AR94" s="59"/>
      <c r="AS94" s="64">
        <f>ROUND(SUM(AS95:AS102),2)</f>
        <v>0</v>
      </c>
      <c r="AT94" s="65" t="e">
        <f t="shared" ref="AT94:AT102" si="1">ROUND(SUM(AV94:AW94),2)</f>
        <v>#REF!</v>
      </c>
      <c r="AU94" s="66" t="e">
        <f>ROUND(SUM(AU95:AU102),5)</f>
        <v>#REF!</v>
      </c>
      <c r="AV94" s="65" t="e">
        <f>ROUND(AZ94*L29,2)</f>
        <v>#REF!</v>
      </c>
      <c r="AW94" s="65" t="e">
        <f>ROUND(BA94*L30,2)</f>
        <v>#REF!</v>
      </c>
      <c r="AX94" s="65" t="e">
        <f>ROUND(BB94*L29,2)</f>
        <v>#REF!</v>
      </c>
      <c r="AY94" s="65" t="e">
        <f>ROUND(BC94*L30,2)</f>
        <v>#REF!</v>
      </c>
      <c r="AZ94" s="65" t="e">
        <f>ROUND(SUM(AZ95:AZ102),2)</f>
        <v>#REF!</v>
      </c>
      <c r="BA94" s="65" t="e">
        <f>ROUND(SUM(BA95:BA102),2)</f>
        <v>#REF!</v>
      </c>
      <c r="BB94" s="65" t="e">
        <f>ROUND(SUM(BB95:BB102),2)</f>
        <v>#REF!</v>
      </c>
      <c r="BC94" s="65" t="e">
        <f>ROUND(SUM(BC95:BC102),2)</f>
        <v>#REF!</v>
      </c>
      <c r="BD94" s="67" t="e">
        <f>ROUND(SUM(BD95:BD102),2)</f>
        <v>#REF!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16.5" customHeight="1" x14ac:dyDescent="0.2">
      <c r="A95" s="70" t="s">
        <v>74</v>
      </c>
      <c r="B95" s="71"/>
      <c r="C95" s="72"/>
      <c r="D95" s="247" t="s">
        <v>75</v>
      </c>
      <c r="E95" s="247"/>
      <c r="F95" s="247"/>
      <c r="G95" s="247"/>
      <c r="H95" s="247"/>
      <c r="I95" s="73"/>
      <c r="J95" s="247" t="s">
        <v>76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50">
        <f>'Změna 2- SDK příčky...'!J30</f>
        <v>24066.55</v>
      </c>
      <c r="AH95" s="251"/>
      <c r="AI95" s="251"/>
      <c r="AJ95" s="251"/>
      <c r="AK95" s="251"/>
      <c r="AL95" s="251"/>
      <c r="AM95" s="251"/>
      <c r="AN95" s="250">
        <f t="shared" si="0"/>
        <v>27676.53</v>
      </c>
      <c r="AO95" s="251"/>
      <c r="AP95" s="251"/>
      <c r="AQ95" s="74" t="s">
        <v>77</v>
      </c>
      <c r="AR95" s="71"/>
      <c r="AS95" s="75">
        <v>0</v>
      </c>
      <c r="AT95" s="76">
        <f t="shared" si="1"/>
        <v>3609.98</v>
      </c>
      <c r="AU95" s="77">
        <f>'Změna 2- SDK příčky...'!P118</f>
        <v>0</v>
      </c>
      <c r="AV95" s="76">
        <f>'Změna 2- SDK příčky...'!J33</f>
        <v>0</v>
      </c>
      <c r="AW95" s="76">
        <f>'Změna 2- SDK příčky...'!J34</f>
        <v>3609.9824999999996</v>
      </c>
      <c r="AX95" s="76">
        <f>'Změna 2- SDK příčky...'!J35</f>
        <v>0</v>
      </c>
      <c r="AY95" s="76">
        <f>'Změna 2- SDK příčky...'!J36</f>
        <v>0</v>
      </c>
      <c r="AZ95" s="76">
        <f>'Změna 2- SDK příčky...'!F33</f>
        <v>0</v>
      </c>
      <c r="BA95" s="76">
        <f>'Změna 2- SDK příčky...'!F34</f>
        <v>24066.55</v>
      </c>
      <c r="BB95" s="76">
        <f>'Změna 2- SDK příčky...'!F35</f>
        <v>0</v>
      </c>
      <c r="BC95" s="76">
        <f>'Změna 2- SDK příčky...'!F36</f>
        <v>0</v>
      </c>
      <c r="BD95" s="78">
        <f>'Změna 2- SDK příčky...'!F37</f>
        <v>0</v>
      </c>
      <c r="BT95" s="79" t="s">
        <v>13</v>
      </c>
      <c r="BV95" s="79" t="s">
        <v>72</v>
      </c>
      <c r="BW95" s="79" t="s">
        <v>78</v>
      </c>
      <c r="BX95" s="79" t="s">
        <v>4</v>
      </c>
      <c r="CL95" s="79" t="s">
        <v>1</v>
      </c>
      <c r="CM95" s="79" t="s">
        <v>13</v>
      </c>
    </row>
    <row r="96" spans="1:91" s="6" customFormat="1" ht="27" customHeight="1" x14ac:dyDescent="0.2">
      <c r="A96" s="70" t="s">
        <v>74</v>
      </c>
      <c r="B96" s="71"/>
      <c r="C96" s="72"/>
      <c r="D96" s="247" t="s">
        <v>79</v>
      </c>
      <c r="E96" s="247"/>
      <c r="F96" s="247"/>
      <c r="G96" s="247"/>
      <c r="H96" s="247"/>
      <c r="I96" s="73"/>
      <c r="J96" s="247" t="s">
        <v>80</v>
      </c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50">
        <f>' Změna 3- obložkové ...'!J30</f>
        <v>53663</v>
      </c>
      <c r="AH96" s="251"/>
      <c r="AI96" s="251"/>
      <c r="AJ96" s="251"/>
      <c r="AK96" s="251"/>
      <c r="AL96" s="251"/>
      <c r="AM96" s="251"/>
      <c r="AN96" s="250">
        <f t="shared" si="0"/>
        <v>61712.45</v>
      </c>
      <c r="AO96" s="251"/>
      <c r="AP96" s="251"/>
      <c r="AQ96" s="74" t="s">
        <v>77</v>
      </c>
      <c r="AR96" s="71"/>
      <c r="AS96" s="75">
        <v>0</v>
      </c>
      <c r="AT96" s="76">
        <f t="shared" si="1"/>
        <v>8049.45</v>
      </c>
      <c r="AU96" s="77">
        <f>' Změna 3- obložkové ...'!P121</f>
        <v>691.41899999999998</v>
      </c>
      <c r="AV96" s="76">
        <f>' Změna 3- obložkové ...'!J33</f>
        <v>0</v>
      </c>
      <c r="AW96" s="76">
        <f>' Změna 3- obložkové ...'!J34</f>
        <v>8049.45</v>
      </c>
      <c r="AX96" s="76">
        <f>' Změna 3- obložkové ...'!J35</f>
        <v>0</v>
      </c>
      <c r="AY96" s="76">
        <f>' Změna 3- obložkové ...'!J36</f>
        <v>0</v>
      </c>
      <c r="AZ96" s="76">
        <f>' Změna 3- obložkové ...'!F33</f>
        <v>0</v>
      </c>
      <c r="BA96" s="76">
        <f>' Změna 3- obložkové ...'!F34</f>
        <v>53663</v>
      </c>
      <c r="BB96" s="76">
        <f>' Změna 3- obložkové ...'!F35</f>
        <v>0</v>
      </c>
      <c r="BC96" s="76">
        <f>' Změna 3- obložkové ...'!F36</f>
        <v>0</v>
      </c>
      <c r="BD96" s="78">
        <f>' Změna 3- obložkové ...'!F37</f>
        <v>0</v>
      </c>
      <c r="BT96" s="79" t="s">
        <v>13</v>
      </c>
      <c r="BV96" s="79" t="s">
        <v>72</v>
      </c>
      <c r="BW96" s="79" t="s">
        <v>81</v>
      </c>
      <c r="BX96" s="79" t="s">
        <v>4</v>
      </c>
      <c r="CL96" s="79" t="s">
        <v>1</v>
      </c>
      <c r="CM96" s="79" t="s">
        <v>13</v>
      </c>
    </row>
    <row r="97" spans="1:91" s="6" customFormat="1" ht="16.5" customHeight="1" x14ac:dyDescent="0.2">
      <c r="A97" s="70" t="s">
        <v>74</v>
      </c>
      <c r="B97" s="71"/>
      <c r="C97" s="72"/>
      <c r="D97" s="247" t="s">
        <v>82</v>
      </c>
      <c r="E97" s="247"/>
      <c r="F97" s="247"/>
      <c r="G97" s="247"/>
      <c r="H97" s="247"/>
      <c r="I97" s="73"/>
      <c r="J97" s="247" t="s">
        <v>83</v>
      </c>
      <c r="K97" s="247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  <c r="X97" s="247"/>
      <c r="Y97" s="247"/>
      <c r="Z97" s="247"/>
      <c r="AA97" s="247"/>
      <c r="AB97" s="247"/>
      <c r="AC97" s="247"/>
      <c r="AD97" s="247"/>
      <c r="AE97" s="247"/>
      <c r="AF97" s="247"/>
      <c r="AG97" s="250">
        <f>'Změna 4- vnitřní om...'!J30</f>
        <v>115720.5</v>
      </c>
      <c r="AH97" s="251"/>
      <c r="AI97" s="251"/>
      <c r="AJ97" s="251"/>
      <c r="AK97" s="251"/>
      <c r="AL97" s="251"/>
      <c r="AM97" s="251"/>
      <c r="AN97" s="250">
        <f t="shared" si="0"/>
        <v>133078.58000000002</v>
      </c>
      <c r="AO97" s="251"/>
      <c r="AP97" s="251"/>
      <c r="AQ97" s="74" t="s">
        <v>77</v>
      </c>
      <c r="AR97" s="71"/>
      <c r="AS97" s="75">
        <v>0</v>
      </c>
      <c r="AT97" s="76">
        <f t="shared" si="1"/>
        <v>17358.080000000002</v>
      </c>
      <c r="AU97" s="77">
        <f>'Změna 4- vnitřní om...'!P118</f>
        <v>224.7</v>
      </c>
      <c r="AV97" s="76">
        <f>'Změna 4- vnitřní om...'!J33</f>
        <v>0</v>
      </c>
      <c r="AW97" s="76">
        <f>'Změna 4- vnitřní om...'!J34</f>
        <v>17358.075000000001</v>
      </c>
      <c r="AX97" s="76">
        <f>'Změna 4- vnitřní om...'!J35</f>
        <v>0</v>
      </c>
      <c r="AY97" s="76">
        <f>'Změna 4- vnitřní om...'!J36</f>
        <v>0</v>
      </c>
      <c r="AZ97" s="76">
        <f>'Změna 4- vnitřní om...'!F33</f>
        <v>0</v>
      </c>
      <c r="BA97" s="76">
        <f>'Změna 4- vnitřní om...'!F34</f>
        <v>115720.5</v>
      </c>
      <c r="BB97" s="76">
        <f>'Změna 4- vnitřní om...'!F35</f>
        <v>0</v>
      </c>
      <c r="BC97" s="76">
        <f>'Změna 4- vnitřní om...'!F36</f>
        <v>0</v>
      </c>
      <c r="BD97" s="78">
        <f>'Změna 4- vnitřní om...'!F37</f>
        <v>0</v>
      </c>
      <c r="BT97" s="79" t="s">
        <v>13</v>
      </c>
      <c r="BV97" s="79" t="s">
        <v>72</v>
      </c>
      <c r="BW97" s="79" t="s">
        <v>84</v>
      </c>
      <c r="BX97" s="79" t="s">
        <v>4</v>
      </c>
      <c r="CL97" s="79" t="s">
        <v>1</v>
      </c>
      <c r="CM97" s="79" t="s">
        <v>13</v>
      </c>
    </row>
    <row r="98" spans="1:91" s="6" customFormat="1" ht="16.5" customHeight="1" x14ac:dyDescent="0.2">
      <c r="A98" s="70" t="s">
        <v>74</v>
      </c>
      <c r="B98" s="71"/>
      <c r="C98" s="72"/>
      <c r="D98" s="247" t="s">
        <v>85</v>
      </c>
      <c r="E98" s="247"/>
      <c r="F98" s="247"/>
      <c r="G98" s="247"/>
      <c r="H98" s="247"/>
      <c r="I98" s="73"/>
      <c r="J98" s="247" t="s">
        <v>86</v>
      </c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7"/>
      <c r="V98" s="247"/>
      <c r="W98" s="247"/>
      <c r="X98" s="247"/>
      <c r="Y98" s="247"/>
      <c r="Z98" s="247"/>
      <c r="AA98" s="247"/>
      <c r="AB98" s="247"/>
      <c r="AC98" s="247"/>
      <c r="AD98" s="247"/>
      <c r="AE98" s="247"/>
      <c r="AF98" s="247"/>
      <c r="AG98" s="250" t="e">
        <f>#REF!</f>
        <v>#REF!</v>
      </c>
      <c r="AH98" s="251"/>
      <c r="AI98" s="251"/>
      <c r="AJ98" s="251"/>
      <c r="AK98" s="251"/>
      <c r="AL98" s="251"/>
      <c r="AM98" s="251"/>
      <c r="AN98" s="250" t="e">
        <f t="shared" si="0"/>
        <v>#REF!</v>
      </c>
      <c r="AO98" s="251"/>
      <c r="AP98" s="251"/>
      <c r="AQ98" s="74" t="s">
        <v>77</v>
      </c>
      <c r="AR98" s="71"/>
      <c r="AS98" s="75">
        <v>0</v>
      </c>
      <c r="AT98" s="76" t="e">
        <f t="shared" si="1"/>
        <v>#REF!</v>
      </c>
      <c r="AU98" s="77" t="e">
        <f>#REF!</f>
        <v>#REF!</v>
      </c>
      <c r="AV98" s="76" t="e">
        <f>#REF!</f>
        <v>#REF!</v>
      </c>
      <c r="AW98" s="76" t="e">
        <f>#REF!</f>
        <v>#REF!</v>
      </c>
      <c r="AX98" s="76" t="e">
        <f>#REF!</f>
        <v>#REF!</v>
      </c>
      <c r="AY98" s="76" t="e">
        <f>#REF!</f>
        <v>#REF!</v>
      </c>
      <c r="AZ98" s="76" t="e">
        <f>#REF!</f>
        <v>#REF!</v>
      </c>
      <c r="BA98" s="76" t="e">
        <f>#REF!</f>
        <v>#REF!</v>
      </c>
      <c r="BB98" s="76" t="e">
        <f>#REF!</f>
        <v>#REF!</v>
      </c>
      <c r="BC98" s="76" t="e">
        <f>#REF!</f>
        <v>#REF!</v>
      </c>
      <c r="BD98" s="78" t="e">
        <f>#REF!</f>
        <v>#REF!</v>
      </c>
      <c r="BT98" s="79" t="s">
        <v>13</v>
      </c>
      <c r="BV98" s="79" t="s">
        <v>72</v>
      </c>
      <c r="BW98" s="79" t="s">
        <v>87</v>
      </c>
      <c r="BX98" s="79" t="s">
        <v>4</v>
      </c>
      <c r="CL98" s="79" t="s">
        <v>1</v>
      </c>
      <c r="CM98" s="79" t="s">
        <v>13</v>
      </c>
    </row>
    <row r="99" spans="1:91" s="6" customFormat="1" ht="16.5" customHeight="1" x14ac:dyDescent="0.2">
      <c r="A99" s="70" t="s">
        <v>74</v>
      </c>
      <c r="B99" s="71"/>
      <c r="C99" s="72"/>
      <c r="D99" s="247" t="s">
        <v>88</v>
      </c>
      <c r="E99" s="247"/>
      <c r="F99" s="247"/>
      <c r="G99" s="247"/>
      <c r="H99" s="247"/>
      <c r="I99" s="73"/>
      <c r="J99" s="247" t="s">
        <v>89</v>
      </c>
      <c r="K99" s="247"/>
      <c r="L99" s="247"/>
      <c r="M99" s="247"/>
      <c r="N99" s="247"/>
      <c r="O99" s="247"/>
      <c r="P99" s="247"/>
      <c r="Q99" s="247"/>
      <c r="R99" s="247"/>
      <c r="S99" s="247"/>
      <c r="T99" s="247"/>
      <c r="U99" s="247"/>
      <c r="V99" s="247"/>
      <c r="W99" s="247"/>
      <c r="X99" s="247"/>
      <c r="Y99" s="247"/>
      <c r="Z99" s="247"/>
      <c r="AA99" s="247"/>
      <c r="AB99" s="247"/>
      <c r="AC99" s="247"/>
      <c r="AD99" s="247"/>
      <c r="AE99" s="247"/>
      <c r="AF99" s="247"/>
      <c r="AG99" s="250">
        <f>'6- vnitřní dveře'!J30</f>
        <v>55311</v>
      </c>
      <c r="AH99" s="251"/>
      <c r="AI99" s="251"/>
      <c r="AJ99" s="251"/>
      <c r="AK99" s="251"/>
      <c r="AL99" s="251"/>
      <c r="AM99" s="251"/>
      <c r="AN99" s="250">
        <f t="shared" si="0"/>
        <v>63607.65</v>
      </c>
      <c r="AO99" s="251"/>
      <c r="AP99" s="251"/>
      <c r="AQ99" s="74" t="s">
        <v>77</v>
      </c>
      <c r="AR99" s="71"/>
      <c r="AS99" s="75">
        <v>0</v>
      </c>
      <c r="AT99" s="76">
        <f t="shared" si="1"/>
        <v>8296.65</v>
      </c>
      <c r="AU99" s="77">
        <f>'6- vnitřní dveře'!P118</f>
        <v>0</v>
      </c>
      <c r="AV99" s="76">
        <f>'6- vnitřní dveře'!J33</f>
        <v>0</v>
      </c>
      <c r="AW99" s="76">
        <f>'6- vnitřní dveře'!J34</f>
        <v>8296.65</v>
      </c>
      <c r="AX99" s="76">
        <f>'6- vnitřní dveře'!J35</f>
        <v>0</v>
      </c>
      <c r="AY99" s="76">
        <f>'6- vnitřní dveře'!J36</f>
        <v>0</v>
      </c>
      <c r="AZ99" s="76">
        <f>'6- vnitřní dveře'!F33</f>
        <v>0</v>
      </c>
      <c r="BA99" s="76">
        <f>'6- vnitřní dveře'!F34</f>
        <v>55311</v>
      </c>
      <c r="BB99" s="76">
        <f>'6- vnitřní dveře'!F35</f>
        <v>0</v>
      </c>
      <c r="BC99" s="76">
        <f>'6- vnitřní dveře'!F36</f>
        <v>0</v>
      </c>
      <c r="BD99" s="78">
        <f>'6- vnitřní dveře'!F37</f>
        <v>0</v>
      </c>
      <c r="BT99" s="79" t="s">
        <v>13</v>
      </c>
      <c r="BV99" s="79" t="s">
        <v>72</v>
      </c>
      <c r="BW99" s="79" t="s">
        <v>90</v>
      </c>
      <c r="BX99" s="79" t="s">
        <v>4</v>
      </c>
      <c r="CL99" s="79" t="s">
        <v>1</v>
      </c>
      <c r="CM99" s="79" t="s">
        <v>13</v>
      </c>
    </row>
    <row r="100" spans="1:91" s="6" customFormat="1" ht="16.5" customHeight="1" x14ac:dyDescent="0.2">
      <c r="A100" s="70" t="s">
        <v>74</v>
      </c>
      <c r="B100" s="71"/>
      <c r="C100" s="72"/>
      <c r="D100" s="247" t="s">
        <v>91</v>
      </c>
      <c r="E100" s="247"/>
      <c r="F100" s="247"/>
      <c r="G100" s="247"/>
      <c r="H100" s="247"/>
      <c r="I100" s="73"/>
      <c r="J100" s="247" t="s">
        <v>92</v>
      </c>
      <c r="K100" s="247"/>
      <c r="L100" s="247"/>
      <c r="M100" s="247"/>
      <c r="N100" s="247"/>
      <c r="O100" s="247"/>
      <c r="P100" s="247"/>
      <c r="Q100" s="247"/>
      <c r="R100" s="247"/>
      <c r="S100" s="247"/>
      <c r="T100" s="247"/>
      <c r="U100" s="247"/>
      <c r="V100" s="247"/>
      <c r="W100" s="247"/>
      <c r="X100" s="247"/>
      <c r="Y100" s="247"/>
      <c r="Z100" s="247"/>
      <c r="AA100" s="247"/>
      <c r="AB100" s="247"/>
      <c r="AC100" s="247"/>
      <c r="AD100" s="247"/>
      <c r="AE100" s="247"/>
      <c r="AF100" s="247"/>
      <c r="AG100" s="250">
        <f>'Změna 7-Zařizovací ...'!J30</f>
        <v>49458.080000000002</v>
      </c>
      <c r="AH100" s="251"/>
      <c r="AI100" s="251"/>
      <c r="AJ100" s="251"/>
      <c r="AK100" s="251"/>
      <c r="AL100" s="251"/>
      <c r="AM100" s="251"/>
      <c r="AN100" s="250">
        <f t="shared" si="0"/>
        <v>56876.79</v>
      </c>
      <c r="AO100" s="251"/>
      <c r="AP100" s="251"/>
      <c r="AQ100" s="74" t="s">
        <v>77</v>
      </c>
      <c r="AR100" s="71"/>
      <c r="AS100" s="75">
        <v>0</v>
      </c>
      <c r="AT100" s="76">
        <f t="shared" si="1"/>
        <v>7418.71</v>
      </c>
      <c r="AU100" s="77">
        <f>'Změna 7-Zařizovací ...'!P118</f>
        <v>1.5229999999999999</v>
      </c>
      <c r="AV100" s="76">
        <f>'Změna 7-Zařizovací ...'!J33</f>
        <v>0</v>
      </c>
      <c r="AW100" s="76">
        <f>'Změna 7-Zařizovací ...'!J34</f>
        <v>7418.7119999999995</v>
      </c>
      <c r="AX100" s="76">
        <f>'Změna 7-Zařizovací ...'!J35</f>
        <v>0</v>
      </c>
      <c r="AY100" s="76">
        <f>'Změna 7-Zařizovací ...'!J36</f>
        <v>0</v>
      </c>
      <c r="AZ100" s="76">
        <f>'Změna 7-Zařizovací ...'!F33</f>
        <v>0</v>
      </c>
      <c r="BA100" s="76">
        <f>'Změna 7-Zařizovací ...'!F34</f>
        <v>49458.080000000002</v>
      </c>
      <c r="BB100" s="76">
        <f>'Změna 7-Zařizovací ...'!F35</f>
        <v>0</v>
      </c>
      <c r="BC100" s="76">
        <f>'Změna 7-Zařizovací ...'!F36</f>
        <v>0</v>
      </c>
      <c r="BD100" s="78">
        <f>'Změna 7-Zařizovací ...'!F37</f>
        <v>0</v>
      </c>
      <c r="BT100" s="79" t="s">
        <v>13</v>
      </c>
      <c r="BV100" s="79" t="s">
        <v>72</v>
      </c>
      <c r="BW100" s="79" t="s">
        <v>93</v>
      </c>
      <c r="BX100" s="79" t="s">
        <v>4</v>
      </c>
      <c r="CL100" s="79" t="s">
        <v>1</v>
      </c>
      <c r="CM100" s="79" t="s">
        <v>13</v>
      </c>
    </row>
    <row r="101" spans="1:91" s="6" customFormat="1" ht="16.5" customHeight="1" x14ac:dyDescent="0.2">
      <c r="A101" s="70" t="s">
        <v>74</v>
      </c>
      <c r="B101" s="71"/>
      <c r="C101" s="72"/>
      <c r="D101" s="247" t="s">
        <v>94</v>
      </c>
      <c r="E101" s="247"/>
      <c r="F101" s="247"/>
      <c r="G101" s="247"/>
      <c r="H101" s="247"/>
      <c r="I101" s="73"/>
      <c r="J101" s="247" t="s">
        <v>95</v>
      </c>
      <c r="K101" s="247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/>
      <c r="AF101" s="247"/>
      <c r="AG101" s="250">
        <f>'Změna 8- vnitřní ro...'!J30</f>
        <v>71429.42</v>
      </c>
      <c r="AH101" s="251"/>
      <c r="AI101" s="251"/>
      <c r="AJ101" s="251"/>
      <c r="AK101" s="251"/>
      <c r="AL101" s="251"/>
      <c r="AM101" s="251"/>
      <c r="AN101" s="250">
        <f t="shared" si="0"/>
        <v>82143.83</v>
      </c>
      <c r="AO101" s="251"/>
      <c r="AP101" s="251"/>
      <c r="AQ101" s="74" t="s">
        <v>77</v>
      </c>
      <c r="AR101" s="71"/>
      <c r="AS101" s="75">
        <v>0</v>
      </c>
      <c r="AT101" s="76">
        <f t="shared" si="1"/>
        <v>10714.41</v>
      </c>
      <c r="AU101" s="77">
        <f>'Změna 8- vnitřní ro...'!P119</f>
        <v>404.53158999999999</v>
      </c>
      <c r="AV101" s="76">
        <f>'Změna 8- vnitřní ro...'!J33</f>
        <v>0</v>
      </c>
      <c r="AW101" s="76">
        <f>'Změna 8- vnitřní ro...'!J34</f>
        <v>10714.412999999999</v>
      </c>
      <c r="AX101" s="76">
        <f>'Změna 8- vnitřní ro...'!J35</f>
        <v>0</v>
      </c>
      <c r="AY101" s="76">
        <f>'Změna 8- vnitřní ro...'!J36</f>
        <v>0</v>
      </c>
      <c r="AZ101" s="76">
        <f>'Změna 8- vnitřní ro...'!F33</f>
        <v>0</v>
      </c>
      <c r="BA101" s="76">
        <f>'Změna 8- vnitřní ro...'!F34</f>
        <v>71429.42</v>
      </c>
      <c r="BB101" s="76">
        <f>'Změna 8- vnitřní ro...'!F35</f>
        <v>0</v>
      </c>
      <c r="BC101" s="76">
        <f>'Změna 8- vnitřní ro...'!F36</f>
        <v>0</v>
      </c>
      <c r="BD101" s="78">
        <f>'Změna 8- vnitřní ro...'!F37</f>
        <v>0</v>
      </c>
      <c r="BT101" s="79" t="s">
        <v>13</v>
      </c>
      <c r="BV101" s="79" t="s">
        <v>72</v>
      </c>
      <c r="BW101" s="79" t="s">
        <v>96</v>
      </c>
      <c r="BX101" s="79" t="s">
        <v>4</v>
      </c>
      <c r="CL101" s="79" t="s">
        <v>1</v>
      </c>
      <c r="CM101" s="79" t="s">
        <v>13</v>
      </c>
    </row>
    <row r="102" spans="1:91" s="6" customFormat="1" ht="27" customHeight="1" x14ac:dyDescent="0.2">
      <c r="A102" s="70" t="s">
        <v>74</v>
      </c>
      <c r="B102" s="71"/>
      <c r="C102" s="72"/>
      <c r="D102" s="247" t="s">
        <v>97</v>
      </c>
      <c r="E102" s="247"/>
      <c r="F102" s="247"/>
      <c r="G102" s="247"/>
      <c r="H102" s="247"/>
      <c r="I102" s="73"/>
      <c r="J102" s="247" t="s">
        <v>98</v>
      </c>
      <c r="K102" s="247"/>
      <c r="L102" s="247"/>
      <c r="M102" s="247"/>
      <c r="N102" s="247"/>
      <c r="O102" s="247"/>
      <c r="P102" s="247"/>
      <c r="Q102" s="247"/>
      <c r="R102" s="247"/>
      <c r="S102" s="247"/>
      <c r="T102" s="247"/>
      <c r="U102" s="247"/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/>
      <c r="AF102" s="247"/>
      <c r="AG102" s="250">
        <f>'Změna 5- vnitřní ro...'!J30</f>
        <v>4680.17</v>
      </c>
      <c r="AH102" s="251"/>
      <c r="AI102" s="251"/>
      <c r="AJ102" s="251"/>
      <c r="AK102" s="251"/>
      <c r="AL102" s="251"/>
      <c r="AM102" s="251"/>
      <c r="AN102" s="250">
        <f t="shared" si="0"/>
        <v>5382.2</v>
      </c>
      <c r="AO102" s="251"/>
      <c r="AP102" s="251"/>
      <c r="AQ102" s="74" t="s">
        <v>77</v>
      </c>
      <c r="AR102" s="71"/>
      <c r="AS102" s="80">
        <v>0</v>
      </c>
      <c r="AT102" s="81">
        <f t="shared" si="1"/>
        <v>702.03</v>
      </c>
      <c r="AU102" s="82">
        <f>'Změna 5- vnitřní ro...'!P118</f>
        <v>0.4</v>
      </c>
      <c r="AV102" s="81">
        <f>'Změna 5- vnitřní ro...'!J33</f>
        <v>0</v>
      </c>
      <c r="AW102" s="81">
        <f>'Změna 5- vnitřní ro...'!J34</f>
        <v>702.02549999999997</v>
      </c>
      <c r="AX102" s="81">
        <f>'Změna 5- vnitřní ro...'!J35</f>
        <v>0</v>
      </c>
      <c r="AY102" s="81">
        <f>'Změna 5- vnitřní ro...'!J36</f>
        <v>0</v>
      </c>
      <c r="AZ102" s="81">
        <f>'Změna 5- vnitřní ro...'!F33</f>
        <v>0</v>
      </c>
      <c r="BA102" s="81">
        <f>'Změna 5- vnitřní ro...'!F34</f>
        <v>4680.17</v>
      </c>
      <c r="BB102" s="81">
        <f>'Změna 5- vnitřní ro...'!F35</f>
        <v>0</v>
      </c>
      <c r="BC102" s="81">
        <f>'Změna 5- vnitřní ro...'!F36</f>
        <v>0</v>
      </c>
      <c r="BD102" s="83">
        <f>'Změna 5- vnitřní ro...'!F37</f>
        <v>0</v>
      </c>
      <c r="BT102" s="79" t="s">
        <v>13</v>
      </c>
      <c r="BV102" s="79" t="s">
        <v>72</v>
      </c>
      <c r="BW102" s="79" t="s">
        <v>99</v>
      </c>
      <c r="BX102" s="79" t="s">
        <v>4</v>
      </c>
      <c r="CL102" s="79" t="s">
        <v>1</v>
      </c>
      <c r="CM102" s="79" t="s">
        <v>13</v>
      </c>
    </row>
    <row r="103" spans="1:91" s="1" customFormat="1" ht="30" customHeight="1" x14ac:dyDescent="0.2">
      <c r="B103" s="28"/>
      <c r="AR103" s="28"/>
    </row>
    <row r="104" spans="1:91" s="1" customFormat="1" ht="6.95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28"/>
    </row>
  </sheetData>
  <mergeCells count="68">
    <mergeCell ref="AK32:AO32"/>
    <mergeCell ref="L32:P32"/>
    <mergeCell ref="AK33:AO33"/>
    <mergeCell ref="L33:P33"/>
    <mergeCell ref="W29:AE29"/>
    <mergeCell ref="AK29:AO29"/>
    <mergeCell ref="L29:P29"/>
    <mergeCell ref="AK30:AO30"/>
    <mergeCell ref="L30:P30"/>
    <mergeCell ref="AK31:AO31"/>
    <mergeCell ref="L31:P31"/>
    <mergeCell ref="W32:AE32"/>
    <mergeCell ref="W30:AE30"/>
    <mergeCell ref="W31:AE31"/>
    <mergeCell ref="W33:AE33"/>
    <mergeCell ref="AR2:BE2"/>
    <mergeCell ref="E23:AN23"/>
    <mergeCell ref="AK26:AO26"/>
    <mergeCell ref="L28:P28"/>
    <mergeCell ref="W28:AE28"/>
    <mergeCell ref="AK28:AO28"/>
    <mergeCell ref="K5:AO5"/>
    <mergeCell ref="K6:AO6"/>
    <mergeCell ref="X35:AB35"/>
    <mergeCell ref="AK35:AO35"/>
    <mergeCell ref="D100:H100"/>
    <mergeCell ref="C92:G92"/>
    <mergeCell ref="D95:H95"/>
    <mergeCell ref="D96:H96"/>
    <mergeCell ref="D97:H97"/>
    <mergeCell ref="D98:H98"/>
    <mergeCell ref="D99:H99"/>
    <mergeCell ref="L85:AO85"/>
    <mergeCell ref="AM87:AN87"/>
    <mergeCell ref="J95:AF95"/>
    <mergeCell ref="J96:AF96"/>
    <mergeCell ref="J97:AF97"/>
    <mergeCell ref="J98:AF98"/>
    <mergeCell ref="J99:AF99"/>
    <mergeCell ref="J100:AF100"/>
    <mergeCell ref="AS89:AT91"/>
    <mergeCell ref="AM90:AP90"/>
    <mergeCell ref="AG95:AM95"/>
    <mergeCell ref="AG96:AM96"/>
    <mergeCell ref="AG97:AM97"/>
    <mergeCell ref="AG94:AM94"/>
    <mergeCell ref="AG92:AM92"/>
    <mergeCell ref="AN94:AP94"/>
    <mergeCell ref="AN92:AP92"/>
    <mergeCell ref="AN95:AP95"/>
    <mergeCell ref="AN96:AP96"/>
    <mergeCell ref="AN97:AP97"/>
    <mergeCell ref="J101:AF101"/>
    <mergeCell ref="J102:AF102"/>
    <mergeCell ref="D101:H101"/>
    <mergeCell ref="D102:H102"/>
    <mergeCell ref="AM89:AP89"/>
    <mergeCell ref="AG98:AM98"/>
    <mergeCell ref="AG99:AM99"/>
    <mergeCell ref="AG100:AM100"/>
    <mergeCell ref="AG101:AM101"/>
    <mergeCell ref="AG102:AM102"/>
    <mergeCell ref="I92:AF92"/>
    <mergeCell ref="AN101:AP101"/>
    <mergeCell ref="AN102:AP102"/>
    <mergeCell ref="AN100:AP100"/>
    <mergeCell ref="AN98:AP98"/>
    <mergeCell ref="AN99:AP99"/>
  </mergeCells>
  <hyperlinks>
    <hyperlink ref="A95" location="'1-1 - Změna 1- SDK příčky...'!C2" display="/" xr:uid="{00000000-0004-0000-0000-000000000000}"/>
    <hyperlink ref="A96" location="'1-2 - Změna 2- obložkové ...'!C2" display="/" xr:uid="{00000000-0004-0000-0000-000001000000}"/>
    <hyperlink ref="A97" location="'1-3 - Změna 3- vnitřní om...'!C2" display="/" xr:uid="{00000000-0004-0000-0000-000002000000}"/>
    <hyperlink ref="A98" location="'1-4 - Změna 4- podlahové ...'!C2" display="/" xr:uid="{00000000-0004-0000-0000-000003000000}"/>
    <hyperlink ref="A99" location="'1-5 - Změna 5- vnitřní dveře'!C2" display="/" xr:uid="{00000000-0004-0000-0000-000004000000}"/>
    <hyperlink ref="A100" location="'1-6 - Změna 6-Zařizovací ...'!C2" display="/" xr:uid="{00000000-0004-0000-0000-000005000000}"/>
    <hyperlink ref="A101" location="'1-7 - Změna 7- vnitřní ro...'!C2" display="/" xr:uid="{00000000-0004-0000-0000-000006000000}"/>
    <hyperlink ref="A102" location="'1-8 - Změna 8- vnitřní ro...'!C2" display="/" xr:uid="{00000000-0004-0000-0000-000007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29"/>
  <sheetViews>
    <sheetView showGridLines="0" topLeftCell="A111" zoomScaleNormal="100" workbookViewId="0">
      <selection activeCell="B104" sqref="B104:J12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4"/>
    </row>
    <row r="2" spans="1:46" ht="36.950000000000003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78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13</v>
      </c>
    </row>
    <row r="4" spans="1:46" ht="24.95" customHeight="1" x14ac:dyDescent="0.2">
      <c r="B4" s="19"/>
      <c r="D4" s="20" t="s">
        <v>100</v>
      </c>
      <c r="L4" s="19"/>
      <c r="M4" s="85" t="s">
        <v>10</v>
      </c>
      <c r="AT4" s="16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5" t="s">
        <v>14</v>
      </c>
      <c r="L6" s="19"/>
    </row>
    <row r="7" spans="1:46" ht="16.5" customHeight="1" x14ac:dyDescent="0.2">
      <c r="B7" s="19"/>
      <c r="E7" s="282" t="str">
        <f>'Rekapitulace stavby'!K6</f>
        <v>Božetěchova</v>
      </c>
      <c r="F7" s="283"/>
      <c r="G7" s="283"/>
      <c r="H7" s="283"/>
      <c r="L7" s="19"/>
    </row>
    <row r="8" spans="1:46" s="1" customFormat="1" ht="12" customHeight="1" x14ac:dyDescent="0.2">
      <c r="B8" s="28"/>
      <c r="D8" s="25" t="s">
        <v>101</v>
      </c>
      <c r="L8" s="28"/>
    </row>
    <row r="9" spans="1:46" s="1" customFormat="1" ht="36.950000000000003" customHeight="1" x14ac:dyDescent="0.2">
      <c r="B9" s="28"/>
      <c r="E9" s="267" t="s">
        <v>526</v>
      </c>
      <c r="F9" s="281"/>
      <c r="G9" s="281"/>
      <c r="H9" s="281"/>
      <c r="L9" s="28"/>
    </row>
    <row r="10" spans="1:46" s="1" customFormat="1" x14ac:dyDescent="0.2">
      <c r="B10" s="28"/>
      <c r="L10" s="28"/>
    </row>
    <row r="11" spans="1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 x14ac:dyDescent="0.2">
      <c r="B12" s="28"/>
      <c r="D12" s="25" t="s">
        <v>18</v>
      </c>
      <c r="F12" s="23" t="s">
        <v>15</v>
      </c>
      <c r="I12" s="25" t="s">
        <v>20</v>
      </c>
      <c r="J12" s="48"/>
      <c r="L12" s="28"/>
    </row>
    <row r="13" spans="1:46" s="1" customFormat="1" ht="10.9" customHeight="1" x14ac:dyDescent="0.2">
      <c r="B13" s="28"/>
      <c r="L13" s="28"/>
    </row>
    <row r="14" spans="1:46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276" t="str">
        <f>'Rekapitulace stavby'!E14</f>
        <v xml:space="preserve"> </v>
      </c>
      <c r="F18" s="276"/>
      <c r="G18" s="276"/>
      <c r="H18" s="276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16.5" customHeight="1" x14ac:dyDescent="0.2">
      <c r="B27" s="86"/>
      <c r="E27" s="272" t="s">
        <v>102</v>
      </c>
      <c r="F27" s="272"/>
      <c r="G27" s="272"/>
      <c r="H27" s="272"/>
      <c r="L27" s="86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7" t="s">
        <v>30</v>
      </c>
      <c r="J30" s="62">
        <f>ROUND(J118, 2)</f>
        <v>24066.55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8" t="s">
        <v>34</v>
      </c>
      <c r="E33" s="25" t="s">
        <v>35</v>
      </c>
      <c r="F33" s="89">
        <f>ROUND((SUM(BE118:BE124)),  2)</f>
        <v>0</v>
      </c>
      <c r="I33" s="90">
        <v>0.21</v>
      </c>
      <c r="J33" s="89">
        <f>ROUND(((SUM(BE118:BE124))*I33),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9">
        <f>J30</f>
        <v>24066.55</v>
      </c>
      <c r="I34" s="90">
        <v>0.15</v>
      </c>
      <c r="J34" s="89">
        <f>F34*I34</f>
        <v>3609.9824999999996</v>
      </c>
      <c r="L34" s="28"/>
    </row>
    <row r="35" spans="2:12" s="1" customFormat="1" ht="14.45" hidden="1" customHeight="1" x14ac:dyDescent="0.2">
      <c r="B35" s="28"/>
      <c r="E35" s="25" t="s">
        <v>37</v>
      </c>
      <c r="F35" s="89">
        <f>ROUND((SUM(BG118:BG124)),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9">
        <f>ROUND((SUM(BH118:BH124)),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9">
        <f>ROUND((SUM(BI118:BI124)),  2)</f>
        <v>0</v>
      </c>
      <c r="I37" s="90">
        <v>0</v>
      </c>
      <c r="J37" s="89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>
        <f>SUM(J30:J37)</f>
        <v>27676.532499999998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7" t="s">
        <v>46</v>
      </c>
      <c r="G61" s="39" t="s">
        <v>45</v>
      </c>
      <c r="H61" s="30"/>
      <c r="I61" s="30"/>
      <c r="J61" s="98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7" t="s">
        <v>46</v>
      </c>
      <c r="G76" s="39" t="s">
        <v>45</v>
      </c>
      <c r="H76" s="30"/>
      <c r="I76" s="30"/>
      <c r="J76" s="98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103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282" t="str">
        <f>E7</f>
        <v>Božetěchova</v>
      </c>
      <c r="F85" s="283"/>
      <c r="G85" s="283"/>
      <c r="H85" s="283"/>
      <c r="L85" s="28"/>
    </row>
    <row r="86" spans="2:47" s="1" customFormat="1" ht="12" customHeight="1" x14ac:dyDescent="0.2">
      <c r="B86" s="28"/>
      <c r="C86" s="25" t="s">
        <v>101</v>
      </c>
      <c r="L86" s="28"/>
    </row>
    <row r="87" spans="2:47" s="1" customFormat="1" ht="16.5" customHeight="1" x14ac:dyDescent="0.2">
      <c r="B87" s="28"/>
      <c r="E87" s="267" t="str">
        <f>E9</f>
        <v>Změna 2- SDK příčky 3.NP</v>
      </c>
      <c r="F87" s="281"/>
      <c r="G87" s="281"/>
      <c r="H87" s="281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>Božetěchova</v>
      </c>
      <c r="I89" s="25" t="s">
        <v>20</v>
      </c>
      <c r="J89" s="48"/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104</v>
      </c>
      <c r="D94" s="91"/>
      <c r="E94" s="91"/>
      <c r="F94" s="91"/>
      <c r="G94" s="91"/>
      <c r="H94" s="91"/>
      <c r="I94" s="91"/>
      <c r="J94" s="100" t="s">
        <v>105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106</v>
      </c>
      <c r="J96" s="62">
        <f>J118</f>
        <v>24066.550000000003</v>
      </c>
      <c r="L96" s="28"/>
      <c r="AU96" s="16" t="s">
        <v>107</v>
      </c>
    </row>
    <row r="97" spans="2:12" s="8" customFormat="1" ht="24.95" customHeight="1" x14ac:dyDescent="0.2">
      <c r="B97" s="102"/>
      <c r="D97" s="103" t="s">
        <v>108</v>
      </c>
      <c r="E97" s="104"/>
      <c r="F97" s="104"/>
      <c r="G97" s="104"/>
      <c r="H97" s="104"/>
      <c r="I97" s="104"/>
      <c r="J97" s="105">
        <f>J119</f>
        <v>24066.550000000003</v>
      </c>
      <c r="L97" s="102"/>
    </row>
    <row r="98" spans="2:12" s="9" customFormat="1" ht="19.899999999999999" customHeight="1" x14ac:dyDescent="0.2">
      <c r="B98" s="106"/>
      <c r="D98" s="107" t="s">
        <v>109</v>
      </c>
      <c r="E98" s="108"/>
      <c r="F98" s="108"/>
      <c r="G98" s="108"/>
      <c r="H98" s="108"/>
      <c r="I98" s="108"/>
      <c r="J98" s="109">
        <f>J120</f>
        <v>24066.550000000003</v>
      </c>
      <c r="L98" s="106"/>
    </row>
    <row r="99" spans="2:12" s="1" customFormat="1" ht="21.75" customHeight="1" x14ac:dyDescent="0.2">
      <c r="B99" s="28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 x14ac:dyDescent="0.2">
      <c r="B105" s="28"/>
      <c r="C105" s="20" t="s">
        <v>110</v>
      </c>
      <c r="L105" s="28"/>
    </row>
    <row r="106" spans="2:12" s="1" customFormat="1" ht="6.95" customHeight="1" x14ac:dyDescent="0.2">
      <c r="B106" s="28"/>
      <c r="L106" s="28"/>
    </row>
    <row r="107" spans="2:12" s="1" customFormat="1" ht="12" customHeight="1" x14ac:dyDescent="0.2">
      <c r="B107" s="28"/>
      <c r="C107" s="25" t="s">
        <v>14</v>
      </c>
      <c r="L107" s="28"/>
    </row>
    <row r="108" spans="2:12" s="1" customFormat="1" ht="16.5" customHeight="1" x14ac:dyDescent="0.2">
      <c r="B108" s="28"/>
      <c r="E108" s="282" t="str">
        <f>E7</f>
        <v>Božetěchova</v>
      </c>
      <c r="F108" s="283"/>
      <c r="G108" s="283"/>
      <c r="H108" s="283"/>
      <c r="L108" s="28"/>
    </row>
    <row r="109" spans="2:12" s="1" customFormat="1" ht="12" customHeight="1" x14ac:dyDescent="0.2">
      <c r="B109" s="28"/>
      <c r="C109" s="25" t="s">
        <v>101</v>
      </c>
      <c r="L109" s="28"/>
    </row>
    <row r="110" spans="2:12" s="1" customFormat="1" ht="16.5" customHeight="1" x14ac:dyDescent="0.2">
      <c r="B110" s="28"/>
      <c r="E110" s="267" t="str">
        <f>E9</f>
        <v>Změna 2- SDK příčky 3.NP</v>
      </c>
      <c r="F110" s="281"/>
      <c r="G110" s="281"/>
      <c r="H110" s="281"/>
      <c r="L110" s="28"/>
    </row>
    <row r="111" spans="2:12" s="1" customFormat="1" ht="6.95" customHeight="1" x14ac:dyDescent="0.2">
      <c r="B111" s="28"/>
      <c r="L111" s="28"/>
    </row>
    <row r="112" spans="2:12" s="1" customFormat="1" ht="12" customHeight="1" x14ac:dyDescent="0.2">
      <c r="B112" s="28"/>
      <c r="C112" s="25" t="s">
        <v>18</v>
      </c>
      <c r="F112" s="23" t="str">
        <f>F12</f>
        <v>Božetěchova</v>
      </c>
      <c r="I112" s="25" t="s">
        <v>20</v>
      </c>
      <c r="J112" s="48"/>
      <c r="L112" s="28"/>
    </row>
    <row r="113" spans="2:65" s="1" customFormat="1" ht="6.95" customHeight="1" x14ac:dyDescent="0.2">
      <c r="B113" s="28"/>
      <c r="L113" s="28"/>
    </row>
    <row r="114" spans="2:65" s="1" customFormat="1" ht="15.2" customHeight="1" x14ac:dyDescent="0.2">
      <c r="B114" s="28"/>
      <c r="C114" s="25" t="s">
        <v>22</v>
      </c>
      <c r="F114" s="23" t="str">
        <f>E15</f>
        <v xml:space="preserve"> </v>
      </c>
      <c r="I114" s="25" t="s">
        <v>26</v>
      </c>
      <c r="J114" s="26" t="str">
        <f>E21</f>
        <v xml:space="preserve"> </v>
      </c>
      <c r="L114" s="28"/>
    </row>
    <row r="115" spans="2:65" s="1" customFormat="1" ht="15.2" customHeight="1" x14ac:dyDescent="0.2">
      <c r="B115" s="28"/>
      <c r="C115" s="25" t="s">
        <v>25</v>
      </c>
      <c r="F115" s="23" t="str">
        <f>IF(E18="","",E18)</f>
        <v xml:space="preserve"> </v>
      </c>
      <c r="I115" s="25" t="s">
        <v>28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L116" s="28"/>
    </row>
    <row r="117" spans="2:65" s="10" customFormat="1" ht="29.25" customHeight="1" x14ac:dyDescent="0.2">
      <c r="B117" s="110"/>
      <c r="C117" s="111" t="s">
        <v>111</v>
      </c>
      <c r="D117" s="112" t="s">
        <v>55</v>
      </c>
      <c r="E117" s="112" t="s">
        <v>51</v>
      </c>
      <c r="F117" s="112" t="s">
        <v>52</v>
      </c>
      <c r="G117" s="112" t="s">
        <v>112</v>
      </c>
      <c r="H117" s="112" t="s">
        <v>113</v>
      </c>
      <c r="I117" s="112" t="s">
        <v>114</v>
      </c>
      <c r="J117" s="113" t="s">
        <v>105</v>
      </c>
      <c r="K117" s="114" t="s">
        <v>115</v>
      </c>
      <c r="L117" s="110"/>
      <c r="M117" s="55" t="s">
        <v>1</v>
      </c>
      <c r="N117" s="56" t="s">
        <v>34</v>
      </c>
      <c r="O117" s="56" t="s">
        <v>116</v>
      </c>
      <c r="P117" s="56" t="s">
        <v>117</v>
      </c>
      <c r="Q117" s="56" t="s">
        <v>118</v>
      </c>
      <c r="R117" s="56" t="s">
        <v>119</v>
      </c>
      <c r="S117" s="56" t="s">
        <v>120</v>
      </c>
      <c r="T117" s="57" t="s">
        <v>121</v>
      </c>
    </row>
    <row r="118" spans="2:65" s="1" customFormat="1" ht="22.9" customHeight="1" x14ac:dyDescent="0.25">
      <c r="B118" s="28"/>
      <c r="C118" s="60" t="s">
        <v>122</v>
      </c>
      <c r="J118" s="115">
        <f>J119</f>
        <v>24066.550000000003</v>
      </c>
      <c r="L118" s="28"/>
      <c r="M118" s="58"/>
      <c r="N118" s="49"/>
      <c r="O118" s="49"/>
      <c r="P118" s="116">
        <f>P119</f>
        <v>0</v>
      </c>
      <c r="Q118" s="49"/>
      <c r="R118" s="116">
        <f>R119</f>
        <v>4.9245000000000001</v>
      </c>
      <c r="S118" s="49"/>
      <c r="T118" s="117">
        <f>T119</f>
        <v>0</v>
      </c>
      <c r="AT118" s="16" t="s">
        <v>69</v>
      </c>
      <c r="AU118" s="16" t="s">
        <v>107</v>
      </c>
      <c r="BK118" s="118">
        <f>BK119</f>
        <v>23365.58</v>
      </c>
    </row>
    <row r="119" spans="2:65" s="11" customFormat="1" ht="25.9" customHeight="1" x14ac:dyDescent="0.2">
      <c r="B119" s="119"/>
      <c r="D119" s="120" t="s">
        <v>69</v>
      </c>
      <c r="E119" s="121" t="s">
        <v>123</v>
      </c>
      <c r="F119" s="121" t="s">
        <v>124</v>
      </c>
      <c r="J119" s="122">
        <f>J120</f>
        <v>24066.550000000003</v>
      </c>
      <c r="L119" s="119"/>
      <c r="M119" s="123"/>
      <c r="N119" s="124"/>
      <c r="O119" s="124"/>
      <c r="P119" s="125">
        <f>P120</f>
        <v>0</v>
      </c>
      <c r="Q119" s="124"/>
      <c r="R119" s="125">
        <f>R120</f>
        <v>4.9245000000000001</v>
      </c>
      <c r="S119" s="124"/>
      <c r="T119" s="126">
        <f>T120</f>
        <v>0</v>
      </c>
      <c r="AR119" s="120" t="s">
        <v>125</v>
      </c>
      <c r="AT119" s="127" t="s">
        <v>69</v>
      </c>
      <c r="AU119" s="127" t="s">
        <v>70</v>
      </c>
      <c r="AY119" s="120" t="s">
        <v>126</v>
      </c>
      <c r="BK119" s="128">
        <f>BK120</f>
        <v>23365.58</v>
      </c>
    </row>
    <row r="120" spans="2:65" s="11" customFormat="1" ht="22.9" customHeight="1" x14ac:dyDescent="0.2">
      <c r="B120" s="119"/>
      <c r="D120" s="120" t="s">
        <v>69</v>
      </c>
      <c r="E120" s="129" t="s">
        <v>127</v>
      </c>
      <c r="F120" s="129" t="s">
        <v>128</v>
      </c>
      <c r="J120" s="130">
        <f>J126+J125</f>
        <v>24066.550000000003</v>
      </c>
      <c r="L120" s="119"/>
      <c r="M120" s="123"/>
      <c r="N120" s="124"/>
      <c r="O120" s="124"/>
      <c r="P120" s="125">
        <f>SUM(P121:P124)</f>
        <v>0</v>
      </c>
      <c r="Q120" s="124"/>
      <c r="R120" s="125">
        <f>SUM(R121:R124)</f>
        <v>4.9245000000000001</v>
      </c>
      <c r="S120" s="124"/>
      <c r="T120" s="126">
        <f>SUM(T121:T124)</f>
        <v>0</v>
      </c>
      <c r="AR120" s="120" t="s">
        <v>125</v>
      </c>
      <c r="AT120" s="127" t="s">
        <v>69</v>
      </c>
      <c r="AU120" s="127" t="s">
        <v>13</v>
      </c>
      <c r="AY120" s="120" t="s">
        <v>126</v>
      </c>
      <c r="BK120" s="128">
        <f>SUM(BK121:BK124)</f>
        <v>23365.58</v>
      </c>
    </row>
    <row r="121" spans="2:65" s="1" customFormat="1" ht="24" customHeight="1" x14ac:dyDescent="0.2">
      <c r="B121" s="131"/>
      <c r="C121" s="132" t="s">
        <v>13</v>
      </c>
      <c r="D121" s="132" t="s">
        <v>129</v>
      </c>
      <c r="E121" s="133" t="s">
        <v>130</v>
      </c>
      <c r="F121" s="134" t="s">
        <v>131</v>
      </c>
      <c r="G121" s="135" t="s">
        <v>132</v>
      </c>
      <c r="H121" s="136">
        <v>234.5</v>
      </c>
      <c r="I121" s="137">
        <v>-47.85</v>
      </c>
      <c r="J121" s="137">
        <f>ROUND(I121*H121,2)</f>
        <v>-11220.83</v>
      </c>
      <c r="K121" s="134" t="s">
        <v>133</v>
      </c>
      <c r="L121" s="138"/>
      <c r="M121" s="139" t="s">
        <v>1</v>
      </c>
      <c r="N121" s="140" t="s">
        <v>36</v>
      </c>
      <c r="O121" s="141">
        <v>0</v>
      </c>
      <c r="P121" s="141">
        <f>O121*H121</f>
        <v>0</v>
      </c>
      <c r="Q121" s="141">
        <v>8.9999999999999993E-3</v>
      </c>
      <c r="R121" s="141">
        <f>Q121*H121</f>
        <v>2.1105</v>
      </c>
      <c r="S121" s="141">
        <v>0</v>
      </c>
      <c r="T121" s="142">
        <f>S121*H121</f>
        <v>0</v>
      </c>
      <c r="AR121" s="143" t="s">
        <v>134</v>
      </c>
      <c r="AT121" s="143" t="s">
        <v>129</v>
      </c>
      <c r="AU121" s="143" t="s">
        <v>125</v>
      </c>
      <c r="AY121" s="16" t="s">
        <v>126</v>
      </c>
      <c r="BE121" s="144">
        <f>IF(N121="základní",J121,0)</f>
        <v>0</v>
      </c>
      <c r="BF121" s="144">
        <f>IF(N121="snížená",J121,0)</f>
        <v>-11220.83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6" t="s">
        <v>125</v>
      </c>
      <c r="BK121" s="144">
        <f>ROUND(I121*H121,2)</f>
        <v>-11220.83</v>
      </c>
      <c r="BL121" s="16" t="s">
        <v>135</v>
      </c>
      <c r="BM121" s="143" t="s">
        <v>136</v>
      </c>
    </row>
    <row r="122" spans="2:65" s="12" customFormat="1" x14ac:dyDescent="0.2">
      <c r="B122" s="145"/>
      <c r="D122" s="146" t="s">
        <v>137</v>
      </c>
      <c r="F122" s="147" t="s">
        <v>138</v>
      </c>
      <c r="H122" s="148">
        <v>234.5</v>
      </c>
      <c r="L122" s="145"/>
      <c r="M122" s="149"/>
      <c r="N122" s="150"/>
      <c r="O122" s="150"/>
      <c r="P122" s="150"/>
      <c r="Q122" s="150"/>
      <c r="R122" s="150"/>
      <c r="S122" s="150"/>
      <c r="T122" s="151"/>
      <c r="AT122" s="152" t="s">
        <v>137</v>
      </c>
      <c r="AU122" s="152" t="s">
        <v>125</v>
      </c>
      <c r="AV122" s="12" t="s">
        <v>125</v>
      </c>
      <c r="AW122" s="12" t="s">
        <v>3</v>
      </c>
      <c r="AX122" s="12" t="s">
        <v>13</v>
      </c>
      <c r="AY122" s="152" t="s">
        <v>126</v>
      </c>
    </row>
    <row r="123" spans="2:65" s="1" customFormat="1" ht="24" customHeight="1" x14ac:dyDescent="0.2">
      <c r="B123" s="131"/>
      <c r="C123" s="132" t="s">
        <v>125</v>
      </c>
      <c r="D123" s="132" t="s">
        <v>129</v>
      </c>
      <c r="E123" s="133" t="s">
        <v>139</v>
      </c>
      <c r="F123" s="134" t="s">
        <v>140</v>
      </c>
      <c r="G123" s="135" t="s">
        <v>132</v>
      </c>
      <c r="H123" s="136">
        <v>234.5</v>
      </c>
      <c r="I123" s="137">
        <v>147.49</v>
      </c>
      <c r="J123" s="137">
        <f>ROUND(I123*H123,2)</f>
        <v>34586.410000000003</v>
      </c>
      <c r="K123" s="134" t="s">
        <v>133</v>
      </c>
      <c r="L123" s="138"/>
      <c r="M123" s="139" t="s">
        <v>1</v>
      </c>
      <c r="N123" s="140" t="s">
        <v>36</v>
      </c>
      <c r="O123" s="141">
        <v>0</v>
      </c>
      <c r="P123" s="141">
        <f>O123*H123</f>
        <v>0</v>
      </c>
      <c r="Q123" s="141">
        <v>1.2E-2</v>
      </c>
      <c r="R123" s="141">
        <f>Q123*H123</f>
        <v>2.8140000000000001</v>
      </c>
      <c r="S123" s="141">
        <v>0</v>
      </c>
      <c r="T123" s="142">
        <f>S123*H123</f>
        <v>0</v>
      </c>
      <c r="AR123" s="143" t="s">
        <v>134</v>
      </c>
      <c r="AT123" s="143" t="s">
        <v>129</v>
      </c>
      <c r="AU123" s="143" t="s">
        <v>125</v>
      </c>
      <c r="AY123" s="16" t="s">
        <v>126</v>
      </c>
      <c r="BE123" s="144">
        <f>IF(N123="základní",J123,0)</f>
        <v>0</v>
      </c>
      <c r="BF123" s="144">
        <f>IF(N123="snížená",J123,0)</f>
        <v>34586.410000000003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6" t="s">
        <v>125</v>
      </c>
      <c r="BK123" s="144">
        <f>ROUND(I123*H123,2)</f>
        <v>34586.410000000003</v>
      </c>
      <c r="BL123" s="16" t="s">
        <v>135</v>
      </c>
      <c r="BM123" s="143" t="s">
        <v>141</v>
      </c>
    </row>
    <row r="124" spans="2:65" s="12" customFormat="1" x14ac:dyDescent="0.2">
      <c r="B124" s="145"/>
      <c r="D124" s="146" t="s">
        <v>137</v>
      </c>
      <c r="F124" s="147" t="s">
        <v>138</v>
      </c>
      <c r="H124" s="148">
        <v>234.5</v>
      </c>
      <c r="L124" s="145"/>
      <c r="M124" s="153"/>
      <c r="N124" s="154"/>
      <c r="O124" s="154"/>
      <c r="P124" s="154"/>
      <c r="Q124" s="154"/>
      <c r="R124" s="154"/>
      <c r="S124" s="154"/>
      <c r="T124" s="155"/>
      <c r="AT124" s="152" t="s">
        <v>137</v>
      </c>
      <c r="AU124" s="152" t="s">
        <v>125</v>
      </c>
      <c r="AV124" s="12" t="s">
        <v>125</v>
      </c>
      <c r="AW124" s="12" t="s">
        <v>3</v>
      </c>
      <c r="AX124" s="12" t="s">
        <v>13</v>
      </c>
      <c r="AY124" s="152" t="s">
        <v>126</v>
      </c>
    </row>
    <row r="125" spans="2:65" s="12" customFormat="1" ht="12" x14ac:dyDescent="0.2">
      <c r="B125" s="145"/>
      <c r="C125" s="192"/>
      <c r="D125" s="192"/>
      <c r="E125" s="193" t="s">
        <v>510</v>
      </c>
      <c r="F125" s="194"/>
      <c r="G125" s="195"/>
      <c r="H125" s="195"/>
      <c r="I125" s="195"/>
      <c r="J125" s="196">
        <f>SUM(J121:J124,)</f>
        <v>23365.58</v>
      </c>
      <c r="L125" s="145"/>
      <c r="M125" s="150"/>
      <c r="N125" s="150"/>
      <c r="O125" s="150"/>
      <c r="P125" s="150"/>
      <c r="Q125" s="150"/>
      <c r="R125" s="150"/>
      <c r="S125" s="150"/>
      <c r="T125" s="150"/>
      <c r="AT125" s="152"/>
      <c r="AU125" s="152"/>
      <c r="AY125" s="152"/>
    </row>
    <row r="126" spans="2:65" s="12" customFormat="1" ht="12" x14ac:dyDescent="0.2">
      <c r="B126" s="145"/>
      <c r="C126" s="156"/>
      <c r="D126" s="156"/>
      <c r="E126" s="157"/>
      <c r="F126" s="158" t="s">
        <v>508</v>
      </c>
      <c r="G126" s="159" t="s">
        <v>509</v>
      </c>
      <c r="H126" s="197">
        <v>0.03</v>
      </c>
      <c r="I126" s="161">
        <f>J125</f>
        <v>23365.58</v>
      </c>
      <c r="J126" s="161">
        <f>ROUND(I126*H126,2)</f>
        <v>700.97</v>
      </c>
      <c r="L126" s="145"/>
      <c r="M126" s="150"/>
      <c r="N126" s="150"/>
      <c r="O126" s="150"/>
      <c r="P126" s="150"/>
      <c r="Q126" s="150"/>
      <c r="R126" s="150"/>
      <c r="S126" s="150"/>
      <c r="T126" s="150"/>
      <c r="AT126" s="152"/>
      <c r="AU126" s="152"/>
      <c r="AY126" s="152"/>
    </row>
    <row r="127" spans="2:65" s="12" customFormat="1" x14ac:dyDescent="0.2">
      <c r="B127" s="145"/>
      <c r="D127" s="146"/>
      <c r="F127" s="147"/>
      <c r="H127" s="148"/>
      <c r="L127" s="145"/>
      <c r="M127" s="150"/>
      <c r="N127" s="150"/>
      <c r="O127" s="150"/>
      <c r="P127" s="150"/>
      <c r="Q127" s="150"/>
      <c r="R127" s="150"/>
      <c r="S127" s="150"/>
      <c r="T127" s="150"/>
      <c r="AT127" s="152"/>
      <c r="AU127" s="152"/>
      <c r="AY127" s="152"/>
    </row>
    <row r="128" spans="2:65" s="1" customFormat="1" ht="17.25" customHeight="1" x14ac:dyDescent="0.2"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28"/>
    </row>
    <row r="129" ht="17.25" customHeight="1" x14ac:dyDescent="0.2"/>
  </sheetData>
  <autoFilter ref="C117:K124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38"/>
  <sheetViews>
    <sheetView showGridLines="0" topLeftCell="A7" zoomScale="70" zoomScaleNormal="70" workbookViewId="0">
      <selection activeCell="J39" sqref="J3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4"/>
    </row>
    <row r="2" spans="1:46" ht="36.950000000000003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81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13</v>
      </c>
    </row>
    <row r="4" spans="1:46" ht="24.95" customHeight="1" x14ac:dyDescent="0.2">
      <c r="B4" s="19"/>
      <c r="D4" s="20" t="s">
        <v>100</v>
      </c>
      <c r="L4" s="19"/>
      <c r="M4" s="85" t="s">
        <v>10</v>
      </c>
      <c r="AT4" s="16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5" t="s">
        <v>14</v>
      </c>
      <c r="L6" s="19"/>
    </row>
    <row r="7" spans="1:46" ht="16.5" customHeight="1" x14ac:dyDescent="0.2">
      <c r="B7" s="19"/>
      <c r="E7" s="282" t="str">
        <f>'Rekapitulace stavby'!K6</f>
        <v>Božetěchova</v>
      </c>
      <c r="F7" s="283"/>
      <c r="G7" s="283"/>
      <c r="H7" s="283"/>
      <c r="L7" s="19"/>
    </row>
    <row r="8" spans="1:46" s="1" customFormat="1" ht="12" customHeight="1" x14ac:dyDescent="0.2">
      <c r="B8" s="28"/>
      <c r="D8" s="25" t="s">
        <v>101</v>
      </c>
      <c r="L8" s="28"/>
    </row>
    <row r="9" spans="1:46" s="1" customFormat="1" ht="36.950000000000003" customHeight="1" x14ac:dyDescent="0.2">
      <c r="B9" s="28"/>
      <c r="E9" s="267" t="s">
        <v>527</v>
      </c>
      <c r="F9" s="281"/>
      <c r="G9" s="281"/>
      <c r="H9" s="281"/>
      <c r="L9" s="28"/>
    </row>
    <row r="10" spans="1:46" s="1" customFormat="1" x14ac:dyDescent="0.2">
      <c r="B10" s="28"/>
      <c r="L10" s="28"/>
    </row>
    <row r="11" spans="1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 x14ac:dyDescent="0.2">
      <c r="B12" s="28"/>
      <c r="D12" s="25" t="s">
        <v>18</v>
      </c>
      <c r="F12" s="23" t="s">
        <v>15</v>
      </c>
      <c r="I12" s="25" t="s">
        <v>20</v>
      </c>
      <c r="J12" s="48"/>
      <c r="L12" s="28"/>
    </row>
    <row r="13" spans="1:46" s="1" customFormat="1" ht="10.9" customHeight="1" x14ac:dyDescent="0.2">
      <c r="B13" s="28"/>
      <c r="L13" s="28"/>
    </row>
    <row r="14" spans="1:46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276" t="str">
        <f>'Rekapitulace stavby'!E14</f>
        <v xml:space="preserve"> </v>
      </c>
      <c r="F18" s="276"/>
      <c r="G18" s="276"/>
      <c r="H18" s="276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38.25" customHeight="1" x14ac:dyDescent="0.2">
      <c r="B27" s="86"/>
      <c r="E27" s="272" t="s">
        <v>142</v>
      </c>
      <c r="F27" s="272"/>
      <c r="G27" s="272"/>
      <c r="H27" s="272"/>
      <c r="L27" s="86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7" t="s">
        <v>30</v>
      </c>
      <c r="J30" s="62">
        <f>ROUND(J121, 2)</f>
        <v>53663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8" t="s">
        <v>34</v>
      </c>
      <c r="E33" s="25" t="s">
        <v>35</v>
      </c>
      <c r="F33" s="89">
        <f>ROUND((SUM(BE121:BE135)),  2)</f>
        <v>0</v>
      </c>
      <c r="I33" s="90">
        <v>0.21</v>
      </c>
      <c r="J33" s="89">
        <f>ROUND(((SUM(BE121:BE135))*I33),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9">
        <f>J30</f>
        <v>53663</v>
      </c>
      <c r="I34" s="90">
        <v>0.15</v>
      </c>
      <c r="J34" s="89">
        <f>F34*I34</f>
        <v>8049.45</v>
      </c>
      <c r="L34" s="28"/>
    </row>
    <row r="35" spans="2:12" s="1" customFormat="1" ht="14.45" hidden="1" customHeight="1" x14ac:dyDescent="0.2">
      <c r="B35" s="28"/>
      <c r="E35" s="25" t="s">
        <v>37</v>
      </c>
      <c r="F35" s="89">
        <f>ROUND((SUM(BG121:BG135)),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9">
        <f>ROUND((SUM(BH121:BH135)),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9">
        <f>ROUND((SUM(BI121:BI135)),  2)</f>
        <v>0</v>
      </c>
      <c r="I37" s="90">
        <v>0</v>
      </c>
      <c r="J37" s="89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>
        <f>SUM(J30:J37)</f>
        <v>61712.45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7" t="s">
        <v>46</v>
      </c>
      <c r="G61" s="39" t="s">
        <v>45</v>
      </c>
      <c r="H61" s="30"/>
      <c r="I61" s="30"/>
      <c r="J61" s="98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7" t="s">
        <v>46</v>
      </c>
      <c r="G76" s="39" t="s">
        <v>45</v>
      </c>
      <c r="H76" s="30"/>
      <c r="I76" s="30"/>
      <c r="J76" s="98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103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282" t="str">
        <f>E7</f>
        <v>Božetěchova</v>
      </c>
      <c r="F85" s="283"/>
      <c r="G85" s="283"/>
      <c r="H85" s="283"/>
      <c r="L85" s="28"/>
    </row>
    <row r="86" spans="2:47" s="1" customFormat="1" ht="12" customHeight="1" x14ac:dyDescent="0.2">
      <c r="B86" s="28"/>
      <c r="C86" s="25" t="s">
        <v>101</v>
      </c>
      <c r="L86" s="28"/>
    </row>
    <row r="87" spans="2:47" s="1" customFormat="1" ht="16.5" customHeight="1" x14ac:dyDescent="0.2">
      <c r="B87" s="28"/>
      <c r="E87" s="267" t="str">
        <f>E9</f>
        <v xml:space="preserve"> Změna 3 - obložkové zárubně do nosných stěn</v>
      </c>
      <c r="F87" s="281"/>
      <c r="G87" s="281"/>
      <c r="H87" s="281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>Božetěchova</v>
      </c>
      <c r="I89" s="25" t="s">
        <v>20</v>
      </c>
      <c r="J89" s="48"/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104</v>
      </c>
      <c r="D94" s="91"/>
      <c r="E94" s="91"/>
      <c r="F94" s="91"/>
      <c r="G94" s="91"/>
      <c r="H94" s="91"/>
      <c r="I94" s="91"/>
      <c r="J94" s="100" t="s">
        <v>105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106</v>
      </c>
      <c r="J96" s="62">
        <f>J121</f>
        <v>53663</v>
      </c>
      <c r="L96" s="28"/>
      <c r="AU96" s="16" t="s">
        <v>107</v>
      </c>
    </row>
    <row r="97" spans="2:12" s="8" customFormat="1" ht="24.95" customHeight="1" x14ac:dyDescent="0.2">
      <c r="B97" s="102"/>
      <c r="D97" s="103" t="s">
        <v>143</v>
      </c>
      <c r="E97" s="104"/>
      <c r="F97" s="104"/>
      <c r="G97" s="104"/>
      <c r="H97" s="104"/>
      <c r="I97" s="104"/>
      <c r="J97" s="105">
        <f>J122</f>
        <v>53663</v>
      </c>
      <c r="L97" s="102"/>
    </row>
    <row r="98" spans="2:12" s="9" customFormat="1" ht="19.899999999999999" customHeight="1" x14ac:dyDescent="0.2">
      <c r="B98" s="106"/>
      <c r="D98" s="107" t="s">
        <v>144</v>
      </c>
      <c r="E98" s="108"/>
      <c r="F98" s="108"/>
      <c r="G98" s="108"/>
      <c r="H98" s="108"/>
      <c r="I98" s="108"/>
      <c r="J98" s="109">
        <f>J123</f>
        <v>14200</v>
      </c>
      <c r="L98" s="106"/>
    </row>
    <row r="99" spans="2:12" s="9" customFormat="1" ht="14.85" customHeight="1" x14ac:dyDescent="0.2">
      <c r="B99" s="106"/>
      <c r="D99" s="107" t="s">
        <v>145</v>
      </c>
      <c r="E99" s="108"/>
      <c r="F99" s="108"/>
      <c r="G99" s="108"/>
      <c r="H99" s="108"/>
      <c r="I99" s="108"/>
      <c r="J99" s="109">
        <f>J127</f>
        <v>26400</v>
      </c>
      <c r="L99" s="106"/>
    </row>
    <row r="100" spans="2:12" s="9" customFormat="1" ht="21.75" customHeight="1" x14ac:dyDescent="0.2">
      <c r="B100" s="106"/>
      <c r="D100" s="107" t="s">
        <v>146</v>
      </c>
      <c r="E100" s="108"/>
      <c r="F100" s="108"/>
      <c r="G100" s="108"/>
      <c r="H100" s="108"/>
      <c r="I100" s="108"/>
      <c r="J100" s="109">
        <f>J131</f>
        <v>9000</v>
      </c>
      <c r="L100" s="106"/>
    </row>
    <row r="101" spans="2:12" s="9" customFormat="1" ht="19.899999999999999" customHeight="1" x14ac:dyDescent="0.2">
      <c r="B101" s="106"/>
      <c r="D101" s="107" t="s">
        <v>147</v>
      </c>
      <c r="E101" s="108"/>
      <c r="F101" s="108"/>
      <c r="G101" s="108"/>
      <c r="H101" s="108"/>
      <c r="I101" s="108"/>
      <c r="J101" s="109">
        <f>J134</f>
        <v>2500</v>
      </c>
      <c r="L101" s="106"/>
    </row>
    <row r="102" spans="2:12" s="1" customFormat="1" ht="21.75" customHeight="1" x14ac:dyDescent="0.2">
      <c r="B102" s="28"/>
      <c r="L102" s="28"/>
    </row>
    <row r="103" spans="2:12" s="1" customFormat="1" ht="6.95" customHeight="1" x14ac:dyDescent="0.2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12" s="1" customFormat="1" ht="6.95" customHeight="1" x14ac:dyDescent="0.2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12" s="1" customFormat="1" ht="24.95" customHeight="1" x14ac:dyDescent="0.2">
      <c r="B108" s="28"/>
      <c r="C108" s="20" t="s">
        <v>110</v>
      </c>
      <c r="L108" s="28"/>
    </row>
    <row r="109" spans="2:12" s="1" customFormat="1" ht="6.95" customHeight="1" x14ac:dyDescent="0.2">
      <c r="B109" s="28"/>
      <c r="L109" s="28"/>
    </row>
    <row r="110" spans="2:12" s="1" customFormat="1" ht="12" customHeight="1" x14ac:dyDescent="0.2">
      <c r="B110" s="28"/>
      <c r="C110" s="25" t="s">
        <v>14</v>
      </c>
      <c r="L110" s="28"/>
    </row>
    <row r="111" spans="2:12" s="1" customFormat="1" ht="16.5" customHeight="1" x14ac:dyDescent="0.2">
      <c r="B111" s="28"/>
      <c r="E111" s="282" t="str">
        <f>E7</f>
        <v>Božetěchova</v>
      </c>
      <c r="F111" s="283"/>
      <c r="G111" s="283"/>
      <c r="H111" s="283"/>
      <c r="L111" s="28"/>
    </row>
    <row r="112" spans="2:12" s="1" customFormat="1" ht="12" customHeight="1" x14ac:dyDescent="0.2">
      <c r="B112" s="28"/>
      <c r="C112" s="25" t="s">
        <v>101</v>
      </c>
      <c r="L112" s="28"/>
    </row>
    <row r="113" spans="2:65" s="1" customFormat="1" ht="16.5" customHeight="1" x14ac:dyDescent="0.2">
      <c r="B113" s="28"/>
      <c r="E113" s="267" t="str">
        <f>E9</f>
        <v xml:space="preserve"> Změna 3 - obložkové zárubně do nosných stěn</v>
      </c>
      <c r="F113" s="281"/>
      <c r="G113" s="281"/>
      <c r="H113" s="281"/>
      <c r="L113" s="28"/>
    </row>
    <row r="114" spans="2:65" s="1" customFormat="1" ht="6.95" customHeight="1" x14ac:dyDescent="0.2">
      <c r="B114" s="28"/>
      <c r="L114" s="28"/>
    </row>
    <row r="115" spans="2:65" s="1" customFormat="1" ht="12" customHeight="1" x14ac:dyDescent="0.2">
      <c r="B115" s="28"/>
      <c r="C115" s="25" t="s">
        <v>18</v>
      </c>
      <c r="F115" s="23" t="str">
        <f>F12</f>
        <v>Božetěchova</v>
      </c>
      <c r="I115" s="25" t="s">
        <v>20</v>
      </c>
      <c r="J115" s="48"/>
      <c r="L115" s="28"/>
    </row>
    <row r="116" spans="2:65" s="1" customFormat="1" ht="6.95" customHeight="1" x14ac:dyDescent="0.2">
      <c r="B116" s="28"/>
      <c r="L116" s="28"/>
    </row>
    <row r="117" spans="2:65" s="1" customFormat="1" ht="15.2" customHeight="1" x14ac:dyDescent="0.2">
      <c r="B117" s="28"/>
      <c r="C117" s="25" t="s">
        <v>22</v>
      </c>
      <c r="F117" s="23" t="str">
        <f>E15</f>
        <v xml:space="preserve"> </v>
      </c>
      <c r="I117" s="25" t="s">
        <v>26</v>
      </c>
      <c r="J117" s="26" t="str">
        <f>E21</f>
        <v xml:space="preserve"> </v>
      </c>
      <c r="L117" s="28"/>
    </row>
    <row r="118" spans="2:65" s="1" customFormat="1" ht="15.2" customHeight="1" x14ac:dyDescent="0.2">
      <c r="B118" s="28"/>
      <c r="C118" s="25" t="s">
        <v>25</v>
      </c>
      <c r="F118" s="23" t="str">
        <f>IF(E18="","",E18)</f>
        <v xml:space="preserve"> </v>
      </c>
      <c r="I118" s="25" t="s">
        <v>28</v>
      </c>
      <c r="J118" s="26" t="str">
        <f>E24</f>
        <v xml:space="preserve"> </v>
      </c>
      <c r="L118" s="28"/>
    </row>
    <row r="119" spans="2:65" s="1" customFormat="1" ht="10.35" customHeight="1" x14ac:dyDescent="0.2">
      <c r="B119" s="28"/>
      <c r="L119" s="28"/>
    </row>
    <row r="120" spans="2:65" s="10" customFormat="1" ht="29.25" customHeight="1" x14ac:dyDescent="0.2">
      <c r="B120" s="110"/>
      <c r="C120" s="111" t="s">
        <v>111</v>
      </c>
      <c r="D120" s="112" t="s">
        <v>55</v>
      </c>
      <c r="E120" s="112" t="s">
        <v>51</v>
      </c>
      <c r="F120" s="112" t="s">
        <v>52</v>
      </c>
      <c r="G120" s="112" t="s">
        <v>112</v>
      </c>
      <c r="H120" s="112" t="s">
        <v>113</v>
      </c>
      <c r="I120" s="112" t="s">
        <v>114</v>
      </c>
      <c r="J120" s="113" t="s">
        <v>105</v>
      </c>
      <c r="K120" s="114" t="s">
        <v>115</v>
      </c>
      <c r="L120" s="110"/>
      <c r="M120" s="55" t="s">
        <v>1</v>
      </c>
      <c r="N120" s="56" t="s">
        <v>34</v>
      </c>
      <c r="O120" s="56" t="s">
        <v>116</v>
      </c>
      <c r="P120" s="56" t="s">
        <v>117</v>
      </c>
      <c r="Q120" s="56" t="s">
        <v>118</v>
      </c>
      <c r="R120" s="56" t="s">
        <v>119</v>
      </c>
      <c r="S120" s="56" t="s">
        <v>120</v>
      </c>
      <c r="T120" s="57" t="s">
        <v>121</v>
      </c>
    </row>
    <row r="121" spans="2:65" s="1" customFormat="1" ht="22.9" customHeight="1" x14ac:dyDescent="0.25">
      <c r="B121" s="28"/>
      <c r="C121" s="60" t="s">
        <v>122</v>
      </c>
      <c r="J121" s="115">
        <f>J122</f>
        <v>53663</v>
      </c>
      <c r="L121" s="28"/>
      <c r="M121" s="58"/>
      <c r="N121" s="49"/>
      <c r="O121" s="49"/>
      <c r="P121" s="116">
        <f>P122</f>
        <v>691.41899999999998</v>
      </c>
      <c r="Q121" s="49"/>
      <c r="R121" s="116">
        <f>R122</f>
        <v>23.402179999999998</v>
      </c>
      <c r="S121" s="49"/>
      <c r="T121" s="117">
        <f>T122</f>
        <v>7.9460000000000006</v>
      </c>
      <c r="AT121" s="16" t="s">
        <v>69</v>
      </c>
      <c r="AU121" s="16" t="s">
        <v>107</v>
      </c>
      <c r="BK121" s="118">
        <f>BK122</f>
        <v>52100</v>
      </c>
    </row>
    <row r="122" spans="2:65" s="11" customFormat="1" ht="25.9" customHeight="1" x14ac:dyDescent="0.2">
      <c r="B122" s="119"/>
      <c r="D122" s="120" t="s">
        <v>69</v>
      </c>
      <c r="E122" s="121" t="s">
        <v>148</v>
      </c>
      <c r="F122" s="121" t="s">
        <v>149</v>
      </c>
      <c r="J122" s="122">
        <f>J137+J136</f>
        <v>53663</v>
      </c>
      <c r="L122" s="119"/>
      <c r="M122" s="123"/>
      <c r="N122" s="124"/>
      <c r="O122" s="124"/>
      <c r="P122" s="125">
        <f>P123+P134</f>
        <v>691.41899999999998</v>
      </c>
      <c r="Q122" s="124"/>
      <c r="R122" s="125">
        <f>R123+R134</f>
        <v>23.402179999999998</v>
      </c>
      <c r="S122" s="124"/>
      <c r="T122" s="126">
        <f>T123+T134</f>
        <v>7.9460000000000006</v>
      </c>
      <c r="AR122" s="120" t="s">
        <v>13</v>
      </c>
      <c r="AT122" s="127" t="s">
        <v>69</v>
      </c>
      <c r="AU122" s="127" t="s">
        <v>70</v>
      </c>
      <c r="AY122" s="120" t="s">
        <v>126</v>
      </c>
      <c r="BK122" s="128">
        <f>BK123+BK134</f>
        <v>52100</v>
      </c>
    </row>
    <row r="123" spans="2:65" s="11" customFormat="1" ht="22.9" customHeight="1" x14ac:dyDescent="0.2">
      <c r="B123" s="119"/>
      <c r="D123" s="120" t="s">
        <v>69</v>
      </c>
      <c r="E123" s="129" t="s">
        <v>150</v>
      </c>
      <c r="F123" s="129" t="s">
        <v>151</v>
      </c>
      <c r="J123" s="130">
        <f>SUM(J124:J126)</f>
        <v>14200</v>
      </c>
      <c r="L123" s="119"/>
      <c r="M123" s="123"/>
      <c r="N123" s="124"/>
      <c r="O123" s="124"/>
      <c r="P123" s="125">
        <f>P124+SUM(P125:P127)</f>
        <v>684.73900000000003</v>
      </c>
      <c r="Q123" s="124"/>
      <c r="R123" s="125">
        <f>R124+SUM(R125:R127)</f>
        <v>23.402179999999998</v>
      </c>
      <c r="S123" s="124"/>
      <c r="T123" s="126">
        <f>T124+SUM(T125:T127)</f>
        <v>7.9460000000000006</v>
      </c>
      <c r="AR123" s="120" t="s">
        <v>13</v>
      </c>
      <c r="AT123" s="127" t="s">
        <v>69</v>
      </c>
      <c r="AU123" s="127" t="s">
        <v>13</v>
      </c>
      <c r="AY123" s="120" t="s">
        <v>126</v>
      </c>
      <c r="BK123" s="128">
        <f>BK124+SUM(BK125:BK127)</f>
        <v>49600</v>
      </c>
    </row>
    <row r="124" spans="2:65" s="1" customFormat="1" ht="24" customHeight="1" x14ac:dyDescent="0.2">
      <c r="B124" s="131"/>
      <c r="C124" s="156" t="s">
        <v>13</v>
      </c>
      <c r="D124" s="156" t="s">
        <v>152</v>
      </c>
      <c r="E124" s="157" t="s">
        <v>153</v>
      </c>
      <c r="F124" s="158" t="s">
        <v>154</v>
      </c>
      <c r="G124" s="159" t="s">
        <v>155</v>
      </c>
      <c r="H124" s="160">
        <v>6</v>
      </c>
      <c r="I124" s="161">
        <v>1200</v>
      </c>
      <c r="J124" s="161">
        <f>ROUND(I124*H124,2)</f>
        <v>7200</v>
      </c>
      <c r="K124" s="158" t="s">
        <v>133</v>
      </c>
      <c r="L124" s="28"/>
      <c r="M124" s="162" t="s">
        <v>1</v>
      </c>
      <c r="N124" s="163" t="s">
        <v>36</v>
      </c>
      <c r="O124" s="141">
        <v>0.42499999999999999</v>
      </c>
      <c r="P124" s="141">
        <f>O124*H124</f>
        <v>2.5499999999999998</v>
      </c>
      <c r="Q124" s="141">
        <v>0</v>
      </c>
      <c r="R124" s="141">
        <f>Q124*H124</f>
        <v>0</v>
      </c>
      <c r="S124" s="141">
        <v>5.5E-2</v>
      </c>
      <c r="T124" s="142">
        <f>S124*H124</f>
        <v>0.33</v>
      </c>
      <c r="AR124" s="143" t="s">
        <v>156</v>
      </c>
      <c r="AT124" s="143" t="s">
        <v>152</v>
      </c>
      <c r="AU124" s="143" t="s">
        <v>125</v>
      </c>
      <c r="AY124" s="16" t="s">
        <v>126</v>
      </c>
      <c r="BE124" s="144">
        <f>IF(N124="základní",J124,0)</f>
        <v>0</v>
      </c>
      <c r="BF124" s="144">
        <f>IF(N124="snížená",J124,0)</f>
        <v>7200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125</v>
      </c>
      <c r="BK124" s="144">
        <f>ROUND(I124*H124,2)</f>
        <v>7200</v>
      </c>
      <c r="BL124" s="16" t="s">
        <v>156</v>
      </c>
      <c r="BM124" s="143" t="s">
        <v>157</v>
      </c>
    </row>
    <row r="125" spans="2:65" s="1" customFormat="1" ht="24" customHeight="1" x14ac:dyDescent="0.2">
      <c r="B125" s="131"/>
      <c r="C125" s="156" t="s">
        <v>125</v>
      </c>
      <c r="D125" s="156" t="s">
        <v>152</v>
      </c>
      <c r="E125" s="157" t="s">
        <v>158</v>
      </c>
      <c r="F125" s="158" t="s">
        <v>159</v>
      </c>
      <c r="G125" s="159" t="s">
        <v>155</v>
      </c>
      <c r="H125" s="160">
        <v>6</v>
      </c>
      <c r="I125" s="161">
        <v>1000</v>
      </c>
      <c r="J125" s="161">
        <f>ROUND(I125*H125,2)</f>
        <v>6000</v>
      </c>
      <c r="K125" s="158" t="s">
        <v>133</v>
      </c>
      <c r="L125" s="28"/>
      <c r="M125" s="162" t="s">
        <v>1</v>
      </c>
      <c r="N125" s="163" t="s">
        <v>36</v>
      </c>
      <c r="O125" s="141">
        <v>36.92</v>
      </c>
      <c r="P125" s="141">
        <f>O125*H125</f>
        <v>221.52</v>
      </c>
      <c r="Q125" s="141">
        <v>0</v>
      </c>
      <c r="R125" s="141">
        <f>Q125*H125</f>
        <v>0</v>
      </c>
      <c r="S125" s="141">
        <v>1.244</v>
      </c>
      <c r="T125" s="142">
        <f>S125*H125</f>
        <v>7.4640000000000004</v>
      </c>
      <c r="AR125" s="143" t="s">
        <v>156</v>
      </c>
      <c r="AT125" s="143" t="s">
        <v>152</v>
      </c>
      <c r="AU125" s="143" t="s">
        <v>125</v>
      </c>
      <c r="AY125" s="16" t="s">
        <v>126</v>
      </c>
      <c r="BE125" s="144">
        <f>IF(N125="základní",J125,0)</f>
        <v>0</v>
      </c>
      <c r="BF125" s="144">
        <f>IF(N125="snížená",J125,0)</f>
        <v>6000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125</v>
      </c>
      <c r="BK125" s="144">
        <f>ROUND(I125*H125,2)</f>
        <v>6000</v>
      </c>
      <c r="BL125" s="16" t="s">
        <v>156</v>
      </c>
      <c r="BM125" s="143" t="s">
        <v>160</v>
      </c>
    </row>
    <row r="126" spans="2:65" s="1" customFormat="1" ht="16.5" customHeight="1" x14ac:dyDescent="0.2">
      <c r="B126" s="131"/>
      <c r="C126" s="156" t="s">
        <v>161</v>
      </c>
      <c r="D126" s="156" t="s">
        <v>152</v>
      </c>
      <c r="E126" s="157" t="s">
        <v>162</v>
      </c>
      <c r="F126" s="158" t="s">
        <v>163</v>
      </c>
      <c r="G126" s="159" t="s">
        <v>155</v>
      </c>
      <c r="H126" s="160">
        <v>2</v>
      </c>
      <c r="I126" s="161">
        <v>500</v>
      </c>
      <c r="J126" s="161">
        <f>ROUND(I126*H126,2)</f>
        <v>1000</v>
      </c>
      <c r="K126" s="158" t="s">
        <v>133</v>
      </c>
      <c r="L126" s="28"/>
      <c r="M126" s="162" t="s">
        <v>1</v>
      </c>
      <c r="N126" s="163" t="s">
        <v>36</v>
      </c>
      <c r="O126" s="141">
        <v>0.93899999999999995</v>
      </c>
      <c r="P126" s="141">
        <f>O126*H126</f>
        <v>1.8779999999999999</v>
      </c>
      <c r="Q126" s="141">
        <v>0</v>
      </c>
      <c r="R126" s="141">
        <f>Q126*H126</f>
        <v>0</v>
      </c>
      <c r="S126" s="141">
        <v>7.5999999999999998E-2</v>
      </c>
      <c r="T126" s="142">
        <f>S126*H126</f>
        <v>0.152</v>
      </c>
      <c r="AR126" s="143" t="s">
        <v>156</v>
      </c>
      <c r="AT126" s="143" t="s">
        <v>152</v>
      </c>
      <c r="AU126" s="143" t="s">
        <v>125</v>
      </c>
      <c r="AY126" s="16" t="s">
        <v>126</v>
      </c>
      <c r="BE126" s="144">
        <f>IF(N126="základní",J126,0)</f>
        <v>0</v>
      </c>
      <c r="BF126" s="144">
        <f>IF(N126="snížená",J126,0)</f>
        <v>1000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125</v>
      </c>
      <c r="BK126" s="144">
        <f>ROUND(I126*H126,2)</f>
        <v>1000</v>
      </c>
      <c r="BL126" s="16" t="s">
        <v>156</v>
      </c>
      <c r="BM126" s="143" t="s">
        <v>164</v>
      </c>
    </row>
    <row r="127" spans="2:65" s="11" customFormat="1" ht="20.85" customHeight="1" x14ac:dyDescent="0.2">
      <c r="B127" s="119"/>
      <c r="D127" s="120" t="s">
        <v>69</v>
      </c>
      <c r="E127" s="129" t="s">
        <v>161</v>
      </c>
      <c r="F127" s="129" t="s">
        <v>165</v>
      </c>
      <c r="J127" s="130">
        <f>SUM(J128:J130)</f>
        <v>26400</v>
      </c>
      <c r="L127" s="119"/>
      <c r="M127" s="123"/>
      <c r="N127" s="124"/>
      <c r="O127" s="124"/>
      <c r="P127" s="125">
        <f>P128+SUM(P129:P131)</f>
        <v>458.79100000000005</v>
      </c>
      <c r="Q127" s="124"/>
      <c r="R127" s="125">
        <f>R128+SUM(R129:R131)</f>
        <v>23.402179999999998</v>
      </c>
      <c r="S127" s="124"/>
      <c r="T127" s="126">
        <f>T128+SUM(T129:T131)</f>
        <v>0</v>
      </c>
      <c r="AR127" s="120" t="s">
        <v>13</v>
      </c>
      <c r="AT127" s="127" t="s">
        <v>69</v>
      </c>
      <c r="AU127" s="127" t="s">
        <v>125</v>
      </c>
      <c r="AY127" s="120" t="s">
        <v>126</v>
      </c>
      <c r="BK127" s="128">
        <f>BK128+SUM(BK129:BK131)</f>
        <v>35400</v>
      </c>
    </row>
    <row r="128" spans="2:65" s="1" customFormat="1" ht="24" customHeight="1" x14ac:dyDescent="0.2">
      <c r="B128" s="131"/>
      <c r="C128" s="156" t="s">
        <v>156</v>
      </c>
      <c r="D128" s="156" t="s">
        <v>152</v>
      </c>
      <c r="E128" s="157" t="s">
        <v>166</v>
      </c>
      <c r="F128" s="158" t="s">
        <v>167</v>
      </c>
      <c r="G128" s="159" t="s">
        <v>155</v>
      </c>
      <c r="H128" s="160">
        <v>24</v>
      </c>
      <c r="I128" s="161">
        <v>350</v>
      </c>
      <c r="J128" s="161">
        <f>ROUND(I128*H128,2)</f>
        <v>8400</v>
      </c>
      <c r="K128" s="158" t="s">
        <v>133</v>
      </c>
      <c r="L128" s="28"/>
      <c r="M128" s="162" t="s">
        <v>1</v>
      </c>
      <c r="N128" s="163" t="s">
        <v>36</v>
      </c>
      <c r="O128" s="141">
        <v>18.175000000000001</v>
      </c>
      <c r="P128" s="141">
        <f>O128*H128</f>
        <v>436.20000000000005</v>
      </c>
      <c r="Q128" s="141">
        <v>1.9539999999999998E-2</v>
      </c>
      <c r="R128" s="141">
        <f>Q128*H128</f>
        <v>0.46895999999999993</v>
      </c>
      <c r="S128" s="141">
        <v>0</v>
      </c>
      <c r="T128" s="142">
        <f>S128*H128</f>
        <v>0</v>
      </c>
      <c r="AR128" s="143" t="s">
        <v>156</v>
      </c>
      <c r="AT128" s="143" t="s">
        <v>152</v>
      </c>
      <c r="AU128" s="143" t="s">
        <v>161</v>
      </c>
      <c r="AY128" s="16" t="s">
        <v>126</v>
      </c>
      <c r="BE128" s="144">
        <f>IF(N128="základní",J128,0)</f>
        <v>0</v>
      </c>
      <c r="BF128" s="144">
        <f>IF(N128="snížená",J128,0)</f>
        <v>8400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125</v>
      </c>
      <c r="BK128" s="144">
        <f>ROUND(I128*H128,2)</f>
        <v>8400</v>
      </c>
      <c r="BL128" s="16" t="s">
        <v>156</v>
      </c>
      <c r="BM128" s="143" t="s">
        <v>168</v>
      </c>
    </row>
    <row r="129" spans="2:65" s="1" customFormat="1" ht="16.5" customHeight="1" x14ac:dyDescent="0.2">
      <c r="B129" s="131"/>
      <c r="C129" s="132" t="s">
        <v>169</v>
      </c>
      <c r="D129" s="132" t="s">
        <v>129</v>
      </c>
      <c r="E129" s="133" t="s">
        <v>170</v>
      </c>
      <c r="F129" s="134" t="s">
        <v>171</v>
      </c>
      <c r="G129" s="135" t="s">
        <v>155</v>
      </c>
      <c r="H129" s="136">
        <v>20</v>
      </c>
      <c r="I129" s="137">
        <v>660</v>
      </c>
      <c r="J129" s="137">
        <f>ROUND(I129*H129,2)</f>
        <v>13200</v>
      </c>
      <c r="K129" s="134" t="s">
        <v>133</v>
      </c>
      <c r="L129" s="138"/>
      <c r="M129" s="139" t="s">
        <v>1</v>
      </c>
      <c r="N129" s="140" t="s">
        <v>36</v>
      </c>
      <c r="O129" s="141">
        <v>0</v>
      </c>
      <c r="P129" s="141">
        <f>O129*H129</f>
        <v>0</v>
      </c>
      <c r="Q129" s="141">
        <v>1</v>
      </c>
      <c r="R129" s="141">
        <f>Q129*H129</f>
        <v>20</v>
      </c>
      <c r="S129" s="141">
        <v>0</v>
      </c>
      <c r="T129" s="142">
        <f>S129*H129</f>
        <v>0</v>
      </c>
      <c r="AR129" s="143" t="s">
        <v>172</v>
      </c>
      <c r="AT129" s="143" t="s">
        <v>129</v>
      </c>
      <c r="AU129" s="143" t="s">
        <v>161</v>
      </c>
      <c r="AY129" s="16" t="s">
        <v>126</v>
      </c>
      <c r="BE129" s="144">
        <f>IF(N129="základní",J129,0)</f>
        <v>0</v>
      </c>
      <c r="BF129" s="144">
        <f>IF(N129="snížená",J129,0)</f>
        <v>13200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6" t="s">
        <v>125</v>
      </c>
      <c r="BK129" s="144">
        <f>ROUND(I129*H129,2)</f>
        <v>13200</v>
      </c>
      <c r="BL129" s="16" t="s">
        <v>156</v>
      </c>
      <c r="BM129" s="143" t="s">
        <v>173</v>
      </c>
    </row>
    <row r="130" spans="2:65" s="1" customFormat="1" ht="16.5" customHeight="1" x14ac:dyDescent="0.2">
      <c r="B130" s="131"/>
      <c r="C130" s="156" t="s">
        <v>174</v>
      </c>
      <c r="D130" s="156" t="s">
        <v>152</v>
      </c>
      <c r="E130" s="157" t="s">
        <v>175</v>
      </c>
      <c r="F130" s="158" t="s">
        <v>176</v>
      </c>
      <c r="G130" s="159" t="s">
        <v>155</v>
      </c>
      <c r="H130" s="160">
        <v>6</v>
      </c>
      <c r="I130" s="161">
        <v>800</v>
      </c>
      <c r="J130" s="161">
        <f>ROUND(I130*H130,2)</f>
        <v>4800</v>
      </c>
      <c r="K130" s="158" t="s">
        <v>133</v>
      </c>
      <c r="L130" s="28"/>
      <c r="M130" s="162" t="s">
        <v>1</v>
      </c>
      <c r="N130" s="163" t="s">
        <v>36</v>
      </c>
      <c r="O130" s="141">
        <v>2.2360000000000002</v>
      </c>
      <c r="P130" s="141">
        <f>O130*H130</f>
        <v>13.416</v>
      </c>
      <c r="Q130" s="141">
        <v>0.45432</v>
      </c>
      <c r="R130" s="141">
        <f>Q130*H130</f>
        <v>2.7259199999999999</v>
      </c>
      <c r="S130" s="141">
        <v>0</v>
      </c>
      <c r="T130" s="142">
        <f>S130*H130</f>
        <v>0</v>
      </c>
      <c r="AR130" s="143" t="s">
        <v>156</v>
      </c>
      <c r="AT130" s="143" t="s">
        <v>152</v>
      </c>
      <c r="AU130" s="143" t="s">
        <v>161</v>
      </c>
      <c r="AY130" s="16" t="s">
        <v>126</v>
      </c>
      <c r="BE130" s="144">
        <f>IF(N130="základní",J130,0)</f>
        <v>0</v>
      </c>
      <c r="BF130" s="144">
        <f>IF(N130="snížená",J130,0)</f>
        <v>4800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125</v>
      </c>
      <c r="BK130" s="144">
        <f>ROUND(I130*H130,2)</f>
        <v>4800</v>
      </c>
      <c r="BL130" s="16" t="s">
        <v>156</v>
      </c>
      <c r="BM130" s="143" t="s">
        <v>177</v>
      </c>
    </row>
    <row r="131" spans="2:65" s="13" customFormat="1" ht="20.85" customHeight="1" x14ac:dyDescent="0.2">
      <c r="B131" s="164"/>
      <c r="D131" s="165" t="s">
        <v>69</v>
      </c>
      <c r="E131" s="165" t="s">
        <v>174</v>
      </c>
      <c r="F131" s="165" t="s">
        <v>178</v>
      </c>
      <c r="J131" s="166">
        <f>BK131</f>
        <v>9000</v>
      </c>
      <c r="L131" s="164"/>
      <c r="M131" s="167"/>
      <c r="N131" s="168"/>
      <c r="O131" s="168"/>
      <c r="P131" s="169">
        <f>SUM(P132:P133)</f>
        <v>9.1750000000000007</v>
      </c>
      <c r="Q131" s="168"/>
      <c r="R131" s="169">
        <f>SUM(R132:R133)</f>
        <v>0.20729999999999998</v>
      </c>
      <c r="S131" s="168"/>
      <c r="T131" s="170">
        <f>SUM(T132:T133)</f>
        <v>0</v>
      </c>
      <c r="AR131" s="165" t="s">
        <v>13</v>
      </c>
      <c r="AT131" s="171" t="s">
        <v>69</v>
      </c>
      <c r="AU131" s="171" t="s">
        <v>161</v>
      </c>
      <c r="AY131" s="165" t="s">
        <v>126</v>
      </c>
      <c r="BK131" s="172">
        <f>SUM(BK132:BK133)</f>
        <v>9000</v>
      </c>
    </row>
    <row r="132" spans="2:65" s="1" customFormat="1" ht="24" customHeight="1" x14ac:dyDescent="0.2">
      <c r="B132" s="131"/>
      <c r="C132" s="156" t="s">
        <v>179</v>
      </c>
      <c r="D132" s="156" t="s">
        <v>152</v>
      </c>
      <c r="E132" s="157" t="s">
        <v>180</v>
      </c>
      <c r="F132" s="158" t="s">
        <v>181</v>
      </c>
      <c r="G132" s="159" t="s">
        <v>155</v>
      </c>
      <c r="H132" s="160">
        <v>5</v>
      </c>
      <c r="I132" s="161">
        <v>700</v>
      </c>
      <c r="J132" s="161">
        <f>ROUND(I132*H132,2)</f>
        <v>3500</v>
      </c>
      <c r="K132" s="158" t="s">
        <v>133</v>
      </c>
      <c r="L132" s="28"/>
      <c r="M132" s="162" t="s">
        <v>1</v>
      </c>
      <c r="N132" s="163" t="s">
        <v>36</v>
      </c>
      <c r="O132" s="141">
        <v>0.56000000000000005</v>
      </c>
      <c r="P132" s="141">
        <f>O132*H132</f>
        <v>2.8000000000000003</v>
      </c>
      <c r="Q132" s="141">
        <v>2.47E-2</v>
      </c>
      <c r="R132" s="141">
        <f>Q132*H132</f>
        <v>0.1235</v>
      </c>
      <c r="S132" s="141">
        <v>0</v>
      </c>
      <c r="T132" s="142">
        <f>S132*H132</f>
        <v>0</v>
      </c>
      <c r="AR132" s="143" t="s">
        <v>156</v>
      </c>
      <c r="AT132" s="143" t="s">
        <v>152</v>
      </c>
      <c r="AU132" s="143" t="s">
        <v>156</v>
      </c>
      <c r="AY132" s="16" t="s">
        <v>126</v>
      </c>
      <c r="BE132" s="144">
        <f>IF(N132="základní",J132,0)</f>
        <v>0</v>
      </c>
      <c r="BF132" s="144">
        <f>IF(N132="snížená",J132,0)</f>
        <v>3500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125</v>
      </c>
      <c r="BK132" s="144">
        <f>ROUND(I132*H132,2)</f>
        <v>3500</v>
      </c>
      <c r="BL132" s="16" t="s">
        <v>156</v>
      </c>
      <c r="BM132" s="143" t="s">
        <v>182</v>
      </c>
    </row>
    <row r="133" spans="2:65" s="1" customFormat="1" ht="24" customHeight="1" x14ac:dyDescent="0.2">
      <c r="B133" s="131"/>
      <c r="C133" s="156" t="s">
        <v>172</v>
      </c>
      <c r="D133" s="156" t="s">
        <v>152</v>
      </c>
      <c r="E133" s="157" t="s">
        <v>183</v>
      </c>
      <c r="F133" s="158" t="s">
        <v>184</v>
      </c>
      <c r="G133" s="159" t="s">
        <v>155</v>
      </c>
      <c r="H133" s="160">
        <v>5</v>
      </c>
      <c r="I133" s="161">
        <v>1100</v>
      </c>
      <c r="J133" s="161">
        <f>ROUND(I133*H133,2)</f>
        <v>5500</v>
      </c>
      <c r="K133" s="158" t="s">
        <v>1</v>
      </c>
      <c r="L133" s="28"/>
      <c r="M133" s="162" t="s">
        <v>1</v>
      </c>
      <c r="N133" s="163" t="s">
        <v>36</v>
      </c>
      <c r="O133" s="141">
        <v>1.2749999999999999</v>
      </c>
      <c r="P133" s="141">
        <f>O133*H133</f>
        <v>6.375</v>
      </c>
      <c r="Q133" s="141">
        <v>1.6760000000000001E-2</v>
      </c>
      <c r="R133" s="141">
        <f>Q133*H133</f>
        <v>8.3799999999999999E-2</v>
      </c>
      <c r="S133" s="141">
        <v>0</v>
      </c>
      <c r="T133" s="142">
        <f>S133*H133</f>
        <v>0</v>
      </c>
      <c r="AR133" s="143" t="s">
        <v>156</v>
      </c>
      <c r="AT133" s="143" t="s">
        <v>152</v>
      </c>
      <c r="AU133" s="143" t="s">
        <v>156</v>
      </c>
      <c r="AY133" s="16" t="s">
        <v>126</v>
      </c>
      <c r="BE133" s="144">
        <f>IF(N133="základní",J133,0)</f>
        <v>0</v>
      </c>
      <c r="BF133" s="144">
        <f>IF(N133="snížená",J133,0)</f>
        <v>5500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125</v>
      </c>
      <c r="BK133" s="144">
        <f>ROUND(I133*H133,2)</f>
        <v>5500</v>
      </c>
      <c r="BL133" s="16" t="s">
        <v>156</v>
      </c>
      <c r="BM133" s="143" t="s">
        <v>185</v>
      </c>
    </row>
    <row r="134" spans="2:65" s="11" customFormat="1" ht="22.9" customHeight="1" x14ac:dyDescent="0.2">
      <c r="B134" s="119"/>
      <c r="D134" s="120" t="s">
        <v>69</v>
      </c>
      <c r="E134" s="129" t="s">
        <v>186</v>
      </c>
      <c r="F134" s="129" t="s">
        <v>187</v>
      </c>
      <c r="J134" s="130">
        <f>BK134</f>
        <v>2500</v>
      </c>
      <c r="L134" s="119"/>
      <c r="M134" s="123"/>
      <c r="N134" s="124"/>
      <c r="O134" s="124"/>
      <c r="P134" s="125">
        <f>P135</f>
        <v>6.68</v>
      </c>
      <c r="Q134" s="124"/>
      <c r="R134" s="125">
        <f>R135</f>
        <v>0</v>
      </c>
      <c r="S134" s="124"/>
      <c r="T134" s="126">
        <f>T135</f>
        <v>0</v>
      </c>
      <c r="AR134" s="120" t="s">
        <v>13</v>
      </c>
      <c r="AT134" s="127" t="s">
        <v>69</v>
      </c>
      <c r="AU134" s="127" t="s">
        <v>13</v>
      </c>
      <c r="AY134" s="120" t="s">
        <v>126</v>
      </c>
      <c r="BK134" s="128">
        <f>BK135</f>
        <v>2500</v>
      </c>
    </row>
    <row r="135" spans="2:65" s="1" customFormat="1" ht="24" customHeight="1" x14ac:dyDescent="0.2">
      <c r="B135" s="131"/>
      <c r="C135" s="156" t="s">
        <v>150</v>
      </c>
      <c r="D135" s="156" t="s">
        <v>152</v>
      </c>
      <c r="E135" s="157" t="s">
        <v>188</v>
      </c>
      <c r="F135" s="158" t="s">
        <v>189</v>
      </c>
      <c r="G135" s="159" t="s">
        <v>190</v>
      </c>
      <c r="H135" s="160">
        <v>1</v>
      </c>
      <c r="I135" s="161">
        <v>2500</v>
      </c>
      <c r="J135" s="161">
        <f>ROUND(I135*H135,2)</f>
        <v>2500</v>
      </c>
      <c r="K135" s="158" t="s">
        <v>133</v>
      </c>
      <c r="L135" s="28"/>
      <c r="M135" s="173" t="s">
        <v>1</v>
      </c>
      <c r="N135" s="174" t="s">
        <v>36</v>
      </c>
      <c r="O135" s="175">
        <v>6.68</v>
      </c>
      <c r="P135" s="175">
        <f>O135*H135</f>
        <v>6.68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AR135" s="143" t="s">
        <v>156</v>
      </c>
      <c r="AT135" s="143" t="s">
        <v>152</v>
      </c>
      <c r="AU135" s="143" t="s">
        <v>125</v>
      </c>
      <c r="AY135" s="16" t="s">
        <v>126</v>
      </c>
      <c r="BE135" s="144">
        <f>IF(N135="základní",J135,0)</f>
        <v>0</v>
      </c>
      <c r="BF135" s="144">
        <f>IF(N135="snížená",J135,0)</f>
        <v>2500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125</v>
      </c>
      <c r="BK135" s="144">
        <f>ROUND(I135*H135,2)</f>
        <v>2500</v>
      </c>
      <c r="BL135" s="16" t="s">
        <v>156</v>
      </c>
      <c r="BM135" s="143" t="s">
        <v>191</v>
      </c>
    </row>
    <row r="136" spans="2:65" s="1" customFormat="1" ht="24" customHeight="1" x14ac:dyDescent="0.2">
      <c r="B136" s="131"/>
      <c r="C136" s="192"/>
      <c r="D136" s="192"/>
      <c r="E136" s="193" t="s">
        <v>511</v>
      </c>
      <c r="F136" s="194"/>
      <c r="G136" s="195"/>
      <c r="H136" s="195"/>
      <c r="I136" s="195"/>
      <c r="J136" s="196">
        <f>SUM(J135,J132:J133,J128:J130,J124:J125,J126)</f>
        <v>52100</v>
      </c>
      <c r="K136" s="187"/>
      <c r="L136" s="28"/>
      <c r="M136" s="191"/>
      <c r="N136" s="163"/>
      <c r="O136" s="141"/>
      <c r="P136" s="141"/>
      <c r="Q136" s="141"/>
      <c r="R136" s="141"/>
      <c r="S136" s="141"/>
      <c r="T136" s="141"/>
      <c r="AR136" s="143"/>
      <c r="AT136" s="143"/>
      <c r="AU136" s="143"/>
      <c r="AY136" s="16"/>
      <c r="BE136" s="144"/>
      <c r="BF136" s="144"/>
      <c r="BG136" s="144"/>
      <c r="BH136" s="144"/>
      <c r="BI136" s="144"/>
      <c r="BJ136" s="16"/>
      <c r="BK136" s="144"/>
      <c r="BL136" s="16"/>
      <c r="BM136" s="143"/>
    </row>
    <row r="137" spans="2:65" s="1" customFormat="1" ht="24" customHeight="1" x14ac:dyDescent="0.2">
      <c r="B137" s="131"/>
      <c r="C137" s="156"/>
      <c r="D137" s="156"/>
      <c r="E137" s="157"/>
      <c r="F137" s="158" t="s">
        <v>508</v>
      </c>
      <c r="G137" s="159" t="s">
        <v>509</v>
      </c>
      <c r="H137" s="197">
        <v>0.03</v>
      </c>
      <c r="I137" s="161">
        <f>J136</f>
        <v>52100</v>
      </c>
      <c r="J137" s="161">
        <f>ROUND(I137*H137,2)</f>
        <v>1563</v>
      </c>
      <c r="K137" s="187"/>
      <c r="L137" s="28"/>
      <c r="M137" s="191"/>
      <c r="N137" s="163"/>
      <c r="O137" s="141"/>
      <c r="P137" s="141"/>
      <c r="Q137" s="141"/>
      <c r="R137" s="141"/>
      <c r="S137" s="141"/>
      <c r="T137" s="141"/>
      <c r="AR137" s="143"/>
      <c r="AT137" s="143"/>
      <c r="AU137" s="143"/>
      <c r="AY137" s="16"/>
      <c r="BE137" s="144"/>
      <c r="BF137" s="144"/>
      <c r="BG137" s="144"/>
      <c r="BH137" s="144"/>
      <c r="BI137" s="144"/>
      <c r="BJ137" s="16"/>
      <c r="BK137" s="144"/>
      <c r="BL137" s="16"/>
      <c r="BM137" s="143"/>
    </row>
    <row r="138" spans="2:65" s="1" customFormat="1" ht="15" customHeight="1" x14ac:dyDescent="0.2"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28"/>
    </row>
  </sheetData>
  <autoFilter ref="C120:K135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4"/>
  <sheetViews>
    <sheetView showGridLines="0" topLeftCell="F38" zoomScale="85" zoomScaleNormal="85" workbookViewId="0">
      <selection activeCell="J39" sqref="J3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4"/>
    </row>
    <row r="2" spans="1:46" ht="36.950000000000003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84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13</v>
      </c>
    </row>
    <row r="4" spans="1:46" ht="24.95" customHeight="1" x14ac:dyDescent="0.2">
      <c r="B4" s="19"/>
      <c r="D4" s="20" t="s">
        <v>100</v>
      </c>
      <c r="L4" s="19"/>
      <c r="M4" s="85" t="s">
        <v>10</v>
      </c>
      <c r="AT4" s="16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5" t="s">
        <v>14</v>
      </c>
      <c r="L6" s="19"/>
    </row>
    <row r="7" spans="1:46" ht="16.5" customHeight="1" x14ac:dyDescent="0.2">
      <c r="B7" s="19"/>
      <c r="E7" s="282" t="str">
        <f>'Rekapitulace stavby'!K6</f>
        <v>Božetěchova</v>
      </c>
      <c r="F7" s="283"/>
      <c r="G7" s="283"/>
      <c r="H7" s="283"/>
      <c r="L7" s="19"/>
    </row>
    <row r="8" spans="1:46" s="1" customFormat="1" ht="12" customHeight="1" x14ac:dyDescent="0.2">
      <c r="B8" s="28"/>
      <c r="D8" s="25" t="s">
        <v>101</v>
      </c>
      <c r="L8" s="28"/>
    </row>
    <row r="9" spans="1:46" s="1" customFormat="1" ht="36.950000000000003" customHeight="1" x14ac:dyDescent="0.2">
      <c r="B9" s="28"/>
      <c r="E9" s="267" t="s">
        <v>528</v>
      </c>
      <c r="F9" s="281"/>
      <c r="G9" s="281"/>
      <c r="H9" s="281"/>
      <c r="L9" s="28"/>
    </row>
    <row r="10" spans="1:46" s="1" customFormat="1" x14ac:dyDescent="0.2">
      <c r="B10" s="28"/>
      <c r="L10" s="28"/>
    </row>
    <row r="11" spans="1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 x14ac:dyDescent="0.2">
      <c r="B12" s="28"/>
      <c r="D12" s="25" t="s">
        <v>18</v>
      </c>
      <c r="F12" s="23" t="s">
        <v>15</v>
      </c>
      <c r="I12" s="25" t="s">
        <v>20</v>
      </c>
      <c r="J12" s="48"/>
      <c r="L12" s="28"/>
    </row>
    <row r="13" spans="1:46" s="1" customFormat="1" ht="10.9" customHeight="1" x14ac:dyDescent="0.2">
      <c r="B13" s="28"/>
      <c r="L13" s="28"/>
    </row>
    <row r="14" spans="1:46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276" t="str">
        <f>'Rekapitulace stavby'!E14</f>
        <v xml:space="preserve"> </v>
      </c>
      <c r="F18" s="276"/>
      <c r="G18" s="276"/>
      <c r="H18" s="276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25.5" customHeight="1" x14ac:dyDescent="0.2">
      <c r="B27" s="86"/>
      <c r="E27" s="272" t="s">
        <v>192</v>
      </c>
      <c r="F27" s="272"/>
      <c r="G27" s="272"/>
      <c r="H27" s="272"/>
      <c r="L27" s="86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7" t="s">
        <v>30</v>
      </c>
      <c r="J30" s="62">
        <f>ROUND(J118, 2)</f>
        <v>115720.5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8" t="s">
        <v>34</v>
      </c>
      <c r="E33" s="25" t="s">
        <v>35</v>
      </c>
      <c r="F33" s="89">
        <f>ROUND((SUM(BE118:BE121)),  2)</f>
        <v>0</v>
      </c>
      <c r="I33" s="90">
        <v>0.21</v>
      </c>
      <c r="J33" s="89">
        <f>ROUND(((SUM(BE118:BE121))*I33),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9">
        <f>J30</f>
        <v>115720.5</v>
      </c>
      <c r="I34" s="90">
        <v>0.15</v>
      </c>
      <c r="J34" s="89">
        <f>F34*I34</f>
        <v>17358.075000000001</v>
      </c>
      <c r="L34" s="28"/>
    </row>
    <row r="35" spans="2:12" s="1" customFormat="1" ht="14.45" hidden="1" customHeight="1" x14ac:dyDescent="0.2">
      <c r="B35" s="28"/>
      <c r="E35" s="25" t="s">
        <v>37</v>
      </c>
      <c r="F35" s="89">
        <f>ROUND((SUM(BG118:BG121)),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9">
        <f>ROUND((SUM(BH118:BH121)),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9">
        <f>ROUND((SUM(BI118:BI121)),  2)</f>
        <v>0</v>
      </c>
      <c r="I37" s="90">
        <v>0</v>
      </c>
      <c r="J37" s="89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>
        <f>SUM(J30:J37)</f>
        <v>133078.57500000001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7" t="s">
        <v>46</v>
      </c>
      <c r="G61" s="39" t="s">
        <v>45</v>
      </c>
      <c r="H61" s="30"/>
      <c r="I61" s="30"/>
      <c r="J61" s="98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7" t="s">
        <v>46</v>
      </c>
      <c r="G76" s="39" t="s">
        <v>45</v>
      </c>
      <c r="H76" s="30"/>
      <c r="I76" s="30"/>
      <c r="J76" s="98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103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282" t="str">
        <f>E7</f>
        <v>Božetěchova</v>
      </c>
      <c r="F85" s="283"/>
      <c r="G85" s="283"/>
      <c r="H85" s="283"/>
      <c r="L85" s="28"/>
    </row>
    <row r="86" spans="2:47" s="1" customFormat="1" ht="12" customHeight="1" x14ac:dyDescent="0.2">
      <c r="B86" s="28"/>
      <c r="C86" s="25" t="s">
        <v>101</v>
      </c>
      <c r="L86" s="28"/>
    </row>
    <row r="87" spans="2:47" s="1" customFormat="1" ht="16.5" customHeight="1" x14ac:dyDescent="0.2">
      <c r="B87" s="28"/>
      <c r="E87" s="267" t="str">
        <f>E9</f>
        <v>Změna 4- vnitřní omítky 3. NP</v>
      </c>
      <c r="F87" s="281"/>
      <c r="G87" s="281"/>
      <c r="H87" s="281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>Božetěchova</v>
      </c>
      <c r="I89" s="25" t="s">
        <v>20</v>
      </c>
      <c r="J89" s="48"/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104</v>
      </c>
      <c r="D94" s="91"/>
      <c r="E94" s="91"/>
      <c r="F94" s="91"/>
      <c r="G94" s="91"/>
      <c r="H94" s="91"/>
      <c r="I94" s="91"/>
      <c r="J94" s="100" t="s">
        <v>105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106</v>
      </c>
      <c r="J96" s="62">
        <f>J118</f>
        <v>115720.5</v>
      </c>
      <c r="L96" s="28"/>
      <c r="AU96" s="16" t="s">
        <v>107</v>
      </c>
    </row>
    <row r="97" spans="2:12" s="8" customFormat="1" ht="24.95" customHeight="1" x14ac:dyDescent="0.2">
      <c r="B97" s="102"/>
      <c r="D97" s="103" t="s">
        <v>143</v>
      </c>
      <c r="E97" s="104"/>
      <c r="F97" s="104"/>
      <c r="G97" s="104"/>
      <c r="H97" s="104"/>
      <c r="I97" s="104"/>
      <c r="J97" s="105">
        <f>J119</f>
        <v>115720.5</v>
      </c>
      <c r="L97" s="102"/>
    </row>
    <row r="98" spans="2:12" s="9" customFormat="1" ht="19.899999999999999" customHeight="1" x14ac:dyDescent="0.2">
      <c r="B98" s="106"/>
      <c r="D98" s="107" t="s">
        <v>193</v>
      </c>
      <c r="E98" s="108"/>
      <c r="F98" s="108"/>
      <c r="G98" s="108"/>
      <c r="H98" s="108"/>
      <c r="I98" s="108"/>
      <c r="J98" s="109">
        <f>J120</f>
        <v>112350</v>
      </c>
      <c r="L98" s="106"/>
    </row>
    <row r="99" spans="2:12" s="1" customFormat="1" ht="21.75" customHeight="1" x14ac:dyDescent="0.2">
      <c r="B99" s="28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 x14ac:dyDescent="0.2">
      <c r="B105" s="28"/>
      <c r="C105" s="20" t="s">
        <v>110</v>
      </c>
      <c r="L105" s="28"/>
    </row>
    <row r="106" spans="2:12" s="1" customFormat="1" ht="6.95" customHeight="1" x14ac:dyDescent="0.2">
      <c r="B106" s="28"/>
      <c r="L106" s="28"/>
    </row>
    <row r="107" spans="2:12" s="1" customFormat="1" ht="12" customHeight="1" x14ac:dyDescent="0.2">
      <c r="B107" s="28"/>
      <c r="C107" s="25" t="s">
        <v>14</v>
      </c>
      <c r="L107" s="28"/>
    </row>
    <row r="108" spans="2:12" s="1" customFormat="1" ht="16.5" customHeight="1" x14ac:dyDescent="0.2">
      <c r="B108" s="28"/>
      <c r="E108" s="282" t="str">
        <f>E7</f>
        <v>Božetěchova</v>
      </c>
      <c r="F108" s="283"/>
      <c r="G108" s="283"/>
      <c r="H108" s="283"/>
      <c r="L108" s="28"/>
    </row>
    <row r="109" spans="2:12" s="1" customFormat="1" ht="12" customHeight="1" x14ac:dyDescent="0.2">
      <c r="B109" s="28"/>
      <c r="C109" s="25" t="s">
        <v>101</v>
      </c>
      <c r="L109" s="28"/>
    </row>
    <row r="110" spans="2:12" s="1" customFormat="1" ht="16.5" customHeight="1" x14ac:dyDescent="0.2">
      <c r="B110" s="28"/>
      <c r="E110" s="267" t="str">
        <f>E9</f>
        <v>Změna 4- vnitřní omítky 3. NP</v>
      </c>
      <c r="F110" s="281"/>
      <c r="G110" s="281"/>
      <c r="H110" s="281"/>
      <c r="L110" s="28"/>
    </row>
    <row r="111" spans="2:12" s="1" customFormat="1" ht="6.95" customHeight="1" x14ac:dyDescent="0.2">
      <c r="B111" s="28"/>
      <c r="L111" s="28"/>
    </row>
    <row r="112" spans="2:12" s="1" customFormat="1" ht="12" customHeight="1" x14ac:dyDescent="0.2">
      <c r="B112" s="28"/>
      <c r="C112" s="25" t="s">
        <v>18</v>
      </c>
      <c r="F112" s="23" t="str">
        <f>F12</f>
        <v>Božetěchova</v>
      </c>
      <c r="I112" s="25" t="s">
        <v>20</v>
      </c>
      <c r="J112" s="48"/>
      <c r="L112" s="28"/>
    </row>
    <row r="113" spans="2:65" s="1" customFormat="1" ht="6.95" customHeight="1" x14ac:dyDescent="0.2">
      <c r="B113" s="28"/>
      <c r="L113" s="28"/>
    </row>
    <row r="114" spans="2:65" s="1" customFormat="1" ht="15.2" customHeight="1" x14ac:dyDescent="0.2">
      <c r="B114" s="28"/>
      <c r="C114" s="25" t="s">
        <v>22</v>
      </c>
      <c r="F114" s="23" t="str">
        <f>E15</f>
        <v xml:space="preserve"> </v>
      </c>
      <c r="I114" s="25" t="s">
        <v>26</v>
      </c>
      <c r="J114" s="26" t="str">
        <f>E21</f>
        <v xml:space="preserve"> </v>
      </c>
      <c r="L114" s="28"/>
    </row>
    <row r="115" spans="2:65" s="1" customFormat="1" ht="15.2" customHeight="1" x14ac:dyDescent="0.2">
      <c r="B115" s="28"/>
      <c r="C115" s="25" t="s">
        <v>25</v>
      </c>
      <c r="F115" s="23" t="str">
        <f>IF(E18="","",E18)</f>
        <v xml:space="preserve"> </v>
      </c>
      <c r="I115" s="25" t="s">
        <v>28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L116" s="28"/>
    </row>
    <row r="117" spans="2:65" s="10" customFormat="1" ht="29.25" customHeight="1" x14ac:dyDescent="0.2">
      <c r="B117" s="110"/>
      <c r="C117" s="111" t="s">
        <v>111</v>
      </c>
      <c r="D117" s="112" t="s">
        <v>55</v>
      </c>
      <c r="E117" s="112" t="s">
        <v>51</v>
      </c>
      <c r="F117" s="112" t="s">
        <v>52</v>
      </c>
      <c r="G117" s="112" t="s">
        <v>112</v>
      </c>
      <c r="H117" s="112" t="s">
        <v>113</v>
      </c>
      <c r="I117" s="112" t="s">
        <v>114</v>
      </c>
      <c r="J117" s="113" t="s">
        <v>105</v>
      </c>
      <c r="K117" s="114" t="s">
        <v>115</v>
      </c>
      <c r="L117" s="110"/>
      <c r="M117" s="55" t="s">
        <v>1</v>
      </c>
      <c r="N117" s="56" t="s">
        <v>34</v>
      </c>
      <c r="O117" s="56" t="s">
        <v>116</v>
      </c>
      <c r="P117" s="56" t="s">
        <v>117</v>
      </c>
      <c r="Q117" s="56" t="s">
        <v>118</v>
      </c>
      <c r="R117" s="56" t="s">
        <v>119</v>
      </c>
      <c r="S117" s="56" t="s">
        <v>120</v>
      </c>
      <c r="T117" s="57" t="s">
        <v>121</v>
      </c>
    </row>
    <row r="118" spans="2:65" s="1" customFormat="1" ht="22.9" customHeight="1" x14ac:dyDescent="0.25">
      <c r="B118" s="28"/>
      <c r="C118" s="60" t="s">
        <v>122</v>
      </c>
      <c r="J118" s="115">
        <f>J119</f>
        <v>115720.5</v>
      </c>
      <c r="L118" s="28"/>
      <c r="M118" s="58"/>
      <c r="N118" s="49"/>
      <c r="O118" s="49"/>
      <c r="P118" s="116">
        <f>P119</f>
        <v>224.7</v>
      </c>
      <c r="Q118" s="49"/>
      <c r="R118" s="116">
        <f>R119</f>
        <v>5.9545499999999993</v>
      </c>
      <c r="S118" s="49"/>
      <c r="T118" s="117">
        <f>T119</f>
        <v>0</v>
      </c>
      <c r="AT118" s="16" t="s">
        <v>69</v>
      </c>
      <c r="AU118" s="16" t="s">
        <v>107</v>
      </c>
      <c r="BK118" s="118">
        <f>BK119</f>
        <v>112350</v>
      </c>
    </row>
    <row r="119" spans="2:65" s="11" customFormat="1" ht="25.9" customHeight="1" x14ac:dyDescent="0.2">
      <c r="B119" s="119"/>
      <c r="D119" s="120" t="s">
        <v>69</v>
      </c>
      <c r="E119" s="121" t="s">
        <v>148</v>
      </c>
      <c r="F119" s="121" t="s">
        <v>149</v>
      </c>
      <c r="J119" s="122">
        <f>J123+J122</f>
        <v>115720.5</v>
      </c>
      <c r="L119" s="119"/>
      <c r="M119" s="123"/>
      <c r="N119" s="124"/>
      <c r="O119" s="124"/>
      <c r="P119" s="125">
        <f>P120</f>
        <v>224.7</v>
      </c>
      <c r="Q119" s="124"/>
      <c r="R119" s="125">
        <f>R120</f>
        <v>5.9545499999999993</v>
      </c>
      <c r="S119" s="124"/>
      <c r="T119" s="126">
        <f>T120</f>
        <v>0</v>
      </c>
      <c r="AR119" s="120" t="s">
        <v>13</v>
      </c>
      <c r="AT119" s="127" t="s">
        <v>69</v>
      </c>
      <c r="AU119" s="127" t="s">
        <v>70</v>
      </c>
      <c r="AY119" s="120" t="s">
        <v>126</v>
      </c>
      <c r="BK119" s="128">
        <f>BK120</f>
        <v>112350</v>
      </c>
    </row>
    <row r="120" spans="2:65" s="11" customFormat="1" ht="22.9" customHeight="1" x14ac:dyDescent="0.2">
      <c r="B120" s="119"/>
      <c r="D120" s="120" t="s">
        <v>69</v>
      </c>
      <c r="E120" s="129" t="s">
        <v>174</v>
      </c>
      <c r="F120" s="129" t="s">
        <v>178</v>
      </c>
      <c r="J120" s="130">
        <f>BK120</f>
        <v>112350</v>
      </c>
      <c r="L120" s="119"/>
      <c r="M120" s="123"/>
      <c r="N120" s="124"/>
      <c r="O120" s="124"/>
      <c r="P120" s="125">
        <f>P121</f>
        <v>224.7</v>
      </c>
      <c r="Q120" s="124"/>
      <c r="R120" s="125">
        <f>R121</f>
        <v>5.9545499999999993</v>
      </c>
      <c r="S120" s="124"/>
      <c r="T120" s="126">
        <f>T121</f>
        <v>0</v>
      </c>
      <c r="AR120" s="120" t="s">
        <v>13</v>
      </c>
      <c r="AT120" s="127" t="s">
        <v>69</v>
      </c>
      <c r="AU120" s="127" t="s">
        <v>13</v>
      </c>
      <c r="AY120" s="120" t="s">
        <v>126</v>
      </c>
      <c r="BK120" s="128">
        <f>BK121</f>
        <v>112350</v>
      </c>
    </row>
    <row r="121" spans="2:65" s="1" customFormat="1" ht="24" customHeight="1" x14ac:dyDescent="0.2">
      <c r="B121" s="131"/>
      <c r="C121" s="156" t="s">
        <v>13</v>
      </c>
      <c r="D121" s="156" t="s">
        <v>152</v>
      </c>
      <c r="E121" s="157" t="s">
        <v>194</v>
      </c>
      <c r="F121" s="158" t="s">
        <v>195</v>
      </c>
      <c r="G121" s="159" t="s">
        <v>132</v>
      </c>
      <c r="H121" s="160">
        <v>535</v>
      </c>
      <c r="I121" s="161">
        <v>210</v>
      </c>
      <c r="J121" s="161">
        <f>ROUND(I121*H121,2)</f>
        <v>112350</v>
      </c>
      <c r="K121" s="158" t="s">
        <v>1</v>
      </c>
      <c r="L121" s="28"/>
      <c r="M121" s="173" t="s">
        <v>1</v>
      </c>
      <c r="N121" s="174" t="s">
        <v>36</v>
      </c>
      <c r="O121" s="175">
        <v>0.42</v>
      </c>
      <c r="P121" s="175">
        <f>O121*H121</f>
        <v>224.7</v>
      </c>
      <c r="Q121" s="175">
        <v>1.1129999999999999E-2</v>
      </c>
      <c r="R121" s="175">
        <f>Q121*H121</f>
        <v>5.9545499999999993</v>
      </c>
      <c r="S121" s="175">
        <v>0</v>
      </c>
      <c r="T121" s="176">
        <f>S121*H121</f>
        <v>0</v>
      </c>
      <c r="AR121" s="143" t="s">
        <v>156</v>
      </c>
      <c r="AT121" s="143" t="s">
        <v>152</v>
      </c>
      <c r="AU121" s="143" t="s">
        <v>125</v>
      </c>
      <c r="AY121" s="16" t="s">
        <v>126</v>
      </c>
      <c r="BE121" s="144">
        <f>IF(N121="základní",J121,0)</f>
        <v>0</v>
      </c>
      <c r="BF121" s="144">
        <f>IF(N121="snížená",J121,0)</f>
        <v>112350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6" t="s">
        <v>125</v>
      </c>
      <c r="BK121" s="144">
        <f>ROUND(I121*H121,2)</f>
        <v>112350</v>
      </c>
      <c r="BL121" s="16" t="s">
        <v>156</v>
      </c>
      <c r="BM121" s="143" t="s">
        <v>196</v>
      </c>
    </row>
    <row r="122" spans="2:65" s="1" customFormat="1" ht="24" customHeight="1" x14ac:dyDescent="0.2">
      <c r="B122" s="131"/>
      <c r="C122" s="192"/>
      <c r="D122" s="192"/>
      <c r="E122" s="193" t="s">
        <v>524</v>
      </c>
      <c r="F122" s="194"/>
      <c r="G122" s="195"/>
      <c r="H122" s="195"/>
      <c r="I122" s="195"/>
      <c r="J122" s="196">
        <f>SUM(J121)</f>
        <v>112350</v>
      </c>
      <c r="K122" s="187"/>
      <c r="L122" s="28"/>
      <c r="M122" s="191"/>
      <c r="N122" s="163"/>
      <c r="O122" s="141"/>
      <c r="P122" s="141"/>
      <c r="Q122" s="141"/>
      <c r="R122" s="141"/>
      <c r="S122" s="141"/>
      <c r="T122" s="141"/>
      <c r="AR122" s="143"/>
      <c r="AT122" s="143"/>
      <c r="AU122" s="143"/>
      <c r="AY122" s="16"/>
      <c r="BE122" s="144"/>
      <c r="BF122" s="144"/>
      <c r="BG122" s="144"/>
      <c r="BH122" s="144"/>
      <c r="BI122" s="144"/>
      <c r="BJ122" s="16"/>
      <c r="BK122" s="144"/>
      <c r="BL122" s="16"/>
      <c r="BM122" s="143"/>
    </row>
    <row r="123" spans="2:65" s="1" customFormat="1" ht="24" customHeight="1" x14ac:dyDescent="0.2">
      <c r="B123" s="131"/>
      <c r="C123" s="156"/>
      <c r="D123" s="156"/>
      <c r="E123" s="157"/>
      <c r="F123" s="158" t="s">
        <v>508</v>
      </c>
      <c r="G123" s="159" t="s">
        <v>509</v>
      </c>
      <c r="H123" s="197">
        <v>0.03</v>
      </c>
      <c r="I123" s="161">
        <f>J122</f>
        <v>112350</v>
      </c>
      <c r="J123" s="161">
        <f>ROUND(I123*H123,2)</f>
        <v>3370.5</v>
      </c>
      <c r="K123" s="187"/>
      <c r="L123" s="28"/>
      <c r="M123" s="191"/>
      <c r="N123" s="163"/>
      <c r="O123" s="141"/>
      <c r="P123" s="141"/>
      <c r="Q123" s="141"/>
      <c r="R123" s="141"/>
      <c r="S123" s="141"/>
      <c r="T123" s="141"/>
      <c r="AR123" s="143"/>
      <c r="AT123" s="143"/>
      <c r="AU123" s="143"/>
      <c r="AY123" s="16"/>
      <c r="BE123" s="144"/>
      <c r="BF123" s="144"/>
      <c r="BG123" s="144"/>
      <c r="BH123" s="144"/>
      <c r="BI123" s="144"/>
      <c r="BJ123" s="16"/>
      <c r="BK123" s="144"/>
      <c r="BL123" s="16"/>
      <c r="BM123" s="143"/>
    </row>
    <row r="124" spans="2:65" s="1" customFormat="1" ht="21.75" customHeight="1" x14ac:dyDescent="0.2"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28"/>
    </row>
  </sheetData>
  <autoFilter ref="C117:K121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7"/>
  <sheetViews>
    <sheetView showGridLines="0" topLeftCell="A13" zoomScale="115" zoomScaleNormal="115" workbookViewId="0">
      <selection activeCell="V33" sqref="V3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20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4"/>
    </row>
    <row r="2" spans="1:46" ht="36.950000000000003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99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13</v>
      </c>
    </row>
    <row r="4" spans="1:46" ht="24.95" customHeight="1" x14ac:dyDescent="0.2">
      <c r="B4" s="19"/>
      <c r="D4" s="20" t="s">
        <v>100</v>
      </c>
      <c r="L4" s="19"/>
      <c r="M4" s="85" t="s">
        <v>10</v>
      </c>
      <c r="AT4" s="16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5" t="s">
        <v>14</v>
      </c>
      <c r="L6" s="19"/>
    </row>
    <row r="7" spans="1:46" ht="16.5" customHeight="1" x14ac:dyDescent="0.2">
      <c r="B7" s="19"/>
      <c r="E7" s="282" t="str">
        <f>'Rekapitulace stavby'!K6</f>
        <v>Božetěchova</v>
      </c>
      <c r="F7" s="283"/>
      <c r="G7" s="283"/>
      <c r="H7" s="283"/>
      <c r="L7" s="19"/>
    </row>
    <row r="8" spans="1:46" s="1" customFormat="1" ht="12" customHeight="1" x14ac:dyDescent="0.2">
      <c r="B8" s="28"/>
      <c r="D8" s="25" t="s">
        <v>101</v>
      </c>
      <c r="L8" s="28"/>
    </row>
    <row r="9" spans="1:46" s="1" customFormat="1" ht="36.950000000000003" customHeight="1" x14ac:dyDescent="0.2">
      <c r="B9" s="28"/>
      <c r="E9" s="267" t="s">
        <v>529</v>
      </c>
      <c r="F9" s="281"/>
      <c r="G9" s="281"/>
      <c r="H9" s="281"/>
      <c r="L9" s="28"/>
    </row>
    <row r="10" spans="1:46" s="1" customFormat="1" x14ac:dyDescent="0.2">
      <c r="B10" s="28"/>
      <c r="L10" s="28"/>
    </row>
    <row r="11" spans="1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 x14ac:dyDescent="0.2">
      <c r="B12" s="28"/>
      <c r="D12" s="25" t="s">
        <v>18</v>
      </c>
      <c r="F12" s="23" t="s">
        <v>15</v>
      </c>
      <c r="I12" s="25" t="s">
        <v>20</v>
      </c>
      <c r="J12" s="48"/>
      <c r="L12" s="28"/>
    </row>
    <row r="13" spans="1:46" s="1" customFormat="1" ht="10.9" customHeight="1" x14ac:dyDescent="0.2">
      <c r="B13" s="28"/>
      <c r="L13" s="28"/>
    </row>
    <row r="14" spans="1:46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276" t="str">
        <f>'Rekapitulace stavby'!E14</f>
        <v xml:space="preserve"> </v>
      </c>
      <c r="F18" s="276"/>
      <c r="G18" s="276"/>
      <c r="H18" s="276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51" customHeight="1" x14ac:dyDescent="0.2">
      <c r="B27" s="86"/>
      <c r="E27" s="272" t="s">
        <v>491</v>
      </c>
      <c r="F27" s="272"/>
      <c r="G27" s="272"/>
      <c r="H27" s="272"/>
      <c r="L27" s="86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7" t="s">
        <v>30</v>
      </c>
      <c r="J30" s="62">
        <f>ROUND(J118, 2)</f>
        <v>4680.17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8" t="s">
        <v>34</v>
      </c>
      <c r="E33" s="25" t="s">
        <v>35</v>
      </c>
      <c r="F33" s="89">
        <f>ROUND((SUM(BE118:BE124)),  2)</f>
        <v>0</v>
      </c>
      <c r="I33" s="90">
        <v>0.21</v>
      </c>
      <c r="J33" s="89">
        <f>ROUND(((SUM(BE118:BE124))*I33),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9">
        <f>J30</f>
        <v>4680.17</v>
      </c>
      <c r="I34" s="90">
        <v>0.15</v>
      </c>
      <c r="J34" s="89">
        <f>F34*I34</f>
        <v>702.02549999999997</v>
      </c>
      <c r="L34" s="28"/>
    </row>
    <row r="35" spans="2:12" s="1" customFormat="1" ht="14.45" hidden="1" customHeight="1" x14ac:dyDescent="0.2">
      <c r="B35" s="28"/>
      <c r="E35" s="25" t="s">
        <v>37</v>
      </c>
      <c r="F35" s="89">
        <f>ROUND((SUM(BG118:BG124)),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9">
        <f>ROUND((SUM(BH118:BH124)),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9">
        <f>ROUND((SUM(BI118:BI124)),  2)</f>
        <v>0</v>
      </c>
      <c r="I37" s="90">
        <v>0</v>
      </c>
      <c r="J37" s="89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>
        <f>SUM(J30:J37)</f>
        <v>5382.1954999999998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7" t="s">
        <v>46</v>
      </c>
      <c r="G61" s="39" t="s">
        <v>45</v>
      </c>
      <c r="H61" s="30"/>
      <c r="I61" s="30"/>
      <c r="J61" s="98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7" t="s">
        <v>46</v>
      </c>
      <c r="G76" s="39" t="s">
        <v>45</v>
      </c>
      <c r="H76" s="30"/>
      <c r="I76" s="30"/>
      <c r="J76" s="98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103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282" t="str">
        <f>E7</f>
        <v>Božetěchova</v>
      </c>
      <c r="F85" s="283"/>
      <c r="G85" s="283"/>
      <c r="H85" s="283"/>
      <c r="L85" s="28"/>
    </row>
    <row r="86" spans="2:47" s="1" customFormat="1" ht="12" customHeight="1" x14ac:dyDescent="0.2">
      <c r="B86" s="28"/>
      <c r="C86" s="25" t="s">
        <v>101</v>
      </c>
      <c r="L86" s="28"/>
    </row>
    <row r="87" spans="2:47" s="1" customFormat="1" ht="16.5" customHeight="1" x14ac:dyDescent="0.2">
      <c r="B87" s="28"/>
      <c r="E87" s="267" t="str">
        <f>E9</f>
        <v>Změna 5- vnitřní rozvody VZT 3.NP-ventilátory</v>
      </c>
      <c r="F87" s="281"/>
      <c r="G87" s="281"/>
      <c r="H87" s="281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>Božetěchova</v>
      </c>
      <c r="I89" s="25" t="s">
        <v>20</v>
      </c>
      <c r="J89" s="48"/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104</v>
      </c>
      <c r="D94" s="91"/>
      <c r="E94" s="91"/>
      <c r="F94" s="91"/>
      <c r="G94" s="91"/>
      <c r="H94" s="91"/>
      <c r="I94" s="91"/>
      <c r="J94" s="100" t="s">
        <v>105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106</v>
      </c>
      <c r="J96" s="62">
        <f>J118</f>
        <v>4680.17</v>
      </c>
      <c r="L96" s="28"/>
      <c r="AU96" s="16" t="s">
        <v>107</v>
      </c>
    </row>
    <row r="97" spans="2:12" s="8" customFormat="1" ht="24.95" customHeight="1" x14ac:dyDescent="0.2">
      <c r="B97" s="102"/>
      <c r="D97" s="103" t="s">
        <v>108</v>
      </c>
      <c r="E97" s="104"/>
      <c r="F97" s="104"/>
      <c r="G97" s="104"/>
      <c r="H97" s="104"/>
      <c r="I97" s="104"/>
      <c r="J97" s="105">
        <f>J119</f>
        <v>4680.17</v>
      </c>
      <c r="L97" s="102"/>
    </row>
    <row r="98" spans="2:12" s="9" customFormat="1" ht="19.899999999999999" customHeight="1" x14ac:dyDescent="0.2">
      <c r="B98" s="106"/>
      <c r="D98" s="107" t="s">
        <v>492</v>
      </c>
      <c r="E98" s="108"/>
      <c r="F98" s="108"/>
      <c r="G98" s="108"/>
      <c r="H98" s="108"/>
      <c r="I98" s="108"/>
      <c r="J98" s="109">
        <f>J120</f>
        <v>4543.8500000000004</v>
      </c>
      <c r="L98" s="106"/>
    </row>
    <row r="99" spans="2:12" s="1" customFormat="1" ht="21.75" customHeight="1" x14ac:dyDescent="0.2">
      <c r="B99" s="28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 x14ac:dyDescent="0.2">
      <c r="B105" s="28"/>
      <c r="C105" s="20" t="s">
        <v>110</v>
      </c>
      <c r="L105" s="28"/>
    </row>
    <row r="106" spans="2:12" s="1" customFormat="1" ht="6.95" customHeight="1" x14ac:dyDescent="0.2">
      <c r="B106" s="28"/>
      <c r="L106" s="28"/>
    </row>
    <row r="107" spans="2:12" s="1" customFormat="1" ht="12" customHeight="1" x14ac:dyDescent="0.2">
      <c r="B107" s="28"/>
      <c r="C107" s="25" t="s">
        <v>14</v>
      </c>
      <c r="L107" s="28"/>
    </row>
    <row r="108" spans="2:12" s="1" customFormat="1" ht="16.5" customHeight="1" x14ac:dyDescent="0.2">
      <c r="B108" s="28"/>
      <c r="E108" s="282" t="str">
        <f>E7</f>
        <v>Božetěchova</v>
      </c>
      <c r="F108" s="283"/>
      <c r="G108" s="283"/>
      <c r="H108" s="283"/>
      <c r="L108" s="28"/>
    </row>
    <row r="109" spans="2:12" s="1" customFormat="1" ht="12" customHeight="1" x14ac:dyDescent="0.2">
      <c r="B109" s="28"/>
      <c r="C109" s="25" t="s">
        <v>101</v>
      </c>
      <c r="L109" s="28"/>
    </row>
    <row r="110" spans="2:12" s="1" customFormat="1" ht="16.5" customHeight="1" x14ac:dyDescent="0.2">
      <c r="B110" s="28"/>
      <c r="E110" s="267" t="str">
        <f>E9</f>
        <v>Změna 5- vnitřní rozvody VZT 3.NP-ventilátory</v>
      </c>
      <c r="F110" s="281"/>
      <c r="G110" s="281"/>
      <c r="H110" s="281"/>
      <c r="L110" s="28"/>
    </row>
    <row r="111" spans="2:12" s="1" customFormat="1" ht="6.95" customHeight="1" x14ac:dyDescent="0.2">
      <c r="B111" s="28"/>
      <c r="L111" s="28"/>
    </row>
    <row r="112" spans="2:12" s="1" customFormat="1" ht="12" customHeight="1" x14ac:dyDescent="0.2">
      <c r="B112" s="28"/>
      <c r="C112" s="25" t="s">
        <v>18</v>
      </c>
      <c r="F112" s="23" t="str">
        <f>F12</f>
        <v>Božetěchova</v>
      </c>
      <c r="I112" s="25" t="s">
        <v>20</v>
      </c>
      <c r="J112" s="48"/>
      <c r="L112" s="28"/>
    </row>
    <row r="113" spans="2:65" s="1" customFormat="1" ht="6.95" customHeight="1" x14ac:dyDescent="0.2">
      <c r="B113" s="28"/>
      <c r="L113" s="28"/>
    </row>
    <row r="114" spans="2:65" s="1" customFormat="1" ht="15.2" customHeight="1" x14ac:dyDescent="0.2">
      <c r="B114" s="28"/>
      <c r="C114" s="25" t="s">
        <v>22</v>
      </c>
      <c r="F114" s="23" t="str">
        <f>E15</f>
        <v xml:space="preserve"> </v>
      </c>
      <c r="I114" s="25" t="s">
        <v>26</v>
      </c>
      <c r="J114" s="26" t="str">
        <f>E21</f>
        <v xml:space="preserve"> </v>
      </c>
      <c r="L114" s="28"/>
    </row>
    <row r="115" spans="2:65" s="1" customFormat="1" ht="15.2" customHeight="1" x14ac:dyDescent="0.2">
      <c r="B115" s="28"/>
      <c r="C115" s="25" t="s">
        <v>25</v>
      </c>
      <c r="F115" s="23" t="str">
        <f>IF(E18="","",E18)</f>
        <v xml:space="preserve"> </v>
      </c>
      <c r="I115" s="25" t="s">
        <v>28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L116" s="28"/>
    </row>
    <row r="117" spans="2:65" s="10" customFormat="1" ht="29.25" customHeight="1" x14ac:dyDescent="0.2">
      <c r="B117" s="110"/>
      <c r="C117" s="111" t="s">
        <v>111</v>
      </c>
      <c r="D117" s="112" t="s">
        <v>55</v>
      </c>
      <c r="E117" s="112" t="s">
        <v>51</v>
      </c>
      <c r="F117" s="112" t="s">
        <v>52</v>
      </c>
      <c r="G117" s="112" t="s">
        <v>112</v>
      </c>
      <c r="H117" s="112" t="s">
        <v>113</v>
      </c>
      <c r="I117" s="112" t="s">
        <v>114</v>
      </c>
      <c r="J117" s="113" t="s">
        <v>105</v>
      </c>
      <c r="K117" s="114" t="s">
        <v>115</v>
      </c>
      <c r="L117" s="110"/>
      <c r="M117" s="55" t="s">
        <v>1</v>
      </c>
      <c r="N117" s="56" t="s">
        <v>34</v>
      </c>
      <c r="O117" s="56" t="s">
        <v>116</v>
      </c>
      <c r="P117" s="56" t="s">
        <v>117</v>
      </c>
      <c r="Q117" s="56" t="s">
        <v>118</v>
      </c>
      <c r="R117" s="56" t="s">
        <v>119</v>
      </c>
      <c r="S117" s="56" t="s">
        <v>120</v>
      </c>
      <c r="T117" s="57" t="s">
        <v>121</v>
      </c>
    </row>
    <row r="118" spans="2:65" s="1" customFormat="1" ht="22.9" customHeight="1" x14ac:dyDescent="0.25">
      <c r="B118" s="28"/>
      <c r="C118" s="60" t="s">
        <v>122</v>
      </c>
      <c r="J118" s="115">
        <f>J119</f>
        <v>4680.17</v>
      </c>
      <c r="L118" s="28"/>
      <c r="M118" s="58"/>
      <c r="N118" s="49"/>
      <c r="O118" s="49"/>
      <c r="P118" s="116">
        <f>P119</f>
        <v>0.4</v>
      </c>
      <c r="Q118" s="49"/>
      <c r="R118" s="116">
        <f>R119</f>
        <v>5.0000000000000001E-4</v>
      </c>
      <c r="S118" s="49"/>
      <c r="T118" s="117">
        <f>T119</f>
        <v>0</v>
      </c>
      <c r="AT118" s="16" t="s">
        <v>69</v>
      </c>
      <c r="AU118" s="16" t="s">
        <v>107</v>
      </c>
      <c r="BK118" s="118">
        <f>BK119</f>
        <v>4543.8500000000004</v>
      </c>
    </row>
    <row r="119" spans="2:65" s="11" customFormat="1" ht="25.9" customHeight="1" x14ac:dyDescent="0.2">
      <c r="B119" s="119"/>
      <c r="D119" s="120" t="s">
        <v>69</v>
      </c>
      <c r="E119" s="121" t="s">
        <v>123</v>
      </c>
      <c r="F119" s="121" t="s">
        <v>124</v>
      </c>
      <c r="J119" s="130">
        <f>J125+J126</f>
        <v>4680.17</v>
      </c>
      <c r="L119" s="119"/>
      <c r="M119" s="123"/>
      <c r="N119" s="124"/>
      <c r="O119" s="124"/>
      <c r="P119" s="125">
        <f>P120</f>
        <v>0.4</v>
      </c>
      <c r="Q119" s="124"/>
      <c r="R119" s="125">
        <f>R120</f>
        <v>5.0000000000000001E-4</v>
      </c>
      <c r="S119" s="124"/>
      <c r="T119" s="126">
        <f>T120</f>
        <v>0</v>
      </c>
      <c r="AR119" s="120" t="s">
        <v>125</v>
      </c>
      <c r="AT119" s="127" t="s">
        <v>69</v>
      </c>
      <c r="AU119" s="127" t="s">
        <v>70</v>
      </c>
      <c r="AY119" s="120" t="s">
        <v>126</v>
      </c>
      <c r="BK119" s="128">
        <f>BK120</f>
        <v>4543.8500000000004</v>
      </c>
    </row>
    <row r="120" spans="2:65" s="11" customFormat="1" ht="22.9" customHeight="1" x14ac:dyDescent="0.2">
      <c r="B120" s="119"/>
      <c r="D120" s="120" t="s">
        <v>69</v>
      </c>
      <c r="E120" s="129" t="s">
        <v>493</v>
      </c>
      <c r="F120" s="129" t="s">
        <v>494</v>
      </c>
      <c r="J120" s="130">
        <f>X125+J125</f>
        <v>4543.8500000000004</v>
      </c>
      <c r="L120" s="119"/>
      <c r="M120" s="123"/>
      <c r="N120" s="124"/>
      <c r="O120" s="124"/>
      <c r="P120" s="125">
        <f>SUM(P121:P124)</f>
        <v>0.4</v>
      </c>
      <c r="Q120" s="124"/>
      <c r="R120" s="125">
        <f>SUM(R121:R124)</f>
        <v>5.0000000000000001E-4</v>
      </c>
      <c r="S120" s="124"/>
      <c r="T120" s="126">
        <f>SUM(T121:T124)</f>
        <v>0</v>
      </c>
      <c r="AR120" s="120" t="s">
        <v>125</v>
      </c>
      <c r="AT120" s="127" t="s">
        <v>69</v>
      </c>
      <c r="AU120" s="127" t="s">
        <v>13</v>
      </c>
      <c r="AY120" s="120" t="s">
        <v>126</v>
      </c>
      <c r="BK120" s="128">
        <f>SUM(BK121:BK124)</f>
        <v>4543.8500000000004</v>
      </c>
    </row>
    <row r="121" spans="2:65" s="1" customFormat="1" ht="12" x14ac:dyDescent="0.2">
      <c r="B121" s="131"/>
      <c r="C121" s="132" t="s">
        <v>13</v>
      </c>
      <c r="D121" s="132" t="s">
        <v>129</v>
      </c>
      <c r="E121" s="133" t="s">
        <v>495</v>
      </c>
      <c r="F121" s="134" t="s">
        <v>496</v>
      </c>
      <c r="G121" s="135" t="s">
        <v>203</v>
      </c>
      <c r="H121" s="136">
        <v>-1</v>
      </c>
      <c r="I121" s="137">
        <v>5461.15</v>
      </c>
      <c r="J121" s="137">
        <f>ROUND(I121*H121,2)</f>
        <v>-5461.15</v>
      </c>
      <c r="K121" s="134" t="s">
        <v>1</v>
      </c>
      <c r="L121" s="138"/>
      <c r="M121" s="139" t="s">
        <v>1</v>
      </c>
      <c r="N121" s="140" t="s">
        <v>36</v>
      </c>
      <c r="O121" s="141">
        <v>0</v>
      </c>
      <c r="P121" s="141">
        <f>O121*H121</f>
        <v>0</v>
      </c>
      <c r="Q121" s="141">
        <v>5.0000000000000001E-4</v>
      </c>
      <c r="R121" s="141">
        <f>Q121*H121</f>
        <v>-5.0000000000000001E-4</v>
      </c>
      <c r="S121" s="141">
        <v>0</v>
      </c>
      <c r="T121" s="142">
        <f>S121*H121</f>
        <v>0</v>
      </c>
      <c r="AR121" s="143" t="s">
        <v>172</v>
      </c>
      <c r="AT121" s="143" t="s">
        <v>129</v>
      </c>
      <c r="AU121" s="143" t="s">
        <v>125</v>
      </c>
      <c r="AY121" s="16" t="s">
        <v>126</v>
      </c>
      <c r="BE121" s="144">
        <f>IF(N121="základní",J121,0)</f>
        <v>0</v>
      </c>
      <c r="BF121" s="144">
        <f>IF(N121="snížená",J121,0)</f>
        <v>-5461.15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6" t="s">
        <v>125</v>
      </c>
      <c r="BK121" s="144">
        <f>ROUND(I121*H121,2)</f>
        <v>-5461.15</v>
      </c>
      <c r="BL121" s="16" t="s">
        <v>156</v>
      </c>
      <c r="BM121" s="143" t="s">
        <v>497</v>
      </c>
    </row>
    <row r="122" spans="2:65" s="1" customFormat="1" ht="12" x14ac:dyDescent="0.2">
      <c r="B122" s="131"/>
      <c r="C122" s="132" t="s">
        <v>125</v>
      </c>
      <c r="D122" s="132" t="s">
        <v>129</v>
      </c>
      <c r="E122" s="133" t="s">
        <v>498</v>
      </c>
      <c r="F122" s="134" t="s">
        <v>499</v>
      </c>
      <c r="G122" s="135" t="s">
        <v>203</v>
      </c>
      <c r="H122" s="136">
        <v>1</v>
      </c>
      <c r="I122" s="137">
        <v>3575</v>
      </c>
      <c r="J122" s="137">
        <f>ROUND(I122*H122,2)</f>
        <v>3575</v>
      </c>
      <c r="K122" s="134" t="s">
        <v>1</v>
      </c>
      <c r="L122" s="138"/>
      <c r="M122" s="139" t="s">
        <v>1</v>
      </c>
      <c r="N122" s="140" t="s">
        <v>36</v>
      </c>
      <c r="O122" s="141">
        <v>0</v>
      </c>
      <c r="P122" s="141">
        <f>O122*H122</f>
        <v>0</v>
      </c>
      <c r="Q122" s="141">
        <v>5.0000000000000001E-4</v>
      </c>
      <c r="R122" s="141">
        <f>Q122*H122</f>
        <v>5.0000000000000001E-4</v>
      </c>
      <c r="S122" s="141">
        <v>0</v>
      </c>
      <c r="T122" s="142">
        <f>S122*H122</f>
        <v>0</v>
      </c>
      <c r="AR122" s="143" t="s">
        <v>442</v>
      </c>
      <c r="AT122" s="143" t="s">
        <v>129</v>
      </c>
      <c r="AU122" s="143" t="s">
        <v>125</v>
      </c>
      <c r="AY122" s="16" t="s">
        <v>126</v>
      </c>
      <c r="BE122" s="144">
        <f>IF(N122="základní",J122,0)</f>
        <v>0</v>
      </c>
      <c r="BF122" s="144">
        <f>IF(N122="snížená",J122,0)</f>
        <v>3575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6" t="s">
        <v>125</v>
      </c>
      <c r="BK122" s="144">
        <f>ROUND(I122*H122,2)</f>
        <v>3575</v>
      </c>
      <c r="BL122" s="16" t="s">
        <v>442</v>
      </c>
      <c r="BM122" s="143" t="s">
        <v>500</v>
      </c>
    </row>
    <row r="123" spans="2:65" s="1" customFormat="1" ht="24" customHeight="1" x14ac:dyDescent="0.2">
      <c r="B123" s="131"/>
      <c r="C123" s="132" t="s">
        <v>161</v>
      </c>
      <c r="D123" s="132" t="s">
        <v>129</v>
      </c>
      <c r="E123" s="133" t="s">
        <v>501</v>
      </c>
      <c r="F123" s="134" t="s">
        <v>502</v>
      </c>
      <c r="G123" s="135" t="s">
        <v>203</v>
      </c>
      <c r="H123" s="136">
        <v>1</v>
      </c>
      <c r="I123" s="137">
        <v>4030</v>
      </c>
      <c r="J123" s="137">
        <f>ROUND(I123*H123,2)</f>
        <v>4030</v>
      </c>
      <c r="K123" s="134" t="s">
        <v>1</v>
      </c>
      <c r="L123" s="138"/>
      <c r="M123" s="139" t="s">
        <v>1</v>
      </c>
      <c r="N123" s="140" t="s">
        <v>36</v>
      </c>
      <c r="O123" s="141">
        <v>0</v>
      </c>
      <c r="P123" s="141">
        <f>O123*H123</f>
        <v>0</v>
      </c>
      <c r="Q123" s="141">
        <v>5.0000000000000001E-4</v>
      </c>
      <c r="R123" s="141">
        <f>Q123*H123</f>
        <v>5.0000000000000001E-4</v>
      </c>
      <c r="S123" s="141">
        <v>0</v>
      </c>
      <c r="T123" s="142">
        <f>S123*H123</f>
        <v>0</v>
      </c>
      <c r="AR123" s="143" t="s">
        <v>442</v>
      </c>
      <c r="AT123" s="143" t="s">
        <v>129</v>
      </c>
      <c r="AU123" s="143" t="s">
        <v>125</v>
      </c>
      <c r="AY123" s="16" t="s">
        <v>126</v>
      </c>
      <c r="BE123" s="144">
        <f>IF(N123="základní",J123,0)</f>
        <v>0</v>
      </c>
      <c r="BF123" s="144">
        <f>IF(N123="snížená",J123,0)</f>
        <v>4030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6" t="s">
        <v>125</v>
      </c>
      <c r="BK123" s="144">
        <f>ROUND(I123*H123,2)</f>
        <v>4030</v>
      </c>
      <c r="BL123" s="16" t="s">
        <v>442</v>
      </c>
      <c r="BM123" s="143" t="s">
        <v>503</v>
      </c>
    </row>
    <row r="124" spans="2:65" s="1" customFormat="1" ht="24" customHeight="1" x14ac:dyDescent="0.2">
      <c r="B124" s="131"/>
      <c r="C124" s="156" t="s">
        <v>156</v>
      </c>
      <c r="D124" s="156" t="s">
        <v>152</v>
      </c>
      <c r="E124" s="157" t="s">
        <v>504</v>
      </c>
      <c r="F124" s="158" t="s">
        <v>505</v>
      </c>
      <c r="G124" s="159" t="s">
        <v>203</v>
      </c>
      <c r="H124" s="160">
        <v>1</v>
      </c>
      <c r="I124" s="161">
        <v>2400</v>
      </c>
      <c r="J124" s="161">
        <f>ROUND(I124*H124,2)</f>
        <v>2400</v>
      </c>
      <c r="K124" s="158" t="s">
        <v>133</v>
      </c>
      <c r="L124" s="28"/>
      <c r="M124" s="173" t="s">
        <v>1</v>
      </c>
      <c r="N124" s="174" t="s">
        <v>36</v>
      </c>
      <c r="O124" s="175">
        <v>0.4</v>
      </c>
      <c r="P124" s="175">
        <f>O124*H124</f>
        <v>0.4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AR124" s="143" t="s">
        <v>438</v>
      </c>
      <c r="AT124" s="143" t="s">
        <v>152</v>
      </c>
      <c r="AU124" s="143" t="s">
        <v>125</v>
      </c>
      <c r="AY124" s="16" t="s">
        <v>126</v>
      </c>
      <c r="BE124" s="144">
        <f>IF(N124="základní",J124,0)</f>
        <v>0</v>
      </c>
      <c r="BF124" s="144">
        <f>IF(N124="snížená",J124,0)</f>
        <v>2400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125</v>
      </c>
      <c r="BK124" s="144">
        <f>ROUND(I124*H124,2)</f>
        <v>2400</v>
      </c>
      <c r="BL124" s="16" t="s">
        <v>438</v>
      </c>
      <c r="BM124" s="143" t="s">
        <v>506</v>
      </c>
    </row>
    <row r="125" spans="2:65" s="1" customFormat="1" ht="24" customHeight="1" x14ac:dyDescent="0.2">
      <c r="B125" s="131"/>
      <c r="C125" s="192"/>
      <c r="D125" s="192"/>
      <c r="E125" s="193" t="s">
        <v>512</v>
      </c>
      <c r="F125" s="194"/>
      <c r="G125" s="195"/>
      <c r="H125" s="195"/>
      <c r="I125" s="195"/>
      <c r="J125" s="196">
        <f>SUM(J121:J124)</f>
        <v>4543.8500000000004</v>
      </c>
      <c r="K125" s="187"/>
      <c r="L125" s="28"/>
      <c r="M125" s="191"/>
      <c r="N125" s="163"/>
      <c r="O125" s="141"/>
      <c r="P125" s="141"/>
      <c r="Q125" s="141"/>
      <c r="R125" s="141"/>
      <c r="S125" s="141"/>
      <c r="T125" s="141"/>
      <c r="AR125" s="143"/>
      <c r="AT125" s="143"/>
      <c r="AU125" s="143"/>
      <c r="AY125" s="16"/>
      <c r="BE125" s="144"/>
      <c r="BF125" s="144"/>
      <c r="BG125" s="144"/>
      <c r="BH125" s="144"/>
      <c r="BI125" s="144"/>
      <c r="BJ125" s="16"/>
      <c r="BK125" s="144"/>
      <c r="BL125" s="16"/>
      <c r="BM125" s="143"/>
    </row>
    <row r="126" spans="2:65" s="1" customFormat="1" ht="24" customHeight="1" x14ac:dyDescent="0.2">
      <c r="B126" s="131"/>
      <c r="C126" s="156"/>
      <c r="D126" s="156"/>
      <c r="E126" s="157"/>
      <c r="F126" s="158" t="s">
        <v>508</v>
      </c>
      <c r="G126" s="159" t="s">
        <v>509</v>
      </c>
      <c r="H126" s="197">
        <v>0.03</v>
      </c>
      <c r="I126" s="161">
        <f>J125</f>
        <v>4543.8500000000004</v>
      </c>
      <c r="J126" s="161">
        <f>ROUND(I126*H126,2)</f>
        <v>136.32</v>
      </c>
      <c r="K126" s="187"/>
      <c r="L126" s="28"/>
      <c r="M126" s="191"/>
      <c r="N126" s="163"/>
      <c r="O126" s="141"/>
      <c r="P126" s="141"/>
      <c r="Q126" s="141"/>
      <c r="R126" s="141"/>
      <c r="S126" s="141"/>
      <c r="T126" s="141"/>
      <c r="AR126" s="143"/>
      <c r="AT126" s="143"/>
      <c r="AU126" s="143"/>
      <c r="AY126" s="16"/>
      <c r="BE126" s="144"/>
      <c r="BF126" s="144"/>
      <c r="BG126" s="144"/>
      <c r="BH126" s="144"/>
      <c r="BI126" s="144"/>
      <c r="BJ126" s="16"/>
      <c r="BK126" s="144"/>
      <c r="BL126" s="16"/>
      <c r="BM126" s="143"/>
    </row>
    <row r="127" spans="2:65" s="1" customFormat="1" ht="21" customHeight="1" x14ac:dyDescent="0.2"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28"/>
    </row>
  </sheetData>
  <autoFilter ref="C117:K124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71"/>
  <sheetViews>
    <sheetView showGridLines="0" topLeftCell="D19" zoomScale="85" zoomScaleNormal="85" workbookViewId="0">
      <selection activeCell="J34" sqref="J3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4"/>
    </row>
    <row r="2" spans="1:46" ht="36.950000000000003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90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13</v>
      </c>
    </row>
    <row r="4" spans="1:46" ht="24.95" customHeight="1" x14ac:dyDescent="0.2">
      <c r="B4" s="19"/>
      <c r="D4" s="20" t="s">
        <v>100</v>
      </c>
      <c r="L4" s="19"/>
      <c r="M4" s="85" t="s">
        <v>10</v>
      </c>
      <c r="AT4" s="16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5" t="s">
        <v>14</v>
      </c>
      <c r="L6" s="19"/>
    </row>
    <row r="7" spans="1:46" ht="16.5" customHeight="1" x14ac:dyDescent="0.2">
      <c r="B7" s="19"/>
      <c r="E7" s="282" t="str">
        <f>'Rekapitulace stavby'!K6</f>
        <v>Božetěchova</v>
      </c>
      <c r="F7" s="283"/>
      <c r="G7" s="283"/>
      <c r="H7" s="283"/>
      <c r="L7" s="19"/>
    </row>
    <row r="8" spans="1:46" s="1" customFormat="1" ht="12" customHeight="1" x14ac:dyDescent="0.2">
      <c r="B8" s="28"/>
      <c r="D8" s="25" t="s">
        <v>101</v>
      </c>
      <c r="L8" s="28"/>
    </row>
    <row r="9" spans="1:46" s="1" customFormat="1" ht="36.950000000000003" customHeight="1" x14ac:dyDescent="0.2">
      <c r="B9" s="28"/>
      <c r="E9" s="267" t="s">
        <v>530</v>
      </c>
      <c r="F9" s="281"/>
      <c r="G9" s="281"/>
      <c r="H9" s="281"/>
      <c r="L9" s="28"/>
    </row>
    <row r="10" spans="1:46" s="1" customFormat="1" x14ac:dyDescent="0.2">
      <c r="B10" s="28"/>
      <c r="L10" s="28"/>
    </row>
    <row r="11" spans="1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 x14ac:dyDescent="0.2">
      <c r="B12" s="28"/>
      <c r="D12" s="25" t="s">
        <v>18</v>
      </c>
      <c r="F12" s="23" t="s">
        <v>15</v>
      </c>
      <c r="I12" s="25" t="s">
        <v>20</v>
      </c>
      <c r="J12" s="48"/>
      <c r="L12" s="28"/>
    </row>
    <row r="13" spans="1:46" s="1" customFormat="1" ht="10.9" customHeight="1" x14ac:dyDescent="0.2">
      <c r="B13" s="28"/>
      <c r="L13" s="28"/>
    </row>
    <row r="14" spans="1:46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276" t="str">
        <f>'Rekapitulace stavby'!E14</f>
        <v xml:space="preserve"> </v>
      </c>
      <c r="F18" s="276"/>
      <c r="G18" s="276"/>
      <c r="H18" s="276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16.5" customHeight="1" x14ac:dyDescent="0.2">
      <c r="B27" s="86"/>
      <c r="E27" s="272" t="s">
        <v>197</v>
      </c>
      <c r="F27" s="272"/>
      <c r="G27" s="272"/>
      <c r="H27" s="272"/>
      <c r="L27" s="86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7" t="s">
        <v>30</v>
      </c>
      <c r="J30" s="62">
        <f>ROUND(J118, 2)</f>
        <v>55311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8" t="s">
        <v>34</v>
      </c>
      <c r="E33" s="25" t="s">
        <v>35</v>
      </c>
      <c r="F33" s="89">
        <f>ROUND((SUM(BE118:BE168)),  2)</f>
        <v>0</v>
      </c>
      <c r="I33" s="90">
        <v>0.21</v>
      </c>
      <c r="J33" s="89">
        <f>ROUND(((SUM(BE118:BE168))*I33),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9">
        <f>J30</f>
        <v>55311</v>
      </c>
      <c r="I34" s="90">
        <v>0.15</v>
      </c>
      <c r="J34" s="89">
        <f>F34*I34</f>
        <v>8296.65</v>
      </c>
      <c r="L34" s="28"/>
    </row>
    <row r="35" spans="2:12" s="1" customFormat="1" ht="14.45" hidden="1" customHeight="1" x14ac:dyDescent="0.2">
      <c r="B35" s="28"/>
      <c r="E35" s="25" t="s">
        <v>37</v>
      </c>
      <c r="F35" s="89">
        <f>ROUND((SUM(BG118:BG168)),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9">
        <f>ROUND((SUM(BH118:BH168)),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9">
        <f>ROUND((SUM(BI118:BI168)),  2)</f>
        <v>0</v>
      </c>
      <c r="I37" s="90">
        <v>0</v>
      </c>
      <c r="J37" s="89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>
        <f>SUM(J30:J37)</f>
        <v>63607.65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7" t="s">
        <v>46</v>
      </c>
      <c r="G61" s="39" t="s">
        <v>45</v>
      </c>
      <c r="H61" s="30"/>
      <c r="I61" s="30"/>
      <c r="J61" s="98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7" t="s">
        <v>46</v>
      </c>
      <c r="G76" s="39" t="s">
        <v>45</v>
      </c>
      <c r="H76" s="30"/>
      <c r="I76" s="30"/>
      <c r="J76" s="98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103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282" t="str">
        <f>E7</f>
        <v>Božetěchova</v>
      </c>
      <c r="F85" s="283"/>
      <c r="G85" s="283"/>
      <c r="H85" s="283"/>
      <c r="L85" s="28"/>
    </row>
    <row r="86" spans="2:47" s="1" customFormat="1" ht="12" customHeight="1" x14ac:dyDescent="0.2">
      <c r="B86" s="28"/>
      <c r="C86" s="25" t="s">
        <v>101</v>
      </c>
      <c r="L86" s="28"/>
    </row>
    <row r="87" spans="2:47" s="1" customFormat="1" ht="16.5" customHeight="1" x14ac:dyDescent="0.2">
      <c r="B87" s="28"/>
      <c r="E87" s="267" t="str">
        <f>E9</f>
        <v>Změna 6- vnitřní dveře</v>
      </c>
      <c r="F87" s="281"/>
      <c r="G87" s="281"/>
      <c r="H87" s="281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>Božetěchova</v>
      </c>
      <c r="I89" s="25" t="s">
        <v>20</v>
      </c>
      <c r="J89" s="48"/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104</v>
      </c>
      <c r="D94" s="91"/>
      <c r="E94" s="91"/>
      <c r="F94" s="91"/>
      <c r="G94" s="91"/>
      <c r="H94" s="91"/>
      <c r="I94" s="91"/>
      <c r="J94" s="100" t="s">
        <v>105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106</v>
      </c>
      <c r="J96" s="62">
        <f>J118</f>
        <v>55311</v>
      </c>
      <c r="L96" s="28"/>
      <c r="AU96" s="16" t="s">
        <v>107</v>
      </c>
    </row>
    <row r="97" spans="2:12" s="8" customFormat="1" ht="24.95" customHeight="1" x14ac:dyDescent="0.2">
      <c r="B97" s="102"/>
      <c r="D97" s="103" t="s">
        <v>108</v>
      </c>
      <c r="E97" s="104"/>
      <c r="F97" s="104"/>
      <c r="G97" s="104"/>
      <c r="H97" s="104"/>
      <c r="I97" s="104"/>
      <c r="J97" s="105">
        <f>J119</f>
        <v>55311</v>
      </c>
      <c r="L97" s="102"/>
    </row>
    <row r="98" spans="2:12" s="9" customFormat="1" ht="19.899999999999999" customHeight="1" x14ac:dyDescent="0.2">
      <c r="B98" s="106"/>
      <c r="D98" s="107" t="s">
        <v>198</v>
      </c>
      <c r="E98" s="108"/>
      <c r="F98" s="108"/>
      <c r="G98" s="108"/>
      <c r="H98" s="108"/>
      <c r="I98" s="108"/>
      <c r="J98" s="109">
        <f>J120</f>
        <v>53700</v>
      </c>
      <c r="L98" s="106"/>
    </row>
    <row r="99" spans="2:12" s="1" customFormat="1" ht="21.75" customHeight="1" x14ac:dyDescent="0.2">
      <c r="B99" s="28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 x14ac:dyDescent="0.2">
      <c r="B105" s="28"/>
      <c r="C105" s="20" t="s">
        <v>110</v>
      </c>
      <c r="L105" s="28"/>
    </row>
    <row r="106" spans="2:12" s="1" customFormat="1" ht="6.95" customHeight="1" x14ac:dyDescent="0.2">
      <c r="B106" s="28"/>
      <c r="L106" s="28"/>
    </row>
    <row r="107" spans="2:12" s="1" customFormat="1" ht="12" customHeight="1" x14ac:dyDescent="0.2">
      <c r="B107" s="28"/>
      <c r="C107" s="25" t="s">
        <v>14</v>
      </c>
      <c r="L107" s="28"/>
    </row>
    <row r="108" spans="2:12" s="1" customFormat="1" ht="16.5" customHeight="1" x14ac:dyDescent="0.2">
      <c r="B108" s="28"/>
      <c r="E108" s="282" t="str">
        <f>E7</f>
        <v>Božetěchova</v>
      </c>
      <c r="F108" s="283"/>
      <c r="G108" s="283"/>
      <c r="H108" s="283"/>
      <c r="L108" s="28"/>
    </row>
    <row r="109" spans="2:12" s="1" customFormat="1" ht="12" customHeight="1" x14ac:dyDescent="0.2">
      <c r="B109" s="28"/>
      <c r="C109" s="25" t="s">
        <v>101</v>
      </c>
      <c r="L109" s="28"/>
    </row>
    <row r="110" spans="2:12" s="1" customFormat="1" ht="16.5" customHeight="1" x14ac:dyDescent="0.2">
      <c r="B110" s="28"/>
      <c r="E110" s="267" t="str">
        <f>E9</f>
        <v>Změna 6- vnitřní dveře</v>
      </c>
      <c r="F110" s="281"/>
      <c r="G110" s="281"/>
      <c r="H110" s="281"/>
      <c r="L110" s="28"/>
    </row>
    <row r="111" spans="2:12" s="1" customFormat="1" ht="6.95" customHeight="1" x14ac:dyDescent="0.2">
      <c r="B111" s="28"/>
      <c r="L111" s="28"/>
    </row>
    <row r="112" spans="2:12" s="1" customFormat="1" ht="12" customHeight="1" x14ac:dyDescent="0.2">
      <c r="B112" s="28"/>
      <c r="C112" s="25" t="s">
        <v>18</v>
      </c>
      <c r="F112" s="23" t="str">
        <f>F12</f>
        <v>Božetěchova</v>
      </c>
      <c r="I112" s="25" t="s">
        <v>20</v>
      </c>
      <c r="J112" s="48"/>
      <c r="L112" s="28"/>
    </row>
    <row r="113" spans="2:65" s="1" customFormat="1" ht="6.95" customHeight="1" x14ac:dyDescent="0.2">
      <c r="B113" s="28"/>
      <c r="L113" s="28"/>
    </row>
    <row r="114" spans="2:65" s="1" customFormat="1" ht="15.2" customHeight="1" x14ac:dyDescent="0.2">
      <c r="B114" s="28"/>
      <c r="C114" s="25" t="s">
        <v>22</v>
      </c>
      <c r="F114" s="23" t="str">
        <f>E15</f>
        <v xml:space="preserve"> </v>
      </c>
      <c r="I114" s="25" t="s">
        <v>26</v>
      </c>
      <c r="J114" s="26" t="str">
        <f>E21</f>
        <v xml:space="preserve"> </v>
      </c>
      <c r="L114" s="28"/>
    </row>
    <row r="115" spans="2:65" s="1" customFormat="1" ht="15.2" customHeight="1" x14ac:dyDescent="0.2">
      <c r="B115" s="28"/>
      <c r="C115" s="25" t="s">
        <v>25</v>
      </c>
      <c r="F115" s="23" t="str">
        <f>IF(E18="","",E18)</f>
        <v xml:space="preserve"> </v>
      </c>
      <c r="I115" s="25" t="s">
        <v>28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L116" s="28"/>
    </row>
    <row r="117" spans="2:65" s="10" customFormat="1" ht="29.25" customHeight="1" x14ac:dyDescent="0.2">
      <c r="B117" s="110"/>
      <c r="C117" s="111" t="s">
        <v>111</v>
      </c>
      <c r="D117" s="112" t="s">
        <v>55</v>
      </c>
      <c r="E117" s="112" t="s">
        <v>51</v>
      </c>
      <c r="F117" s="112" t="s">
        <v>52</v>
      </c>
      <c r="G117" s="112" t="s">
        <v>112</v>
      </c>
      <c r="H117" s="112" t="s">
        <v>113</v>
      </c>
      <c r="I117" s="112" t="s">
        <v>114</v>
      </c>
      <c r="J117" s="113" t="s">
        <v>105</v>
      </c>
      <c r="K117" s="114" t="s">
        <v>115</v>
      </c>
      <c r="L117" s="110"/>
      <c r="M117" s="55" t="s">
        <v>1</v>
      </c>
      <c r="N117" s="56" t="s">
        <v>34</v>
      </c>
      <c r="O117" s="56" t="s">
        <v>116</v>
      </c>
      <c r="P117" s="56" t="s">
        <v>117</v>
      </c>
      <c r="Q117" s="56" t="s">
        <v>118</v>
      </c>
      <c r="R117" s="56" t="s">
        <v>119</v>
      </c>
      <c r="S117" s="56" t="s">
        <v>120</v>
      </c>
      <c r="T117" s="57" t="s">
        <v>121</v>
      </c>
    </row>
    <row r="118" spans="2:65" s="1" customFormat="1" ht="22.9" customHeight="1" x14ac:dyDescent="0.25">
      <c r="B118" s="28"/>
      <c r="C118" s="60" t="s">
        <v>122</v>
      </c>
      <c r="J118" s="115">
        <f>J119</f>
        <v>55311</v>
      </c>
      <c r="L118" s="28"/>
      <c r="M118" s="58"/>
      <c r="N118" s="49"/>
      <c r="O118" s="49"/>
      <c r="P118" s="116">
        <f>P119</f>
        <v>0</v>
      </c>
      <c r="Q118" s="49"/>
      <c r="R118" s="116">
        <f>R119</f>
        <v>2.3180000000000001</v>
      </c>
      <c r="S118" s="49"/>
      <c r="T118" s="117">
        <f>T119</f>
        <v>0</v>
      </c>
      <c r="AT118" s="16" t="s">
        <v>69</v>
      </c>
      <c r="AU118" s="16" t="s">
        <v>107</v>
      </c>
      <c r="BK118" s="118">
        <f>BK119</f>
        <v>53700</v>
      </c>
    </row>
    <row r="119" spans="2:65" s="11" customFormat="1" ht="25.9" customHeight="1" x14ac:dyDescent="0.2">
      <c r="B119" s="119"/>
      <c r="D119" s="120" t="s">
        <v>69</v>
      </c>
      <c r="E119" s="121" t="s">
        <v>123</v>
      </c>
      <c r="F119" s="121" t="s">
        <v>124</v>
      </c>
      <c r="J119" s="122">
        <f>J169+J170</f>
        <v>55311</v>
      </c>
      <c r="L119" s="119"/>
      <c r="M119" s="123"/>
      <c r="N119" s="124"/>
      <c r="O119" s="124"/>
      <c r="P119" s="125">
        <f>P120</f>
        <v>0</v>
      </c>
      <c r="Q119" s="124"/>
      <c r="R119" s="125">
        <f>R120</f>
        <v>2.3180000000000001</v>
      </c>
      <c r="S119" s="124"/>
      <c r="T119" s="126">
        <f>T120</f>
        <v>0</v>
      </c>
      <c r="AR119" s="120" t="s">
        <v>125</v>
      </c>
      <c r="AT119" s="127" t="s">
        <v>69</v>
      </c>
      <c r="AU119" s="127" t="s">
        <v>70</v>
      </c>
      <c r="AY119" s="120" t="s">
        <v>126</v>
      </c>
      <c r="BK119" s="128">
        <f>BK120</f>
        <v>53700</v>
      </c>
    </row>
    <row r="120" spans="2:65" s="11" customFormat="1" ht="22.9" customHeight="1" x14ac:dyDescent="0.2">
      <c r="B120" s="119"/>
      <c r="D120" s="120" t="s">
        <v>69</v>
      </c>
      <c r="E120" s="129" t="s">
        <v>199</v>
      </c>
      <c r="F120" s="129" t="s">
        <v>200</v>
      </c>
      <c r="J120" s="130">
        <f>BK120</f>
        <v>53700</v>
      </c>
      <c r="L120" s="119"/>
      <c r="M120" s="123"/>
      <c r="N120" s="124"/>
      <c r="O120" s="124"/>
      <c r="P120" s="125">
        <f>SUM(P121:P168)</f>
        <v>0</v>
      </c>
      <c r="Q120" s="124"/>
      <c r="R120" s="125">
        <f>SUM(R121:R168)</f>
        <v>2.3180000000000001</v>
      </c>
      <c r="S120" s="124"/>
      <c r="T120" s="126">
        <f>SUM(T121:T168)</f>
        <v>0</v>
      </c>
      <c r="AR120" s="120" t="s">
        <v>125</v>
      </c>
      <c r="AT120" s="127" t="s">
        <v>69</v>
      </c>
      <c r="AU120" s="127" t="s">
        <v>13</v>
      </c>
      <c r="AY120" s="120" t="s">
        <v>126</v>
      </c>
      <c r="BK120" s="128">
        <f>SUM(BK121:BK168)</f>
        <v>53700</v>
      </c>
    </row>
    <row r="121" spans="2:65" s="1" customFormat="1" ht="36" customHeight="1" x14ac:dyDescent="0.2">
      <c r="B121" s="131"/>
      <c r="C121" s="132" t="s">
        <v>13</v>
      </c>
      <c r="D121" s="132" t="s">
        <v>129</v>
      </c>
      <c r="E121" s="133" t="s">
        <v>201</v>
      </c>
      <c r="F121" s="134" t="s">
        <v>202</v>
      </c>
      <c r="G121" s="135" t="s">
        <v>203</v>
      </c>
      <c r="H121" s="136">
        <v>1</v>
      </c>
      <c r="I121" s="137">
        <v>-3577</v>
      </c>
      <c r="J121" s="137">
        <f t="shared" ref="J121:J162" si="0">ROUND(I121*H121,2)</f>
        <v>-3577</v>
      </c>
      <c r="K121" s="134" t="s">
        <v>1</v>
      </c>
      <c r="L121" s="138"/>
      <c r="M121" s="139" t="s">
        <v>1</v>
      </c>
      <c r="N121" s="140" t="s">
        <v>36</v>
      </c>
      <c r="O121" s="141">
        <v>0</v>
      </c>
      <c r="P121" s="141">
        <f t="shared" ref="P121:P162" si="1">O121*H121</f>
        <v>0</v>
      </c>
      <c r="Q121" s="141">
        <v>1.7500000000000002E-2</v>
      </c>
      <c r="R121" s="141">
        <f t="shared" ref="R121:R162" si="2">Q121*H121</f>
        <v>1.7500000000000002E-2</v>
      </c>
      <c r="S121" s="141">
        <v>0</v>
      </c>
      <c r="T121" s="142">
        <f t="shared" ref="T121:T162" si="3">S121*H121</f>
        <v>0</v>
      </c>
      <c r="AR121" s="143" t="s">
        <v>134</v>
      </c>
      <c r="AT121" s="143" t="s">
        <v>129</v>
      </c>
      <c r="AU121" s="143" t="s">
        <v>125</v>
      </c>
      <c r="AY121" s="16" t="s">
        <v>126</v>
      </c>
      <c r="BE121" s="144">
        <f t="shared" ref="BE121:BE162" si="4">IF(N121="základní",J121,0)</f>
        <v>0</v>
      </c>
      <c r="BF121" s="144">
        <f t="shared" ref="BF121:BF162" si="5">IF(N121="snížená",J121,0)</f>
        <v>-3577</v>
      </c>
      <c r="BG121" s="144">
        <f t="shared" ref="BG121:BG162" si="6">IF(N121="zákl. přenesená",J121,0)</f>
        <v>0</v>
      </c>
      <c r="BH121" s="144">
        <f t="shared" ref="BH121:BH162" si="7">IF(N121="sníž. přenesená",J121,0)</f>
        <v>0</v>
      </c>
      <c r="BI121" s="144">
        <f t="shared" ref="BI121:BI162" si="8">IF(N121="nulová",J121,0)</f>
        <v>0</v>
      </c>
      <c r="BJ121" s="16" t="s">
        <v>125</v>
      </c>
      <c r="BK121" s="144">
        <f t="shared" ref="BK121:BK162" si="9">ROUND(I121*H121,2)</f>
        <v>-3577</v>
      </c>
      <c r="BL121" s="16" t="s">
        <v>135</v>
      </c>
      <c r="BM121" s="143" t="s">
        <v>204</v>
      </c>
    </row>
    <row r="122" spans="2:65" s="1" customFormat="1" ht="36" customHeight="1" x14ac:dyDescent="0.2">
      <c r="B122" s="131"/>
      <c r="C122" s="132" t="s">
        <v>125</v>
      </c>
      <c r="D122" s="132" t="s">
        <v>129</v>
      </c>
      <c r="E122" s="133" t="s">
        <v>205</v>
      </c>
      <c r="F122" s="134" t="s">
        <v>206</v>
      </c>
      <c r="G122" s="135" t="s">
        <v>203</v>
      </c>
      <c r="H122" s="136">
        <v>1</v>
      </c>
      <c r="I122" s="137">
        <v>-607</v>
      </c>
      <c r="J122" s="137">
        <f t="shared" si="0"/>
        <v>-607</v>
      </c>
      <c r="K122" s="134" t="s">
        <v>1</v>
      </c>
      <c r="L122" s="138"/>
      <c r="M122" s="139" t="s">
        <v>1</v>
      </c>
      <c r="N122" s="140" t="s">
        <v>36</v>
      </c>
      <c r="O122" s="141">
        <v>0</v>
      </c>
      <c r="P122" s="141">
        <f t="shared" si="1"/>
        <v>0</v>
      </c>
      <c r="Q122" s="141">
        <v>1.7500000000000002E-2</v>
      </c>
      <c r="R122" s="141">
        <f t="shared" si="2"/>
        <v>1.7500000000000002E-2</v>
      </c>
      <c r="S122" s="141">
        <v>0</v>
      </c>
      <c r="T122" s="142">
        <f t="shared" si="3"/>
        <v>0</v>
      </c>
      <c r="AR122" s="143" t="s">
        <v>134</v>
      </c>
      <c r="AT122" s="143" t="s">
        <v>129</v>
      </c>
      <c r="AU122" s="143" t="s">
        <v>125</v>
      </c>
      <c r="AY122" s="16" t="s">
        <v>126</v>
      </c>
      <c r="BE122" s="144">
        <f t="shared" si="4"/>
        <v>0</v>
      </c>
      <c r="BF122" s="144">
        <f t="shared" si="5"/>
        <v>-607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6" t="s">
        <v>125</v>
      </c>
      <c r="BK122" s="144">
        <f t="shared" si="9"/>
        <v>-607</v>
      </c>
      <c r="BL122" s="16" t="s">
        <v>135</v>
      </c>
      <c r="BM122" s="143" t="s">
        <v>207</v>
      </c>
    </row>
    <row r="123" spans="2:65" s="1" customFormat="1" ht="36" customHeight="1" x14ac:dyDescent="0.2">
      <c r="B123" s="131"/>
      <c r="C123" s="132" t="s">
        <v>161</v>
      </c>
      <c r="D123" s="132" t="s">
        <v>129</v>
      </c>
      <c r="E123" s="133" t="s">
        <v>208</v>
      </c>
      <c r="F123" s="134" t="s">
        <v>209</v>
      </c>
      <c r="G123" s="135" t="s">
        <v>203</v>
      </c>
      <c r="H123" s="136">
        <v>1</v>
      </c>
      <c r="I123" s="137">
        <v>-3577</v>
      </c>
      <c r="J123" s="137">
        <f t="shared" si="0"/>
        <v>-3577</v>
      </c>
      <c r="K123" s="134" t="s">
        <v>1</v>
      </c>
      <c r="L123" s="138"/>
      <c r="M123" s="139" t="s">
        <v>1</v>
      </c>
      <c r="N123" s="140" t="s">
        <v>36</v>
      </c>
      <c r="O123" s="141">
        <v>0</v>
      </c>
      <c r="P123" s="141">
        <f t="shared" si="1"/>
        <v>0</v>
      </c>
      <c r="Q123" s="141">
        <v>1.7500000000000002E-2</v>
      </c>
      <c r="R123" s="141">
        <f t="shared" si="2"/>
        <v>1.7500000000000002E-2</v>
      </c>
      <c r="S123" s="141">
        <v>0</v>
      </c>
      <c r="T123" s="142">
        <f t="shared" si="3"/>
        <v>0</v>
      </c>
      <c r="AR123" s="143" t="s">
        <v>134</v>
      </c>
      <c r="AT123" s="143" t="s">
        <v>129</v>
      </c>
      <c r="AU123" s="143" t="s">
        <v>125</v>
      </c>
      <c r="AY123" s="16" t="s">
        <v>126</v>
      </c>
      <c r="BE123" s="144">
        <f t="shared" si="4"/>
        <v>0</v>
      </c>
      <c r="BF123" s="144">
        <f t="shared" si="5"/>
        <v>-3577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6" t="s">
        <v>125</v>
      </c>
      <c r="BK123" s="144">
        <f t="shared" si="9"/>
        <v>-3577</v>
      </c>
      <c r="BL123" s="16" t="s">
        <v>135</v>
      </c>
      <c r="BM123" s="143" t="s">
        <v>210</v>
      </c>
    </row>
    <row r="124" spans="2:65" s="1" customFormat="1" ht="36" customHeight="1" x14ac:dyDescent="0.2">
      <c r="B124" s="131"/>
      <c r="C124" s="132" t="s">
        <v>156</v>
      </c>
      <c r="D124" s="132" t="s">
        <v>129</v>
      </c>
      <c r="E124" s="133" t="s">
        <v>211</v>
      </c>
      <c r="F124" s="134" t="s">
        <v>212</v>
      </c>
      <c r="G124" s="135" t="s">
        <v>203</v>
      </c>
      <c r="H124" s="136">
        <v>1</v>
      </c>
      <c r="I124" s="137">
        <v>-607</v>
      </c>
      <c r="J124" s="137">
        <f t="shared" si="0"/>
        <v>-607</v>
      </c>
      <c r="K124" s="134" t="s">
        <v>1</v>
      </c>
      <c r="L124" s="138"/>
      <c r="M124" s="139" t="s">
        <v>1</v>
      </c>
      <c r="N124" s="140" t="s">
        <v>36</v>
      </c>
      <c r="O124" s="141">
        <v>0</v>
      </c>
      <c r="P124" s="141">
        <f t="shared" si="1"/>
        <v>0</v>
      </c>
      <c r="Q124" s="141">
        <v>1.7500000000000002E-2</v>
      </c>
      <c r="R124" s="141">
        <f t="shared" si="2"/>
        <v>1.7500000000000002E-2</v>
      </c>
      <c r="S124" s="141">
        <v>0</v>
      </c>
      <c r="T124" s="142">
        <f t="shared" si="3"/>
        <v>0</v>
      </c>
      <c r="AR124" s="143" t="s">
        <v>134</v>
      </c>
      <c r="AT124" s="143" t="s">
        <v>129</v>
      </c>
      <c r="AU124" s="143" t="s">
        <v>125</v>
      </c>
      <c r="AY124" s="16" t="s">
        <v>126</v>
      </c>
      <c r="BE124" s="144">
        <f t="shared" si="4"/>
        <v>0</v>
      </c>
      <c r="BF124" s="144">
        <f t="shared" si="5"/>
        <v>-607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6" t="s">
        <v>125</v>
      </c>
      <c r="BK124" s="144">
        <f t="shared" si="9"/>
        <v>-607</v>
      </c>
      <c r="BL124" s="16" t="s">
        <v>135</v>
      </c>
      <c r="BM124" s="143" t="s">
        <v>213</v>
      </c>
    </row>
    <row r="125" spans="2:65" s="1" customFormat="1" ht="36" customHeight="1" x14ac:dyDescent="0.2">
      <c r="B125" s="131"/>
      <c r="C125" s="132" t="s">
        <v>169</v>
      </c>
      <c r="D125" s="132" t="s">
        <v>129</v>
      </c>
      <c r="E125" s="133" t="s">
        <v>214</v>
      </c>
      <c r="F125" s="134" t="s">
        <v>215</v>
      </c>
      <c r="G125" s="135" t="s">
        <v>203</v>
      </c>
      <c r="H125" s="136">
        <v>1</v>
      </c>
      <c r="I125" s="137">
        <v>-3577</v>
      </c>
      <c r="J125" s="137">
        <f t="shared" si="0"/>
        <v>-3577</v>
      </c>
      <c r="K125" s="134" t="s">
        <v>1</v>
      </c>
      <c r="L125" s="138"/>
      <c r="M125" s="139" t="s">
        <v>1</v>
      </c>
      <c r="N125" s="140" t="s">
        <v>36</v>
      </c>
      <c r="O125" s="141">
        <v>0</v>
      </c>
      <c r="P125" s="141">
        <f t="shared" si="1"/>
        <v>0</v>
      </c>
      <c r="Q125" s="141">
        <v>1.7500000000000002E-2</v>
      </c>
      <c r="R125" s="141">
        <f t="shared" si="2"/>
        <v>1.7500000000000002E-2</v>
      </c>
      <c r="S125" s="141">
        <v>0</v>
      </c>
      <c r="T125" s="142">
        <f t="shared" si="3"/>
        <v>0</v>
      </c>
      <c r="AR125" s="143" t="s">
        <v>134</v>
      </c>
      <c r="AT125" s="143" t="s">
        <v>129</v>
      </c>
      <c r="AU125" s="143" t="s">
        <v>125</v>
      </c>
      <c r="AY125" s="16" t="s">
        <v>126</v>
      </c>
      <c r="BE125" s="144">
        <f t="shared" si="4"/>
        <v>0</v>
      </c>
      <c r="BF125" s="144">
        <f t="shared" si="5"/>
        <v>-3577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6" t="s">
        <v>125</v>
      </c>
      <c r="BK125" s="144">
        <f t="shared" si="9"/>
        <v>-3577</v>
      </c>
      <c r="BL125" s="16" t="s">
        <v>135</v>
      </c>
      <c r="BM125" s="143" t="s">
        <v>216</v>
      </c>
    </row>
    <row r="126" spans="2:65" s="1" customFormat="1" ht="36" customHeight="1" x14ac:dyDescent="0.2">
      <c r="B126" s="131"/>
      <c r="C126" s="132" t="s">
        <v>174</v>
      </c>
      <c r="D126" s="132" t="s">
        <v>129</v>
      </c>
      <c r="E126" s="133" t="s">
        <v>217</v>
      </c>
      <c r="F126" s="134" t="s">
        <v>218</v>
      </c>
      <c r="G126" s="135" t="s">
        <v>203</v>
      </c>
      <c r="H126" s="136">
        <v>1</v>
      </c>
      <c r="I126" s="137">
        <v>-607</v>
      </c>
      <c r="J126" s="137">
        <f t="shared" si="0"/>
        <v>-607</v>
      </c>
      <c r="K126" s="134" t="s">
        <v>1</v>
      </c>
      <c r="L126" s="138"/>
      <c r="M126" s="139" t="s">
        <v>1</v>
      </c>
      <c r="N126" s="140" t="s">
        <v>36</v>
      </c>
      <c r="O126" s="141">
        <v>0</v>
      </c>
      <c r="P126" s="141">
        <f t="shared" si="1"/>
        <v>0</v>
      </c>
      <c r="Q126" s="141">
        <v>1.7500000000000002E-2</v>
      </c>
      <c r="R126" s="141">
        <f t="shared" si="2"/>
        <v>1.7500000000000002E-2</v>
      </c>
      <c r="S126" s="141">
        <v>0</v>
      </c>
      <c r="T126" s="142">
        <f t="shared" si="3"/>
        <v>0</v>
      </c>
      <c r="AR126" s="143" t="s">
        <v>134</v>
      </c>
      <c r="AT126" s="143" t="s">
        <v>129</v>
      </c>
      <c r="AU126" s="143" t="s">
        <v>125</v>
      </c>
      <c r="AY126" s="16" t="s">
        <v>126</v>
      </c>
      <c r="BE126" s="144">
        <f t="shared" si="4"/>
        <v>0</v>
      </c>
      <c r="BF126" s="144">
        <f t="shared" si="5"/>
        <v>-607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6" t="s">
        <v>125</v>
      </c>
      <c r="BK126" s="144">
        <f t="shared" si="9"/>
        <v>-607</v>
      </c>
      <c r="BL126" s="16" t="s">
        <v>135</v>
      </c>
      <c r="BM126" s="143" t="s">
        <v>219</v>
      </c>
    </row>
    <row r="127" spans="2:65" s="1" customFormat="1" ht="36" customHeight="1" x14ac:dyDescent="0.2">
      <c r="B127" s="131"/>
      <c r="C127" s="132" t="s">
        <v>179</v>
      </c>
      <c r="D127" s="132" t="s">
        <v>129</v>
      </c>
      <c r="E127" s="133" t="s">
        <v>220</v>
      </c>
      <c r="F127" s="134" t="s">
        <v>221</v>
      </c>
      <c r="G127" s="135" t="s">
        <v>203</v>
      </c>
      <c r="H127" s="136">
        <v>1</v>
      </c>
      <c r="I127" s="137">
        <v>-3577</v>
      </c>
      <c r="J127" s="137">
        <f t="shared" si="0"/>
        <v>-3577</v>
      </c>
      <c r="K127" s="134" t="s">
        <v>1</v>
      </c>
      <c r="L127" s="138"/>
      <c r="M127" s="139" t="s">
        <v>1</v>
      </c>
      <c r="N127" s="140" t="s">
        <v>36</v>
      </c>
      <c r="O127" s="141">
        <v>0</v>
      </c>
      <c r="P127" s="141">
        <f t="shared" si="1"/>
        <v>0</v>
      </c>
      <c r="Q127" s="141">
        <v>1.7500000000000002E-2</v>
      </c>
      <c r="R127" s="141">
        <f t="shared" si="2"/>
        <v>1.7500000000000002E-2</v>
      </c>
      <c r="S127" s="141">
        <v>0</v>
      </c>
      <c r="T127" s="142">
        <f t="shared" si="3"/>
        <v>0</v>
      </c>
      <c r="AR127" s="143" t="s">
        <v>134</v>
      </c>
      <c r="AT127" s="143" t="s">
        <v>129</v>
      </c>
      <c r="AU127" s="143" t="s">
        <v>125</v>
      </c>
      <c r="AY127" s="16" t="s">
        <v>126</v>
      </c>
      <c r="BE127" s="144">
        <f t="shared" si="4"/>
        <v>0</v>
      </c>
      <c r="BF127" s="144">
        <f t="shared" si="5"/>
        <v>-3577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6" t="s">
        <v>125</v>
      </c>
      <c r="BK127" s="144">
        <f t="shared" si="9"/>
        <v>-3577</v>
      </c>
      <c r="BL127" s="16" t="s">
        <v>135</v>
      </c>
      <c r="BM127" s="143" t="s">
        <v>222</v>
      </c>
    </row>
    <row r="128" spans="2:65" s="1" customFormat="1" ht="36" customHeight="1" x14ac:dyDescent="0.2">
      <c r="B128" s="131"/>
      <c r="C128" s="132" t="s">
        <v>172</v>
      </c>
      <c r="D128" s="132" t="s">
        <v>129</v>
      </c>
      <c r="E128" s="133" t="s">
        <v>223</v>
      </c>
      <c r="F128" s="134" t="s">
        <v>224</v>
      </c>
      <c r="G128" s="135" t="s">
        <v>203</v>
      </c>
      <c r="H128" s="136">
        <v>1</v>
      </c>
      <c r="I128" s="137">
        <v>-607</v>
      </c>
      <c r="J128" s="137">
        <f t="shared" si="0"/>
        <v>-607</v>
      </c>
      <c r="K128" s="134" t="s">
        <v>1</v>
      </c>
      <c r="L128" s="138"/>
      <c r="M128" s="139" t="s">
        <v>1</v>
      </c>
      <c r="N128" s="140" t="s">
        <v>36</v>
      </c>
      <c r="O128" s="141">
        <v>0</v>
      </c>
      <c r="P128" s="141">
        <f t="shared" si="1"/>
        <v>0</v>
      </c>
      <c r="Q128" s="141">
        <v>1.7500000000000002E-2</v>
      </c>
      <c r="R128" s="141">
        <f t="shared" si="2"/>
        <v>1.7500000000000002E-2</v>
      </c>
      <c r="S128" s="141">
        <v>0</v>
      </c>
      <c r="T128" s="142">
        <f t="shared" si="3"/>
        <v>0</v>
      </c>
      <c r="AR128" s="143" t="s">
        <v>134</v>
      </c>
      <c r="AT128" s="143" t="s">
        <v>129</v>
      </c>
      <c r="AU128" s="143" t="s">
        <v>125</v>
      </c>
      <c r="AY128" s="16" t="s">
        <v>126</v>
      </c>
      <c r="BE128" s="144">
        <f t="shared" si="4"/>
        <v>0</v>
      </c>
      <c r="BF128" s="144">
        <f t="shared" si="5"/>
        <v>-607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6" t="s">
        <v>125</v>
      </c>
      <c r="BK128" s="144">
        <f t="shared" si="9"/>
        <v>-607</v>
      </c>
      <c r="BL128" s="16" t="s">
        <v>135</v>
      </c>
      <c r="BM128" s="143" t="s">
        <v>225</v>
      </c>
    </row>
    <row r="129" spans="2:65" s="1" customFormat="1" ht="36" customHeight="1" x14ac:dyDescent="0.2">
      <c r="B129" s="131"/>
      <c r="C129" s="132" t="s">
        <v>150</v>
      </c>
      <c r="D129" s="132" t="s">
        <v>129</v>
      </c>
      <c r="E129" s="133" t="s">
        <v>226</v>
      </c>
      <c r="F129" s="134" t="s">
        <v>227</v>
      </c>
      <c r="G129" s="135" t="s">
        <v>203</v>
      </c>
      <c r="H129" s="136">
        <v>1</v>
      </c>
      <c r="I129" s="137">
        <v>-3220</v>
      </c>
      <c r="J129" s="137">
        <f t="shared" si="0"/>
        <v>-3220</v>
      </c>
      <c r="K129" s="134" t="s">
        <v>1</v>
      </c>
      <c r="L129" s="138"/>
      <c r="M129" s="139" t="s">
        <v>1</v>
      </c>
      <c r="N129" s="140" t="s">
        <v>36</v>
      </c>
      <c r="O129" s="141">
        <v>0</v>
      </c>
      <c r="P129" s="141">
        <f t="shared" si="1"/>
        <v>0</v>
      </c>
      <c r="Q129" s="141">
        <v>1.55E-2</v>
      </c>
      <c r="R129" s="141">
        <f t="shared" si="2"/>
        <v>1.55E-2</v>
      </c>
      <c r="S129" s="141">
        <v>0</v>
      </c>
      <c r="T129" s="142">
        <f t="shared" si="3"/>
        <v>0</v>
      </c>
      <c r="AR129" s="143" t="s">
        <v>134</v>
      </c>
      <c r="AT129" s="143" t="s">
        <v>129</v>
      </c>
      <c r="AU129" s="143" t="s">
        <v>125</v>
      </c>
      <c r="AY129" s="16" t="s">
        <v>126</v>
      </c>
      <c r="BE129" s="144">
        <f t="shared" si="4"/>
        <v>0</v>
      </c>
      <c r="BF129" s="144">
        <f t="shared" si="5"/>
        <v>-3220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6" t="s">
        <v>125</v>
      </c>
      <c r="BK129" s="144">
        <f t="shared" si="9"/>
        <v>-3220</v>
      </c>
      <c r="BL129" s="16" t="s">
        <v>135</v>
      </c>
      <c r="BM129" s="143" t="s">
        <v>228</v>
      </c>
    </row>
    <row r="130" spans="2:65" s="1" customFormat="1" ht="36" customHeight="1" x14ac:dyDescent="0.2">
      <c r="B130" s="131"/>
      <c r="C130" s="132" t="s">
        <v>229</v>
      </c>
      <c r="D130" s="132" t="s">
        <v>129</v>
      </c>
      <c r="E130" s="133" t="s">
        <v>230</v>
      </c>
      <c r="F130" s="134" t="s">
        <v>231</v>
      </c>
      <c r="G130" s="135" t="s">
        <v>203</v>
      </c>
      <c r="H130" s="136">
        <v>1</v>
      </c>
      <c r="I130" s="137">
        <v>-607</v>
      </c>
      <c r="J130" s="137">
        <f t="shared" si="0"/>
        <v>-607</v>
      </c>
      <c r="K130" s="134" t="s">
        <v>1</v>
      </c>
      <c r="L130" s="138"/>
      <c r="M130" s="139" t="s">
        <v>1</v>
      </c>
      <c r="N130" s="140" t="s">
        <v>36</v>
      </c>
      <c r="O130" s="141">
        <v>0</v>
      </c>
      <c r="P130" s="141">
        <f t="shared" si="1"/>
        <v>0</v>
      </c>
      <c r="Q130" s="141">
        <v>1.55E-2</v>
      </c>
      <c r="R130" s="141">
        <f t="shared" si="2"/>
        <v>1.55E-2</v>
      </c>
      <c r="S130" s="141">
        <v>0</v>
      </c>
      <c r="T130" s="142">
        <f t="shared" si="3"/>
        <v>0</v>
      </c>
      <c r="AR130" s="143" t="s">
        <v>134</v>
      </c>
      <c r="AT130" s="143" t="s">
        <v>129</v>
      </c>
      <c r="AU130" s="143" t="s">
        <v>125</v>
      </c>
      <c r="AY130" s="16" t="s">
        <v>126</v>
      </c>
      <c r="BE130" s="144">
        <f t="shared" si="4"/>
        <v>0</v>
      </c>
      <c r="BF130" s="144">
        <f t="shared" si="5"/>
        <v>-607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6" t="s">
        <v>125</v>
      </c>
      <c r="BK130" s="144">
        <f t="shared" si="9"/>
        <v>-607</v>
      </c>
      <c r="BL130" s="16" t="s">
        <v>135</v>
      </c>
      <c r="BM130" s="143" t="s">
        <v>232</v>
      </c>
    </row>
    <row r="131" spans="2:65" s="1" customFormat="1" ht="36" customHeight="1" x14ac:dyDescent="0.2">
      <c r="B131" s="131"/>
      <c r="C131" s="132" t="s">
        <v>233</v>
      </c>
      <c r="D131" s="132" t="s">
        <v>129</v>
      </c>
      <c r="E131" s="133" t="s">
        <v>234</v>
      </c>
      <c r="F131" s="134" t="s">
        <v>235</v>
      </c>
      <c r="G131" s="135" t="s">
        <v>203</v>
      </c>
      <c r="H131" s="136">
        <v>1</v>
      </c>
      <c r="I131" s="137">
        <v>-3577</v>
      </c>
      <c r="J131" s="137">
        <f t="shared" si="0"/>
        <v>-3577</v>
      </c>
      <c r="K131" s="134" t="s">
        <v>1</v>
      </c>
      <c r="L131" s="138"/>
      <c r="M131" s="139" t="s">
        <v>1</v>
      </c>
      <c r="N131" s="140" t="s">
        <v>36</v>
      </c>
      <c r="O131" s="141">
        <v>0</v>
      </c>
      <c r="P131" s="141">
        <f t="shared" si="1"/>
        <v>0</v>
      </c>
      <c r="Q131" s="141">
        <v>1.7500000000000002E-2</v>
      </c>
      <c r="R131" s="141">
        <f t="shared" si="2"/>
        <v>1.7500000000000002E-2</v>
      </c>
      <c r="S131" s="141">
        <v>0</v>
      </c>
      <c r="T131" s="142">
        <f t="shared" si="3"/>
        <v>0</v>
      </c>
      <c r="AR131" s="143" t="s">
        <v>134</v>
      </c>
      <c r="AT131" s="143" t="s">
        <v>129</v>
      </c>
      <c r="AU131" s="143" t="s">
        <v>125</v>
      </c>
      <c r="AY131" s="16" t="s">
        <v>126</v>
      </c>
      <c r="BE131" s="144">
        <f t="shared" si="4"/>
        <v>0</v>
      </c>
      <c r="BF131" s="144">
        <f t="shared" si="5"/>
        <v>-3577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6" t="s">
        <v>125</v>
      </c>
      <c r="BK131" s="144">
        <f t="shared" si="9"/>
        <v>-3577</v>
      </c>
      <c r="BL131" s="16" t="s">
        <v>135</v>
      </c>
      <c r="BM131" s="143" t="s">
        <v>236</v>
      </c>
    </row>
    <row r="132" spans="2:65" s="1" customFormat="1" ht="36" customHeight="1" x14ac:dyDescent="0.2">
      <c r="B132" s="131"/>
      <c r="C132" s="132" t="s">
        <v>237</v>
      </c>
      <c r="D132" s="132" t="s">
        <v>129</v>
      </c>
      <c r="E132" s="133" t="s">
        <v>238</v>
      </c>
      <c r="F132" s="134" t="s">
        <v>239</v>
      </c>
      <c r="G132" s="135" t="s">
        <v>203</v>
      </c>
      <c r="H132" s="136">
        <v>1</v>
      </c>
      <c r="I132" s="137">
        <v>-607</v>
      </c>
      <c r="J132" s="137">
        <f t="shared" si="0"/>
        <v>-607</v>
      </c>
      <c r="K132" s="134" t="s">
        <v>1</v>
      </c>
      <c r="L132" s="138"/>
      <c r="M132" s="139" t="s">
        <v>1</v>
      </c>
      <c r="N132" s="140" t="s">
        <v>36</v>
      </c>
      <c r="O132" s="141">
        <v>0</v>
      </c>
      <c r="P132" s="141">
        <f t="shared" si="1"/>
        <v>0</v>
      </c>
      <c r="Q132" s="141">
        <v>1.7500000000000002E-2</v>
      </c>
      <c r="R132" s="141">
        <f t="shared" si="2"/>
        <v>1.7500000000000002E-2</v>
      </c>
      <c r="S132" s="141">
        <v>0</v>
      </c>
      <c r="T132" s="142">
        <f t="shared" si="3"/>
        <v>0</v>
      </c>
      <c r="AR132" s="143" t="s">
        <v>134</v>
      </c>
      <c r="AT132" s="143" t="s">
        <v>129</v>
      </c>
      <c r="AU132" s="143" t="s">
        <v>125</v>
      </c>
      <c r="AY132" s="16" t="s">
        <v>126</v>
      </c>
      <c r="BE132" s="144">
        <f t="shared" si="4"/>
        <v>0</v>
      </c>
      <c r="BF132" s="144">
        <f t="shared" si="5"/>
        <v>-607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6" t="s">
        <v>125</v>
      </c>
      <c r="BK132" s="144">
        <f t="shared" si="9"/>
        <v>-607</v>
      </c>
      <c r="BL132" s="16" t="s">
        <v>135</v>
      </c>
      <c r="BM132" s="143" t="s">
        <v>240</v>
      </c>
    </row>
    <row r="133" spans="2:65" s="1" customFormat="1" ht="36" customHeight="1" x14ac:dyDescent="0.2">
      <c r="B133" s="131"/>
      <c r="C133" s="132" t="s">
        <v>241</v>
      </c>
      <c r="D133" s="132" t="s">
        <v>129</v>
      </c>
      <c r="E133" s="133" t="s">
        <v>242</v>
      </c>
      <c r="F133" s="134" t="s">
        <v>243</v>
      </c>
      <c r="G133" s="135" t="s">
        <v>203</v>
      </c>
      <c r="H133" s="136">
        <v>1</v>
      </c>
      <c r="I133" s="137">
        <v>-3577</v>
      </c>
      <c r="J133" s="137">
        <f t="shared" si="0"/>
        <v>-3577</v>
      </c>
      <c r="K133" s="134" t="s">
        <v>1</v>
      </c>
      <c r="L133" s="138"/>
      <c r="M133" s="139" t="s">
        <v>1</v>
      </c>
      <c r="N133" s="140" t="s">
        <v>36</v>
      </c>
      <c r="O133" s="141">
        <v>0</v>
      </c>
      <c r="P133" s="141">
        <f t="shared" si="1"/>
        <v>0</v>
      </c>
      <c r="Q133" s="141">
        <v>1.7500000000000002E-2</v>
      </c>
      <c r="R133" s="141">
        <f t="shared" si="2"/>
        <v>1.7500000000000002E-2</v>
      </c>
      <c r="S133" s="141">
        <v>0</v>
      </c>
      <c r="T133" s="142">
        <f t="shared" si="3"/>
        <v>0</v>
      </c>
      <c r="AR133" s="143" t="s">
        <v>134</v>
      </c>
      <c r="AT133" s="143" t="s">
        <v>129</v>
      </c>
      <c r="AU133" s="143" t="s">
        <v>125</v>
      </c>
      <c r="AY133" s="16" t="s">
        <v>126</v>
      </c>
      <c r="BE133" s="144">
        <f t="shared" si="4"/>
        <v>0</v>
      </c>
      <c r="BF133" s="144">
        <f t="shared" si="5"/>
        <v>-3577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6" t="s">
        <v>125</v>
      </c>
      <c r="BK133" s="144">
        <f t="shared" si="9"/>
        <v>-3577</v>
      </c>
      <c r="BL133" s="16" t="s">
        <v>135</v>
      </c>
      <c r="BM133" s="143" t="s">
        <v>244</v>
      </c>
    </row>
    <row r="134" spans="2:65" s="1" customFormat="1" ht="36" customHeight="1" x14ac:dyDescent="0.2">
      <c r="B134" s="131"/>
      <c r="C134" s="132" t="s">
        <v>245</v>
      </c>
      <c r="D134" s="132" t="s">
        <v>129</v>
      </c>
      <c r="E134" s="133" t="s">
        <v>246</v>
      </c>
      <c r="F134" s="134" t="s">
        <v>247</v>
      </c>
      <c r="G134" s="135" t="s">
        <v>203</v>
      </c>
      <c r="H134" s="136">
        <v>1</v>
      </c>
      <c r="I134" s="137">
        <v>-607</v>
      </c>
      <c r="J134" s="137">
        <f t="shared" si="0"/>
        <v>-607</v>
      </c>
      <c r="K134" s="134" t="s">
        <v>1</v>
      </c>
      <c r="L134" s="138"/>
      <c r="M134" s="139" t="s">
        <v>1</v>
      </c>
      <c r="N134" s="140" t="s">
        <v>36</v>
      </c>
      <c r="O134" s="141">
        <v>0</v>
      </c>
      <c r="P134" s="141">
        <f t="shared" si="1"/>
        <v>0</v>
      </c>
      <c r="Q134" s="141">
        <v>1.7500000000000002E-2</v>
      </c>
      <c r="R134" s="141">
        <f t="shared" si="2"/>
        <v>1.7500000000000002E-2</v>
      </c>
      <c r="S134" s="141">
        <v>0</v>
      </c>
      <c r="T134" s="142">
        <f t="shared" si="3"/>
        <v>0</v>
      </c>
      <c r="AR134" s="143" t="s">
        <v>134</v>
      </c>
      <c r="AT134" s="143" t="s">
        <v>129</v>
      </c>
      <c r="AU134" s="143" t="s">
        <v>125</v>
      </c>
      <c r="AY134" s="16" t="s">
        <v>126</v>
      </c>
      <c r="BE134" s="144">
        <f t="shared" si="4"/>
        <v>0</v>
      </c>
      <c r="BF134" s="144">
        <f t="shared" si="5"/>
        <v>-607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6" t="s">
        <v>125</v>
      </c>
      <c r="BK134" s="144">
        <f t="shared" si="9"/>
        <v>-607</v>
      </c>
      <c r="BL134" s="16" t="s">
        <v>135</v>
      </c>
      <c r="BM134" s="143" t="s">
        <v>248</v>
      </c>
    </row>
    <row r="135" spans="2:65" s="1" customFormat="1" ht="36" customHeight="1" x14ac:dyDescent="0.2">
      <c r="B135" s="131"/>
      <c r="C135" s="132" t="s">
        <v>8</v>
      </c>
      <c r="D135" s="132" t="s">
        <v>129</v>
      </c>
      <c r="E135" s="133" t="s">
        <v>249</v>
      </c>
      <c r="F135" s="134" t="s">
        <v>250</v>
      </c>
      <c r="G135" s="135" t="s">
        <v>203</v>
      </c>
      <c r="H135" s="136">
        <v>1</v>
      </c>
      <c r="I135" s="137">
        <v>-3577</v>
      </c>
      <c r="J135" s="137">
        <f t="shared" si="0"/>
        <v>-3577</v>
      </c>
      <c r="K135" s="134" t="s">
        <v>1</v>
      </c>
      <c r="L135" s="138"/>
      <c r="M135" s="139" t="s">
        <v>1</v>
      </c>
      <c r="N135" s="140" t="s">
        <v>36</v>
      </c>
      <c r="O135" s="141">
        <v>0</v>
      </c>
      <c r="P135" s="141">
        <f t="shared" si="1"/>
        <v>0</v>
      </c>
      <c r="Q135" s="141">
        <v>1.7500000000000002E-2</v>
      </c>
      <c r="R135" s="141">
        <f t="shared" si="2"/>
        <v>1.7500000000000002E-2</v>
      </c>
      <c r="S135" s="141">
        <v>0</v>
      </c>
      <c r="T135" s="142">
        <f t="shared" si="3"/>
        <v>0</v>
      </c>
      <c r="AR135" s="143" t="s">
        <v>134</v>
      </c>
      <c r="AT135" s="143" t="s">
        <v>129</v>
      </c>
      <c r="AU135" s="143" t="s">
        <v>125</v>
      </c>
      <c r="AY135" s="16" t="s">
        <v>126</v>
      </c>
      <c r="BE135" s="144">
        <f t="shared" si="4"/>
        <v>0</v>
      </c>
      <c r="BF135" s="144">
        <f t="shared" si="5"/>
        <v>-3577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6" t="s">
        <v>125</v>
      </c>
      <c r="BK135" s="144">
        <f t="shared" si="9"/>
        <v>-3577</v>
      </c>
      <c r="BL135" s="16" t="s">
        <v>135</v>
      </c>
      <c r="BM135" s="143" t="s">
        <v>251</v>
      </c>
    </row>
    <row r="136" spans="2:65" s="1" customFormat="1" ht="36" customHeight="1" x14ac:dyDescent="0.2">
      <c r="B136" s="131"/>
      <c r="C136" s="132" t="s">
        <v>135</v>
      </c>
      <c r="D136" s="132" t="s">
        <v>129</v>
      </c>
      <c r="E136" s="133" t="s">
        <v>252</v>
      </c>
      <c r="F136" s="134" t="s">
        <v>253</v>
      </c>
      <c r="G136" s="135" t="s">
        <v>203</v>
      </c>
      <c r="H136" s="136">
        <v>1</v>
      </c>
      <c r="I136" s="137">
        <v>-607</v>
      </c>
      <c r="J136" s="137">
        <f t="shared" si="0"/>
        <v>-607</v>
      </c>
      <c r="K136" s="134" t="s">
        <v>1</v>
      </c>
      <c r="L136" s="138"/>
      <c r="M136" s="139" t="s">
        <v>1</v>
      </c>
      <c r="N136" s="140" t="s">
        <v>36</v>
      </c>
      <c r="O136" s="141">
        <v>0</v>
      </c>
      <c r="P136" s="141">
        <f t="shared" si="1"/>
        <v>0</v>
      </c>
      <c r="Q136" s="141">
        <v>1.7500000000000002E-2</v>
      </c>
      <c r="R136" s="141">
        <f t="shared" si="2"/>
        <v>1.7500000000000002E-2</v>
      </c>
      <c r="S136" s="141">
        <v>0</v>
      </c>
      <c r="T136" s="142">
        <f t="shared" si="3"/>
        <v>0</v>
      </c>
      <c r="AR136" s="143" t="s">
        <v>134</v>
      </c>
      <c r="AT136" s="143" t="s">
        <v>129</v>
      </c>
      <c r="AU136" s="143" t="s">
        <v>125</v>
      </c>
      <c r="AY136" s="16" t="s">
        <v>126</v>
      </c>
      <c r="BE136" s="144">
        <f t="shared" si="4"/>
        <v>0</v>
      </c>
      <c r="BF136" s="144">
        <f t="shared" si="5"/>
        <v>-607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6" t="s">
        <v>125</v>
      </c>
      <c r="BK136" s="144">
        <f t="shared" si="9"/>
        <v>-607</v>
      </c>
      <c r="BL136" s="16" t="s">
        <v>135</v>
      </c>
      <c r="BM136" s="143" t="s">
        <v>254</v>
      </c>
    </row>
    <row r="137" spans="2:65" s="1" customFormat="1" ht="36" customHeight="1" x14ac:dyDescent="0.2">
      <c r="B137" s="131"/>
      <c r="C137" s="132" t="s">
        <v>255</v>
      </c>
      <c r="D137" s="132" t="s">
        <v>129</v>
      </c>
      <c r="E137" s="133" t="s">
        <v>256</v>
      </c>
      <c r="F137" s="134" t="s">
        <v>257</v>
      </c>
      <c r="G137" s="135" t="s">
        <v>203</v>
      </c>
      <c r="H137" s="136">
        <v>1</v>
      </c>
      <c r="I137" s="137">
        <v>-3577</v>
      </c>
      <c r="J137" s="137">
        <f t="shared" si="0"/>
        <v>-3577</v>
      </c>
      <c r="K137" s="134" t="s">
        <v>1</v>
      </c>
      <c r="L137" s="138"/>
      <c r="M137" s="139" t="s">
        <v>1</v>
      </c>
      <c r="N137" s="140" t="s">
        <v>36</v>
      </c>
      <c r="O137" s="141">
        <v>0</v>
      </c>
      <c r="P137" s="141">
        <f t="shared" si="1"/>
        <v>0</v>
      </c>
      <c r="Q137" s="141">
        <v>1.7500000000000002E-2</v>
      </c>
      <c r="R137" s="141">
        <f t="shared" si="2"/>
        <v>1.7500000000000002E-2</v>
      </c>
      <c r="S137" s="141">
        <v>0</v>
      </c>
      <c r="T137" s="142">
        <f t="shared" si="3"/>
        <v>0</v>
      </c>
      <c r="AR137" s="143" t="s">
        <v>134</v>
      </c>
      <c r="AT137" s="143" t="s">
        <v>129</v>
      </c>
      <c r="AU137" s="143" t="s">
        <v>125</v>
      </c>
      <c r="AY137" s="16" t="s">
        <v>126</v>
      </c>
      <c r="BE137" s="144">
        <f t="shared" si="4"/>
        <v>0</v>
      </c>
      <c r="BF137" s="144">
        <f t="shared" si="5"/>
        <v>-3577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6" t="s">
        <v>125</v>
      </c>
      <c r="BK137" s="144">
        <f t="shared" si="9"/>
        <v>-3577</v>
      </c>
      <c r="BL137" s="16" t="s">
        <v>135</v>
      </c>
      <c r="BM137" s="143" t="s">
        <v>258</v>
      </c>
    </row>
    <row r="138" spans="2:65" s="1" customFormat="1" ht="36" customHeight="1" x14ac:dyDescent="0.2">
      <c r="B138" s="131"/>
      <c r="C138" s="132" t="s">
        <v>259</v>
      </c>
      <c r="D138" s="132" t="s">
        <v>129</v>
      </c>
      <c r="E138" s="133" t="s">
        <v>260</v>
      </c>
      <c r="F138" s="134" t="s">
        <v>261</v>
      </c>
      <c r="G138" s="135" t="s">
        <v>203</v>
      </c>
      <c r="H138" s="136">
        <v>1</v>
      </c>
      <c r="I138" s="137">
        <v>-607</v>
      </c>
      <c r="J138" s="137">
        <f t="shared" si="0"/>
        <v>-607</v>
      </c>
      <c r="K138" s="134" t="s">
        <v>1</v>
      </c>
      <c r="L138" s="138"/>
      <c r="M138" s="139" t="s">
        <v>1</v>
      </c>
      <c r="N138" s="140" t="s">
        <v>36</v>
      </c>
      <c r="O138" s="141">
        <v>0</v>
      </c>
      <c r="P138" s="141">
        <f t="shared" si="1"/>
        <v>0</v>
      </c>
      <c r="Q138" s="141">
        <v>1.7500000000000002E-2</v>
      </c>
      <c r="R138" s="141">
        <f t="shared" si="2"/>
        <v>1.7500000000000002E-2</v>
      </c>
      <c r="S138" s="141">
        <v>0</v>
      </c>
      <c r="T138" s="142">
        <f t="shared" si="3"/>
        <v>0</v>
      </c>
      <c r="AR138" s="143" t="s">
        <v>134</v>
      </c>
      <c r="AT138" s="143" t="s">
        <v>129</v>
      </c>
      <c r="AU138" s="143" t="s">
        <v>125</v>
      </c>
      <c r="AY138" s="16" t="s">
        <v>126</v>
      </c>
      <c r="BE138" s="144">
        <f t="shared" si="4"/>
        <v>0</v>
      </c>
      <c r="BF138" s="144">
        <f t="shared" si="5"/>
        <v>-607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6" t="s">
        <v>125</v>
      </c>
      <c r="BK138" s="144">
        <f t="shared" si="9"/>
        <v>-607</v>
      </c>
      <c r="BL138" s="16" t="s">
        <v>135</v>
      </c>
      <c r="BM138" s="143" t="s">
        <v>262</v>
      </c>
    </row>
    <row r="139" spans="2:65" s="1" customFormat="1" ht="36" customHeight="1" x14ac:dyDescent="0.2">
      <c r="B139" s="131"/>
      <c r="C139" s="132" t="s">
        <v>263</v>
      </c>
      <c r="D139" s="132" t="s">
        <v>129</v>
      </c>
      <c r="E139" s="133" t="s">
        <v>264</v>
      </c>
      <c r="F139" s="134" t="s">
        <v>265</v>
      </c>
      <c r="G139" s="135" t="s">
        <v>203</v>
      </c>
      <c r="H139" s="136">
        <v>1</v>
      </c>
      <c r="I139" s="137">
        <v>-3577</v>
      </c>
      <c r="J139" s="137">
        <f t="shared" si="0"/>
        <v>-3577</v>
      </c>
      <c r="K139" s="134" t="s">
        <v>1</v>
      </c>
      <c r="L139" s="138"/>
      <c r="M139" s="139" t="s">
        <v>1</v>
      </c>
      <c r="N139" s="140" t="s">
        <v>36</v>
      </c>
      <c r="O139" s="141">
        <v>0</v>
      </c>
      <c r="P139" s="141">
        <f t="shared" si="1"/>
        <v>0</v>
      </c>
      <c r="Q139" s="141">
        <v>1.7500000000000002E-2</v>
      </c>
      <c r="R139" s="141">
        <f t="shared" si="2"/>
        <v>1.7500000000000002E-2</v>
      </c>
      <c r="S139" s="141">
        <v>0</v>
      </c>
      <c r="T139" s="142">
        <f t="shared" si="3"/>
        <v>0</v>
      </c>
      <c r="AR139" s="143" t="s">
        <v>134</v>
      </c>
      <c r="AT139" s="143" t="s">
        <v>129</v>
      </c>
      <c r="AU139" s="143" t="s">
        <v>125</v>
      </c>
      <c r="AY139" s="16" t="s">
        <v>126</v>
      </c>
      <c r="BE139" s="144">
        <f t="shared" si="4"/>
        <v>0</v>
      </c>
      <c r="BF139" s="144">
        <f t="shared" si="5"/>
        <v>-3577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6" t="s">
        <v>125</v>
      </c>
      <c r="BK139" s="144">
        <f t="shared" si="9"/>
        <v>-3577</v>
      </c>
      <c r="BL139" s="16" t="s">
        <v>135</v>
      </c>
      <c r="BM139" s="143" t="s">
        <v>266</v>
      </c>
    </row>
    <row r="140" spans="2:65" s="1" customFormat="1" ht="36" customHeight="1" x14ac:dyDescent="0.2">
      <c r="B140" s="131"/>
      <c r="C140" s="132" t="s">
        <v>267</v>
      </c>
      <c r="D140" s="132" t="s">
        <v>129</v>
      </c>
      <c r="E140" s="133" t="s">
        <v>268</v>
      </c>
      <c r="F140" s="134" t="s">
        <v>269</v>
      </c>
      <c r="G140" s="135" t="s">
        <v>203</v>
      </c>
      <c r="H140" s="136">
        <v>1</v>
      </c>
      <c r="I140" s="137">
        <v>-607</v>
      </c>
      <c r="J140" s="137">
        <f t="shared" si="0"/>
        <v>-607</v>
      </c>
      <c r="K140" s="134" t="s">
        <v>1</v>
      </c>
      <c r="L140" s="138"/>
      <c r="M140" s="139" t="s">
        <v>1</v>
      </c>
      <c r="N140" s="140" t="s">
        <v>36</v>
      </c>
      <c r="O140" s="141">
        <v>0</v>
      </c>
      <c r="P140" s="141">
        <f t="shared" si="1"/>
        <v>0</v>
      </c>
      <c r="Q140" s="141">
        <v>1.7500000000000002E-2</v>
      </c>
      <c r="R140" s="141">
        <f t="shared" si="2"/>
        <v>1.7500000000000002E-2</v>
      </c>
      <c r="S140" s="141">
        <v>0</v>
      </c>
      <c r="T140" s="142">
        <f t="shared" si="3"/>
        <v>0</v>
      </c>
      <c r="AR140" s="143" t="s">
        <v>134</v>
      </c>
      <c r="AT140" s="143" t="s">
        <v>129</v>
      </c>
      <c r="AU140" s="143" t="s">
        <v>125</v>
      </c>
      <c r="AY140" s="16" t="s">
        <v>126</v>
      </c>
      <c r="BE140" s="144">
        <f t="shared" si="4"/>
        <v>0</v>
      </c>
      <c r="BF140" s="144">
        <f t="shared" si="5"/>
        <v>-607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6" t="s">
        <v>125</v>
      </c>
      <c r="BK140" s="144">
        <f t="shared" si="9"/>
        <v>-607</v>
      </c>
      <c r="BL140" s="16" t="s">
        <v>135</v>
      </c>
      <c r="BM140" s="143" t="s">
        <v>270</v>
      </c>
    </row>
    <row r="141" spans="2:65" s="1" customFormat="1" ht="36" customHeight="1" x14ac:dyDescent="0.2">
      <c r="B141" s="131"/>
      <c r="C141" s="132" t="s">
        <v>7</v>
      </c>
      <c r="D141" s="132" t="s">
        <v>129</v>
      </c>
      <c r="E141" s="133" t="s">
        <v>271</v>
      </c>
      <c r="F141" s="134" t="s">
        <v>272</v>
      </c>
      <c r="G141" s="135" t="s">
        <v>203</v>
      </c>
      <c r="H141" s="136">
        <v>1</v>
      </c>
      <c r="I141" s="137">
        <v>-3577</v>
      </c>
      <c r="J141" s="137">
        <f t="shared" si="0"/>
        <v>-3577</v>
      </c>
      <c r="K141" s="134" t="s">
        <v>1</v>
      </c>
      <c r="L141" s="138"/>
      <c r="M141" s="139" t="s">
        <v>1</v>
      </c>
      <c r="N141" s="140" t="s">
        <v>36</v>
      </c>
      <c r="O141" s="141">
        <v>0</v>
      </c>
      <c r="P141" s="141">
        <f t="shared" si="1"/>
        <v>0</v>
      </c>
      <c r="Q141" s="141">
        <v>1.7500000000000002E-2</v>
      </c>
      <c r="R141" s="141">
        <f t="shared" si="2"/>
        <v>1.7500000000000002E-2</v>
      </c>
      <c r="S141" s="141">
        <v>0</v>
      </c>
      <c r="T141" s="142">
        <f t="shared" si="3"/>
        <v>0</v>
      </c>
      <c r="AR141" s="143" t="s">
        <v>134</v>
      </c>
      <c r="AT141" s="143" t="s">
        <v>129</v>
      </c>
      <c r="AU141" s="143" t="s">
        <v>125</v>
      </c>
      <c r="AY141" s="16" t="s">
        <v>126</v>
      </c>
      <c r="BE141" s="144">
        <f t="shared" si="4"/>
        <v>0</v>
      </c>
      <c r="BF141" s="144">
        <f t="shared" si="5"/>
        <v>-3577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6" t="s">
        <v>125</v>
      </c>
      <c r="BK141" s="144">
        <f t="shared" si="9"/>
        <v>-3577</v>
      </c>
      <c r="BL141" s="16" t="s">
        <v>135</v>
      </c>
      <c r="BM141" s="143" t="s">
        <v>273</v>
      </c>
    </row>
    <row r="142" spans="2:65" s="1" customFormat="1" ht="36" customHeight="1" x14ac:dyDescent="0.2">
      <c r="B142" s="131"/>
      <c r="C142" s="132" t="s">
        <v>274</v>
      </c>
      <c r="D142" s="132" t="s">
        <v>129</v>
      </c>
      <c r="E142" s="133" t="s">
        <v>275</v>
      </c>
      <c r="F142" s="134" t="s">
        <v>276</v>
      </c>
      <c r="G142" s="135" t="s">
        <v>203</v>
      </c>
      <c r="H142" s="136">
        <v>1</v>
      </c>
      <c r="I142" s="137">
        <v>-607</v>
      </c>
      <c r="J142" s="137">
        <f t="shared" si="0"/>
        <v>-607</v>
      </c>
      <c r="K142" s="134" t="s">
        <v>1</v>
      </c>
      <c r="L142" s="138"/>
      <c r="M142" s="139" t="s">
        <v>1</v>
      </c>
      <c r="N142" s="140" t="s">
        <v>36</v>
      </c>
      <c r="O142" s="141">
        <v>0</v>
      </c>
      <c r="P142" s="141">
        <f t="shared" si="1"/>
        <v>0</v>
      </c>
      <c r="Q142" s="141">
        <v>1.7500000000000002E-2</v>
      </c>
      <c r="R142" s="141">
        <f t="shared" si="2"/>
        <v>1.7500000000000002E-2</v>
      </c>
      <c r="S142" s="141">
        <v>0</v>
      </c>
      <c r="T142" s="142">
        <f t="shared" si="3"/>
        <v>0</v>
      </c>
      <c r="AR142" s="143" t="s">
        <v>134</v>
      </c>
      <c r="AT142" s="143" t="s">
        <v>129</v>
      </c>
      <c r="AU142" s="143" t="s">
        <v>125</v>
      </c>
      <c r="AY142" s="16" t="s">
        <v>126</v>
      </c>
      <c r="BE142" s="144">
        <f t="shared" si="4"/>
        <v>0</v>
      </c>
      <c r="BF142" s="144">
        <f t="shared" si="5"/>
        <v>-607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6" t="s">
        <v>125</v>
      </c>
      <c r="BK142" s="144">
        <f t="shared" si="9"/>
        <v>-607</v>
      </c>
      <c r="BL142" s="16" t="s">
        <v>135</v>
      </c>
      <c r="BM142" s="143" t="s">
        <v>277</v>
      </c>
    </row>
    <row r="143" spans="2:65" s="1" customFormat="1" ht="36" customHeight="1" x14ac:dyDescent="0.2">
      <c r="B143" s="131"/>
      <c r="C143" s="132" t="s">
        <v>278</v>
      </c>
      <c r="D143" s="132" t="s">
        <v>129</v>
      </c>
      <c r="E143" s="133" t="s">
        <v>279</v>
      </c>
      <c r="F143" s="134" t="s">
        <v>280</v>
      </c>
      <c r="G143" s="135" t="s">
        <v>203</v>
      </c>
      <c r="H143" s="136">
        <v>1</v>
      </c>
      <c r="I143" s="137">
        <v>-3577</v>
      </c>
      <c r="J143" s="137">
        <f t="shared" si="0"/>
        <v>-3577</v>
      </c>
      <c r="K143" s="134" t="s">
        <v>1</v>
      </c>
      <c r="L143" s="138"/>
      <c r="M143" s="139" t="s">
        <v>1</v>
      </c>
      <c r="N143" s="140" t="s">
        <v>36</v>
      </c>
      <c r="O143" s="141">
        <v>0</v>
      </c>
      <c r="P143" s="141">
        <f t="shared" si="1"/>
        <v>0</v>
      </c>
      <c r="Q143" s="141">
        <v>1.7500000000000002E-2</v>
      </c>
      <c r="R143" s="141">
        <f t="shared" si="2"/>
        <v>1.7500000000000002E-2</v>
      </c>
      <c r="S143" s="141">
        <v>0</v>
      </c>
      <c r="T143" s="142">
        <f t="shared" si="3"/>
        <v>0</v>
      </c>
      <c r="AR143" s="143" t="s">
        <v>134</v>
      </c>
      <c r="AT143" s="143" t="s">
        <v>129</v>
      </c>
      <c r="AU143" s="143" t="s">
        <v>125</v>
      </c>
      <c r="AY143" s="16" t="s">
        <v>126</v>
      </c>
      <c r="BE143" s="144">
        <f t="shared" si="4"/>
        <v>0</v>
      </c>
      <c r="BF143" s="144">
        <f t="shared" si="5"/>
        <v>-3577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6" t="s">
        <v>125</v>
      </c>
      <c r="BK143" s="144">
        <f t="shared" si="9"/>
        <v>-3577</v>
      </c>
      <c r="BL143" s="16" t="s">
        <v>135</v>
      </c>
      <c r="BM143" s="143" t="s">
        <v>281</v>
      </c>
    </row>
    <row r="144" spans="2:65" s="1" customFormat="1" ht="36" customHeight="1" x14ac:dyDescent="0.2">
      <c r="B144" s="131"/>
      <c r="C144" s="132" t="s">
        <v>282</v>
      </c>
      <c r="D144" s="132" t="s">
        <v>129</v>
      </c>
      <c r="E144" s="133" t="s">
        <v>283</v>
      </c>
      <c r="F144" s="134" t="s">
        <v>284</v>
      </c>
      <c r="G144" s="135" t="s">
        <v>203</v>
      </c>
      <c r="H144" s="136">
        <v>1</v>
      </c>
      <c r="I144" s="137">
        <v>-607</v>
      </c>
      <c r="J144" s="137">
        <f t="shared" si="0"/>
        <v>-607</v>
      </c>
      <c r="K144" s="134" t="s">
        <v>1</v>
      </c>
      <c r="L144" s="138"/>
      <c r="M144" s="139" t="s">
        <v>1</v>
      </c>
      <c r="N144" s="140" t="s">
        <v>36</v>
      </c>
      <c r="O144" s="141">
        <v>0</v>
      </c>
      <c r="P144" s="141">
        <f t="shared" si="1"/>
        <v>0</v>
      </c>
      <c r="Q144" s="141">
        <v>1.7500000000000002E-2</v>
      </c>
      <c r="R144" s="141">
        <f t="shared" si="2"/>
        <v>1.7500000000000002E-2</v>
      </c>
      <c r="S144" s="141">
        <v>0</v>
      </c>
      <c r="T144" s="142">
        <f t="shared" si="3"/>
        <v>0</v>
      </c>
      <c r="AR144" s="143" t="s">
        <v>134</v>
      </c>
      <c r="AT144" s="143" t="s">
        <v>129</v>
      </c>
      <c r="AU144" s="143" t="s">
        <v>125</v>
      </c>
      <c r="AY144" s="16" t="s">
        <v>126</v>
      </c>
      <c r="BE144" s="144">
        <f t="shared" si="4"/>
        <v>0</v>
      </c>
      <c r="BF144" s="144">
        <f t="shared" si="5"/>
        <v>-607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6" t="s">
        <v>125</v>
      </c>
      <c r="BK144" s="144">
        <f t="shared" si="9"/>
        <v>-607</v>
      </c>
      <c r="BL144" s="16" t="s">
        <v>135</v>
      </c>
      <c r="BM144" s="143" t="s">
        <v>285</v>
      </c>
    </row>
    <row r="145" spans="2:65" s="1" customFormat="1" ht="36" customHeight="1" x14ac:dyDescent="0.2">
      <c r="B145" s="131"/>
      <c r="C145" s="132" t="s">
        <v>286</v>
      </c>
      <c r="D145" s="132" t="s">
        <v>129</v>
      </c>
      <c r="E145" s="133" t="s">
        <v>287</v>
      </c>
      <c r="F145" s="134" t="s">
        <v>288</v>
      </c>
      <c r="G145" s="135" t="s">
        <v>203</v>
      </c>
      <c r="H145" s="136">
        <v>1</v>
      </c>
      <c r="I145" s="137">
        <v>-3577</v>
      </c>
      <c r="J145" s="137">
        <f t="shared" si="0"/>
        <v>-3577</v>
      </c>
      <c r="K145" s="134" t="s">
        <v>1</v>
      </c>
      <c r="L145" s="138"/>
      <c r="M145" s="139" t="s">
        <v>1</v>
      </c>
      <c r="N145" s="140" t="s">
        <v>36</v>
      </c>
      <c r="O145" s="141">
        <v>0</v>
      </c>
      <c r="P145" s="141">
        <f t="shared" si="1"/>
        <v>0</v>
      </c>
      <c r="Q145" s="141">
        <v>1.7500000000000002E-2</v>
      </c>
      <c r="R145" s="141">
        <f t="shared" si="2"/>
        <v>1.7500000000000002E-2</v>
      </c>
      <c r="S145" s="141">
        <v>0</v>
      </c>
      <c r="T145" s="142">
        <f t="shared" si="3"/>
        <v>0</v>
      </c>
      <c r="AR145" s="143" t="s">
        <v>134</v>
      </c>
      <c r="AT145" s="143" t="s">
        <v>129</v>
      </c>
      <c r="AU145" s="143" t="s">
        <v>125</v>
      </c>
      <c r="AY145" s="16" t="s">
        <v>126</v>
      </c>
      <c r="BE145" s="144">
        <f t="shared" si="4"/>
        <v>0</v>
      </c>
      <c r="BF145" s="144">
        <f t="shared" si="5"/>
        <v>-3577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6" t="s">
        <v>125</v>
      </c>
      <c r="BK145" s="144">
        <f t="shared" si="9"/>
        <v>-3577</v>
      </c>
      <c r="BL145" s="16" t="s">
        <v>135</v>
      </c>
      <c r="BM145" s="143" t="s">
        <v>289</v>
      </c>
    </row>
    <row r="146" spans="2:65" s="1" customFormat="1" ht="36" customHeight="1" x14ac:dyDescent="0.2">
      <c r="B146" s="131"/>
      <c r="C146" s="132" t="s">
        <v>290</v>
      </c>
      <c r="D146" s="132" t="s">
        <v>129</v>
      </c>
      <c r="E146" s="133" t="s">
        <v>291</v>
      </c>
      <c r="F146" s="134" t="s">
        <v>292</v>
      </c>
      <c r="G146" s="135" t="s">
        <v>203</v>
      </c>
      <c r="H146" s="136">
        <v>1</v>
      </c>
      <c r="I146" s="137">
        <v>-607</v>
      </c>
      <c r="J146" s="137">
        <f t="shared" si="0"/>
        <v>-607</v>
      </c>
      <c r="K146" s="134" t="s">
        <v>1</v>
      </c>
      <c r="L146" s="138"/>
      <c r="M146" s="139" t="s">
        <v>1</v>
      </c>
      <c r="N146" s="140" t="s">
        <v>36</v>
      </c>
      <c r="O146" s="141">
        <v>0</v>
      </c>
      <c r="P146" s="141">
        <f t="shared" si="1"/>
        <v>0</v>
      </c>
      <c r="Q146" s="141">
        <v>1.7500000000000002E-2</v>
      </c>
      <c r="R146" s="141">
        <f t="shared" si="2"/>
        <v>1.7500000000000002E-2</v>
      </c>
      <c r="S146" s="141">
        <v>0</v>
      </c>
      <c r="T146" s="142">
        <f t="shared" si="3"/>
        <v>0</v>
      </c>
      <c r="AR146" s="143" t="s">
        <v>134</v>
      </c>
      <c r="AT146" s="143" t="s">
        <v>129</v>
      </c>
      <c r="AU146" s="143" t="s">
        <v>125</v>
      </c>
      <c r="AY146" s="16" t="s">
        <v>126</v>
      </c>
      <c r="BE146" s="144">
        <f t="shared" si="4"/>
        <v>0</v>
      </c>
      <c r="BF146" s="144">
        <f t="shared" si="5"/>
        <v>-607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6" t="s">
        <v>125</v>
      </c>
      <c r="BK146" s="144">
        <f t="shared" si="9"/>
        <v>-607</v>
      </c>
      <c r="BL146" s="16" t="s">
        <v>135</v>
      </c>
      <c r="BM146" s="143" t="s">
        <v>293</v>
      </c>
    </row>
    <row r="147" spans="2:65" s="1" customFormat="1" ht="36" customHeight="1" x14ac:dyDescent="0.2">
      <c r="B147" s="131"/>
      <c r="C147" s="132" t="s">
        <v>294</v>
      </c>
      <c r="D147" s="132" t="s">
        <v>129</v>
      </c>
      <c r="E147" s="133" t="s">
        <v>295</v>
      </c>
      <c r="F147" s="134" t="s">
        <v>296</v>
      </c>
      <c r="G147" s="135" t="s">
        <v>203</v>
      </c>
      <c r="H147" s="136">
        <v>1</v>
      </c>
      <c r="I147" s="137">
        <v>-3577</v>
      </c>
      <c r="J147" s="137">
        <f t="shared" si="0"/>
        <v>-3577</v>
      </c>
      <c r="K147" s="134" t="s">
        <v>1</v>
      </c>
      <c r="L147" s="138"/>
      <c r="M147" s="139" t="s">
        <v>1</v>
      </c>
      <c r="N147" s="140" t="s">
        <v>36</v>
      </c>
      <c r="O147" s="141">
        <v>0</v>
      </c>
      <c r="P147" s="141">
        <f t="shared" si="1"/>
        <v>0</v>
      </c>
      <c r="Q147" s="141">
        <v>1.7500000000000002E-2</v>
      </c>
      <c r="R147" s="141">
        <f t="shared" si="2"/>
        <v>1.7500000000000002E-2</v>
      </c>
      <c r="S147" s="141">
        <v>0</v>
      </c>
      <c r="T147" s="142">
        <f t="shared" si="3"/>
        <v>0</v>
      </c>
      <c r="AR147" s="143" t="s">
        <v>134</v>
      </c>
      <c r="AT147" s="143" t="s">
        <v>129</v>
      </c>
      <c r="AU147" s="143" t="s">
        <v>125</v>
      </c>
      <c r="AY147" s="16" t="s">
        <v>126</v>
      </c>
      <c r="BE147" s="144">
        <f t="shared" si="4"/>
        <v>0</v>
      </c>
      <c r="BF147" s="144">
        <f t="shared" si="5"/>
        <v>-3577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6" t="s">
        <v>125</v>
      </c>
      <c r="BK147" s="144">
        <f t="shared" si="9"/>
        <v>-3577</v>
      </c>
      <c r="BL147" s="16" t="s">
        <v>135</v>
      </c>
      <c r="BM147" s="143" t="s">
        <v>297</v>
      </c>
    </row>
    <row r="148" spans="2:65" s="1" customFormat="1" ht="36" customHeight="1" x14ac:dyDescent="0.2">
      <c r="B148" s="131"/>
      <c r="C148" s="132" t="s">
        <v>298</v>
      </c>
      <c r="D148" s="132" t="s">
        <v>129</v>
      </c>
      <c r="E148" s="133" t="s">
        <v>299</v>
      </c>
      <c r="F148" s="134" t="s">
        <v>300</v>
      </c>
      <c r="G148" s="135" t="s">
        <v>203</v>
      </c>
      <c r="H148" s="136">
        <v>1</v>
      </c>
      <c r="I148" s="137">
        <v>-607</v>
      </c>
      <c r="J148" s="137">
        <f t="shared" si="0"/>
        <v>-607</v>
      </c>
      <c r="K148" s="134" t="s">
        <v>1</v>
      </c>
      <c r="L148" s="138"/>
      <c r="M148" s="139" t="s">
        <v>1</v>
      </c>
      <c r="N148" s="140" t="s">
        <v>36</v>
      </c>
      <c r="O148" s="141">
        <v>0</v>
      </c>
      <c r="P148" s="141">
        <f t="shared" si="1"/>
        <v>0</v>
      </c>
      <c r="Q148" s="141">
        <v>1.7500000000000002E-2</v>
      </c>
      <c r="R148" s="141">
        <f t="shared" si="2"/>
        <v>1.7500000000000002E-2</v>
      </c>
      <c r="S148" s="141">
        <v>0</v>
      </c>
      <c r="T148" s="142">
        <f t="shared" si="3"/>
        <v>0</v>
      </c>
      <c r="AR148" s="143" t="s">
        <v>134</v>
      </c>
      <c r="AT148" s="143" t="s">
        <v>129</v>
      </c>
      <c r="AU148" s="143" t="s">
        <v>125</v>
      </c>
      <c r="AY148" s="16" t="s">
        <v>126</v>
      </c>
      <c r="BE148" s="144">
        <f t="shared" si="4"/>
        <v>0</v>
      </c>
      <c r="BF148" s="144">
        <f t="shared" si="5"/>
        <v>-607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6" t="s">
        <v>125</v>
      </c>
      <c r="BK148" s="144">
        <f t="shared" si="9"/>
        <v>-607</v>
      </c>
      <c r="BL148" s="16" t="s">
        <v>135</v>
      </c>
      <c r="BM148" s="143" t="s">
        <v>301</v>
      </c>
    </row>
    <row r="149" spans="2:65" s="1" customFormat="1" ht="36" customHeight="1" x14ac:dyDescent="0.2">
      <c r="B149" s="131"/>
      <c r="C149" s="132" t="s">
        <v>302</v>
      </c>
      <c r="D149" s="132" t="s">
        <v>129</v>
      </c>
      <c r="E149" s="133" t="s">
        <v>303</v>
      </c>
      <c r="F149" s="134" t="s">
        <v>304</v>
      </c>
      <c r="G149" s="135" t="s">
        <v>203</v>
      </c>
      <c r="H149" s="136">
        <v>1</v>
      </c>
      <c r="I149" s="137">
        <v>-3577</v>
      </c>
      <c r="J149" s="137">
        <f t="shared" si="0"/>
        <v>-3577</v>
      </c>
      <c r="K149" s="134" t="s">
        <v>1</v>
      </c>
      <c r="L149" s="138"/>
      <c r="M149" s="139" t="s">
        <v>1</v>
      </c>
      <c r="N149" s="140" t="s">
        <v>36</v>
      </c>
      <c r="O149" s="141">
        <v>0</v>
      </c>
      <c r="P149" s="141">
        <f t="shared" si="1"/>
        <v>0</v>
      </c>
      <c r="Q149" s="141">
        <v>1.7500000000000002E-2</v>
      </c>
      <c r="R149" s="141">
        <f t="shared" si="2"/>
        <v>1.7500000000000002E-2</v>
      </c>
      <c r="S149" s="141">
        <v>0</v>
      </c>
      <c r="T149" s="142">
        <f t="shared" si="3"/>
        <v>0</v>
      </c>
      <c r="AR149" s="143" t="s">
        <v>134</v>
      </c>
      <c r="AT149" s="143" t="s">
        <v>129</v>
      </c>
      <c r="AU149" s="143" t="s">
        <v>125</v>
      </c>
      <c r="AY149" s="16" t="s">
        <v>126</v>
      </c>
      <c r="BE149" s="144">
        <f t="shared" si="4"/>
        <v>0</v>
      </c>
      <c r="BF149" s="144">
        <f t="shared" si="5"/>
        <v>-3577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6" t="s">
        <v>125</v>
      </c>
      <c r="BK149" s="144">
        <f t="shared" si="9"/>
        <v>-3577</v>
      </c>
      <c r="BL149" s="16" t="s">
        <v>135</v>
      </c>
      <c r="BM149" s="143" t="s">
        <v>305</v>
      </c>
    </row>
    <row r="150" spans="2:65" s="1" customFormat="1" ht="36" customHeight="1" x14ac:dyDescent="0.2">
      <c r="B150" s="131"/>
      <c r="C150" s="132" t="s">
        <v>306</v>
      </c>
      <c r="D150" s="132" t="s">
        <v>129</v>
      </c>
      <c r="E150" s="133" t="s">
        <v>307</v>
      </c>
      <c r="F150" s="134" t="s">
        <v>308</v>
      </c>
      <c r="G150" s="135" t="s">
        <v>203</v>
      </c>
      <c r="H150" s="136">
        <v>1</v>
      </c>
      <c r="I150" s="137">
        <v>-607</v>
      </c>
      <c r="J150" s="137">
        <f t="shared" si="0"/>
        <v>-607</v>
      </c>
      <c r="K150" s="134" t="s">
        <v>1</v>
      </c>
      <c r="L150" s="138"/>
      <c r="M150" s="139" t="s">
        <v>1</v>
      </c>
      <c r="N150" s="140" t="s">
        <v>36</v>
      </c>
      <c r="O150" s="141">
        <v>0</v>
      </c>
      <c r="P150" s="141">
        <f t="shared" si="1"/>
        <v>0</v>
      </c>
      <c r="Q150" s="141">
        <v>1.7500000000000002E-2</v>
      </c>
      <c r="R150" s="141">
        <f t="shared" si="2"/>
        <v>1.7500000000000002E-2</v>
      </c>
      <c r="S150" s="141">
        <v>0</v>
      </c>
      <c r="T150" s="142">
        <f t="shared" si="3"/>
        <v>0</v>
      </c>
      <c r="AR150" s="143" t="s">
        <v>134</v>
      </c>
      <c r="AT150" s="143" t="s">
        <v>129</v>
      </c>
      <c r="AU150" s="143" t="s">
        <v>125</v>
      </c>
      <c r="AY150" s="16" t="s">
        <v>126</v>
      </c>
      <c r="BE150" s="144">
        <f t="shared" si="4"/>
        <v>0</v>
      </c>
      <c r="BF150" s="144">
        <f t="shared" si="5"/>
        <v>-607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6" t="s">
        <v>125</v>
      </c>
      <c r="BK150" s="144">
        <f t="shared" si="9"/>
        <v>-607</v>
      </c>
      <c r="BL150" s="16" t="s">
        <v>135</v>
      </c>
      <c r="BM150" s="143" t="s">
        <v>309</v>
      </c>
    </row>
    <row r="151" spans="2:65" s="1" customFormat="1" ht="36" customHeight="1" x14ac:dyDescent="0.2">
      <c r="B151" s="131"/>
      <c r="C151" s="132" t="s">
        <v>310</v>
      </c>
      <c r="D151" s="132" t="s">
        <v>129</v>
      </c>
      <c r="E151" s="133" t="s">
        <v>311</v>
      </c>
      <c r="F151" s="134" t="s">
        <v>312</v>
      </c>
      <c r="G151" s="135" t="s">
        <v>203</v>
      </c>
      <c r="H151" s="136">
        <v>1</v>
      </c>
      <c r="I151" s="137">
        <v>-3220</v>
      </c>
      <c r="J151" s="137">
        <f t="shared" si="0"/>
        <v>-3220</v>
      </c>
      <c r="K151" s="134" t="s">
        <v>1</v>
      </c>
      <c r="L151" s="138"/>
      <c r="M151" s="139" t="s">
        <v>1</v>
      </c>
      <c r="N151" s="140" t="s">
        <v>36</v>
      </c>
      <c r="O151" s="141">
        <v>0</v>
      </c>
      <c r="P151" s="141">
        <f t="shared" si="1"/>
        <v>0</v>
      </c>
      <c r="Q151" s="141">
        <v>1.55E-2</v>
      </c>
      <c r="R151" s="141">
        <f t="shared" si="2"/>
        <v>1.55E-2</v>
      </c>
      <c r="S151" s="141">
        <v>0</v>
      </c>
      <c r="T151" s="142">
        <f t="shared" si="3"/>
        <v>0</v>
      </c>
      <c r="AR151" s="143" t="s">
        <v>134</v>
      </c>
      <c r="AT151" s="143" t="s">
        <v>129</v>
      </c>
      <c r="AU151" s="143" t="s">
        <v>125</v>
      </c>
      <c r="AY151" s="16" t="s">
        <v>126</v>
      </c>
      <c r="BE151" s="144">
        <f t="shared" si="4"/>
        <v>0</v>
      </c>
      <c r="BF151" s="144">
        <f t="shared" si="5"/>
        <v>-3220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6" t="s">
        <v>125</v>
      </c>
      <c r="BK151" s="144">
        <f t="shared" si="9"/>
        <v>-3220</v>
      </c>
      <c r="BL151" s="16" t="s">
        <v>135</v>
      </c>
      <c r="BM151" s="143" t="s">
        <v>313</v>
      </c>
    </row>
    <row r="152" spans="2:65" s="1" customFormat="1" ht="36" customHeight="1" x14ac:dyDescent="0.2">
      <c r="B152" s="131"/>
      <c r="C152" s="132" t="s">
        <v>134</v>
      </c>
      <c r="D152" s="132" t="s">
        <v>129</v>
      </c>
      <c r="E152" s="133" t="s">
        <v>314</v>
      </c>
      <c r="F152" s="134" t="s">
        <v>315</v>
      </c>
      <c r="G152" s="135" t="s">
        <v>203</v>
      </c>
      <c r="H152" s="136">
        <v>1</v>
      </c>
      <c r="I152" s="137">
        <v>-607</v>
      </c>
      <c r="J152" s="137">
        <f t="shared" si="0"/>
        <v>-607</v>
      </c>
      <c r="K152" s="134" t="s">
        <v>1</v>
      </c>
      <c r="L152" s="138"/>
      <c r="M152" s="139" t="s">
        <v>1</v>
      </c>
      <c r="N152" s="140" t="s">
        <v>36</v>
      </c>
      <c r="O152" s="141">
        <v>0</v>
      </c>
      <c r="P152" s="141">
        <f t="shared" si="1"/>
        <v>0</v>
      </c>
      <c r="Q152" s="141">
        <v>1.55E-2</v>
      </c>
      <c r="R152" s="141">
        <f t="shared" si="2"/>
        <v>1.55E-2</v>
      </c>
      <c r="S152" s="141">
        <v>0</v>
      </c>
      <c r="T152" s="142">
        <f t="shared" si="3"/>
        <v>0</v>
      </c>
      <c r="AR152" s="143" t="s">
        <v>134</v>
      </c>
      <c r="AT152" s="143" t="s">
        <v>129</v>
      </c>
      <c r="AU152" s="143" t="s">
        <v>125</v>
      </c>
      <c r="AY152" s="16" t="s">
        <v>126</v>
      </c>
      <c r="BE152" s="144">
        <f t="shared" si="4"/>
        <v>0</v>
      </c>
      <c r="BF152" s="144">
        <f t="shared" si="5"/>
        <v>-607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16" t="s">
        <v>125</v>
      </c>
      <c r="BK152" s="144">
        <f t="shared" si="9"/>
        <v>-607</v>
      </c>
      <c r="BL152" s="16" t="s">
        <v>135</v>
      </c>
      <c r="BM152" s="143" t="s">
        <v>316</v>
      </c>
    </row>
    <row r="153" spans="2:65" s="1" customFormat="1" ht="36" customHeight="1" x14ac:dyDescent="0.2">
      <c r="B153" s="131"/>
      <c r="C153" s="132" t="s">
        <v>317</v>
      </c>
      <c r="D153" s="132" t="s">
        <v>129</v>
      </c>
      <c r="E153" s="133" t="s">
        <v>318</v>
      </c>
      <c r="F153" s="134" t="s">
        <v>319</v>
      </c>
      <c r="G153" s="135" t="s">
        <v>203</v>
      </c>
      <c r="H153" s="136">
        <v>1</v>
      </c>
      <c r="I153" s="137">
        <v>-3220</v>
      </c>
      <c r="J153" s="137">
        <f t="shared" si="0"/>
        <v>-3220</v>
      </c>
      <c r="K153" s="134" t="s">
        <v>1</v>
      </c>
      <c r="L153" s="138"/>
      <c r="M153" s="139" t="s">
        <v>1</v>
      </c>
      <c r="N153" s="140" t="s">
        <v>36</v>
      </c>
      <c r="O153" s="141">
        <v>0</v>
      </c>
      <c r="P153" s="141">
        <f t="shared" si="1"/>
        <v>0</v>
      </c>
      <c r="Q153" s="141">
        <v>1.55E-2</v>
      </c>
      <c r="R153" s="141">
        <f t="shared" si="2"/>
        <v>1.55E-2</v>
      </c>
      <c r="S153" s="141">
        <v>0</v>
      </c>
      <c r="T153" s="142">
        <f t="shared" si="3"/>
        <v>0</v>
      </c>
      <c r="AR153" s="143" t="s">
        <v>134</v>
      </c>
      <c r="AT153" s="143" t="s">
        <v>129</v>
      </c>
      <c r="AU153" s="143" t="s">
        <v>125</v>
      </c>
      <c r="AY153" s="16" t="s">
        <v>126</v>
      </c>
      <c r="BE153" s="144">
        <f t="shared" si="4"/>
        <v>0</v>
      </c>
      <c r="BF153" s="144">
        <f t="shared" si="5"/>
        <v>-3220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16" t="s">
        <v>125</v>
      </c>
      <c r="BK153" s="144">
        <f t="shared" si="9"/>
        <v>-3220</v>
      </c>
      <c r="BL153" s="16" t="s">
        <v>135</v>
      </c>
      <c r="BM153" s="143" t="s">
        <v>320</v>
      </c>
    </row>
    <row r="154" spans="2:65" s="1" customFormat="1" ht="36" customHeight="1" x14ac:dyDescent="0.2">
      <c r="B154" s="131"/>
      <c r="C154" s="132" t="s">
        <v>321</v>
      </c>
      <c r="D154" s="132" t="s">
        <v>129</v>
      </c>
      <c r="E154" s="133" t="s">
        <v>322</v>
      </c>
      <c r="F154" s="134" t="s">
        <v>323</v>
      </c>
      <c r="G154" s="135" t="s">
        <v>203</v>
      </c>
      <c r="H154" s="136">
        <v>1</v>
      </c>
      <c r="I154" s="137">
        <v>-607</v>
      </c>
      <c r="J154" s="137">
        <f t="shared" si="0"/>
        <v>-607</v>
      </c>
      <c r="K154" s="134" t="s">
        <v>1</v>
      </c>
      <c r="L154" s="138"/>
      <c r="M154" s="139" t="s">
        <v>1</v>
      </c>
      <c r="N154" s="140" t="s">
        <v>36</v>
      </c>
      <c r="O154" s="141">
        <v>0</v>
      </c>
      <c r="P154" s="141">
        <f t="shared" si="1"/>
        <v>0</v>
      </c>
      <c r="Q154" s="141">
        <v>1.55E-2</v>
      </c>
      <c r="R154" s="141">
        <f t="shared" si="2"/>
        <v>1.55E-2</v>
      </c>
      <c r="S154" s="141">
        <v>0</v>
      </c>
      <c r="T154" s="142">
        <f t="shared" si="3"/>
        <v>0</v>
      </c>
      <c r="AR154" s="143" t="s">
        <v>134</v>
      </c>
      <c r="AT154" s="143" t="s">
        <v>129</v>
      </c>
      <c r="AU154" s="143" t="s">
        <v>125</v>
      </c>
      <c r="AY154" s="16" t="s">
        <v>126</v>
      </c>
      <c r="BE154" s="144">
        <f t="shared" si="4"/>
        <v>0</v>
      </c>
      <c r="BF154" s="144">
        <f t="shared" si="5"/>
        <v>-607</v>
      </c>
      <c r="BG154" s="144">
        <f t="shared" si="6"/>
        <v>0</v>
      </c>
      <c r="BH154" s="144">
        <f t="shared" si="7"/>
        <v>0</v>
      </c>
      <c r="BI154" s="144">
        <f t="shared" si="8"/>
        <v>0</v>
      </c>
      <c r="BJ154" s="16" t="s">
        <v>125</v>
      </c>
      <c r="BK154" s="144">
        <f t="shared" si="9"/>
        <v>-607</v>
      </c>
      <c r="BL154" s="16" t="s">
        <v>135</v>
      </c>
      <c r="BM154" s="143" t="s">
        <v>324</v>
      </c>
    </row>
    <row r="155" spans="2:65" s="1" customFormat="1" ht="36" customHeight="1" x14ac:dyDescent="0.2">
      <c r="B155" s="131"/>
      <c r="C155" s="132" t="s">
        <v>325</v>
      </c>
      <c r="D155" s="132" t="s">
        <v>129</v>
      </c>
      <c r="E155" s="133" t="s">
        <v>326</v>
      </c>
      <c r="F155" s="134" t="s">
        <v>327</v>
      </c>
      <c r="G155" s="135" t="s">
        <v>203</v>
      </c>
      <c r="H155" s="136">
        <v>1</v>
      </c>
      <c r="I155" s="137">
        <v>-3577</v>
      </c>
      <c r="J155" s="137">
        <f t="shared" si="0"/>
        <v>-3577</v>
      </c>
      <c r="K155" s="134" t="s">
        <v>1</v>
      </c>
      <c r="L155" s="138"/>
      <c r="M155" s="139" t="s">
        <v>1</v>
      </c>
      <c r="N155" s="140" t="s">
        <v>36</v>
      </c>
      <c r="O155" s="141">
        <v>0</v>
      </c>
      <c r="P155" s="141">
        <f t="shared" si="1"/>
        <v>0</v>
      </c>
      <c r="Q155" s="141">
        <v>1.7500000000000002E-2</v>
      </c>
      <c r="R155" s="141">
        <f t="shared" si="2"/>
        <v>1.7500000000000002E-2</v>
      </c>
      <c r="S155" s="141">
        <v>0</v>
      </c>
      <c r="T155" s="142">
        <f t="shared" si="3"/>
        <v>0</v>
      </c>
      <c r="AR155" s="143" t="s">
        <v>134</v>
      </c>
      <c r="AT155" s="143" t="s">
        <v>129</v>
      </c>
      <c r="AU155" s="143" t="s">
        <v>125</v>
      </c>
      <c r="AY155" s="16" t="s">
        <v>126</v>
      </c>
      <c r="BE155" s="144">
        <f t="shared" si="4"/>
        <v>0</v>
      </c>
      <c r="BF155" s="144">
        <f t="shared" si="5"/>
        <v>-3577</v>
      </c>
      <c r="BG155" s="144">
        <f t="shared" si="6"/>
        <v>0</v>
      </c>
      <c r="BH155" s="144">
        <f t="shared" si="7"/>
        <v>0</v>
      </c>
      <c r="BI155" s="144">
        <f t="shared" si="8"/>
        <v>0</v>
      </c>
      <c r="BJ155" s="16" t="s">
        <v>125</v>
      </c>
      <c r="BK155" s="144">
        <f t="shared" si="9"/>
        <v>-3577</v>
      </c>
      <c r="BL155" s="16" t="s">
        <v>135</v>
      </c>
      <c r="BM155" s="143" t="s">
        <v>328</v>
      </c>
    </row>
    <row r="156" spans="2:65" s="1" customFormat="1" ht="36" customHeight="1" x14ac:dyDescent="0.2">
      <c r="B156" s="131"/>
      <c r="C156" s="132" t="s">
        <v>329</v>
      </c>
      <c r="D156" s="132" t="s">
        <v>129</v>
      </c>
      <c r="E156" s="133" t="s">
        <v>330</v>
      </c>
      <c r="F156" s="134" t="s">
        <v>331</v>
      </c>
      <c r="G156" s="135" t="s">
        <v>203</v>
      </c>
      <c r="H156" s="136">
        <v>1</v>
      </c>
      <c r="I156" s="137">
        <v>-607</v>
      </c>
      <c r="J156" s="137">
        <f t="shared" si="0"/>
        <v>-607</v>
      </c>
      <c r="K156" s="134" t="s">
        <v>1</v>
      </c>
      <c r="L156" s="138"/>
      <c r="M156" s="139" t="s">
        <v>1</v>
      </c>
      <c r="N156" s="140" t="s">
        <v>36</v>
      </c>
      <c r="O156" s="141">
        <v>0</v>
      </c>
      <c r="P156" s="141">
        <f t="shared" si="1"/>
        <v>0</v>
      </c>
      <c r="Q156" s="141">
        <v>1.7500000000000002E-2</v>
      </c>
      <c r="R156" s="141">
        <f t="shared" si="2"/>
        <v>1.7500000000000002E-2</v>
      </c>
      <c r="S156" s="141">
        <v>0</v>
      </c>
      <c r="T156" s="142">
        <f t="shared" si="3"/>
        <v>0</v>
      </c>
      <c r="AR156" s="143" t="s">
        <v>134</v>
      </c>
      <c r="AT156" s="143" t="s">
        <v>129</v>
      </c>
      <c r="AU156" s="143" t="s">
        <v>125</v>
      </c>
      <c r="AY156" s="16" t="s">
        <v>126</v>
      </c>
      <c r="BE156" s="144">
        <f t="shared" si="4"/>
        <v>0</v>
      </c>
      <c r="BF156" s="144">
        <f t="shared" si="5"/>
        <v>-607</v>
      </c>
      <c r="BG156" s="144">
        <f t="shared" si="6"/>
        <v>0</v>
      </c>
      <c r="BH156" s="144">
        <f t="shared" si="7"/>
        <v>0</v>
      </c>
      <c r="BI156" s="144">
        <f t="shared" si="8"/>
        <v>0</v>
      </c>
      <c r="BJ156" s="16" t="s">
        <v>125</v>
      </c>
      <c r="BK156" s="144">
        <f t="shared" si="9"/>
        <v>-607</v>
      </c>
      <c r="BL156" s="16" t="s">
        <v>135</v>
      </c>
      <c r="BM156" s="143" t="s">
        <v>332</v>
      </c>
    </row>
    <row r="157" spans="2:65" s="1" customFormat="1" ht="36" customHeight="1" x14ac:dyDescent="0.2">
      <c r="B157" s="131"/>
      <c r="C157" s="132" t="s">
        <v>333</v>
      </c>
      <c r="D157" s="132" t="s">
        <v>129</v>
      </c>
      <c r="E157" s="133" t="s">
        <v>334</v>
      </c>
      <c r="F157" s="134" t="s">
        <v>335</v>
      </c>
      <c r="G157" s="135" t="s">
        <v>203</v>
      </c>
      <c r="H157" s="136">
        <v>1</v>
      </c>
      <c r="I157" s="137">
        <v>-3577</v>
      </c>
      <c r="J157" s="137">
        <f t="shared" si="0"/>
        <v>-3577</v>
      </c>
      <c r="K157" s="134" t="s">
        <v>1</v>
      </c>
      <c r="L157" s="138"/>
      <c r="M157" s="139" t="s">
        <v>1</v>
      </c>
      <c r="N157" s="140" t="s">
        <v>36</v>
      </c>
      <c r="O157" s="141">
        <v>0</v>
      </c>
      <c r="P157" s="141">
        <f t="shared" si="1"/>
        <v>0</v>
      </c>
      <c r="Q157" s="141">
        <v>1.7500000000000002E-2</v>
      </c>
      <c r="R157" s="141">
        <f t="shared" si="2"/>
        <v>1.7500000000000002E-2</v>
      </c>
      <c r="S157" s="141">
        <v>0</v>
      </c>
      <c r="T157" s="142">
        <f t="shared" si="3"/>
        <v>0</v>
      </c>
      <c r="AR157" s="143" t="s">
        <v>134</v>
      </c>
      <c r="AT157" s="143" t="s">
        <v>129</v>
      </c>
      <c r="AU157" s="143" t="s">
        <v>125</v>
      </c>
      <c r="AY157" s="16" t="s">
        <v>126</v>
      </c>
      <c r="BE157" s="144">
        <f t="shared" si="4"/>
        <v>0</v>
      </c>
      <c r="BF157" s="144">
        <f t="shared" si="5"/>
        <v>-3577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16" t="s">
        <v>125</v>
      </c>
      <c r="BK157" s="144">
        <f t="shared" si="9"/>
        <v>-3577</v>
      </c>
      <c r="BL157" s="16" t="s">
        <v>135</v>
      </c>
      <c r="BM157" s="143" t="s">
        <v>336</v>
      </c>
    </row>
    <row r="158" spans="2:65" s="1" customFormat="1" ht="36" customHeight="1" x14ac:dyDescent="0.2">
      <c r="B158" s="131"/>
      <c r="C158" s="132" t="s">
        <v>337</v>
      </c>
      <c r="D158" s="132" t="s">
        <v>129</v>
      </c>
      <c r="E158" s="133" t="s">
        <v>338</v>
      </c>
      <c r="F158" s="134" t="s">
        <v>339</v>
      </c>
      <c r="G158" s="135" t="s">
        <v>203</v>
      </c>
      <c r="H158" s="136">
        <v>1</v>
      </c>
      <c r="I158" s="137">
        <v>-607</v>
      </c>
      <c r="J158" s="137">
        <f t="shared" si="0"/>
        <v>-607</v>
      </c>
      <c r="K158" s="134" t="s">
        <v>1</v>
      </c>
      <c r="L158" s="138"/>
      <c r="M158" s="139" t="s">
        <v>1</v>
      </c>
      <c r="N158" s="140" t="s">
        <v>36</v>
      </c>
      <c r="O158" s="141">
        <v>0</v>
      </c>
      <c r="P158" s="141">
        <f t="shared" si="1"/>
        <v>0</v>
      </c>
      <c r="Q158" s="141">
        <v>1.7500000000000002E-2</v>
      </c>
      <c r="R158" s="141">
        <f t="shared" si="2"/>
        <v>1.7500000000000002E-2</v>
      </c>
      <c r="S158" s="141">
        <v>0</v>
      </c>
      <c r="T158" s="142">
        <f t="shared" si="3"/>
        <v>0</v>
      </c>
      <c r="AR158" s="143" t="s">
        <v>134</v>
      </c>
      <c r="AT158" s="143" t="s">
        <v>129</v>
      </c>
      <c r="AU158" s="143" t="s">
        <v>125</v>
      </c>
      <c r="AY158" s="16" t="s">
        <v>126</v>
      </c>
      <c r="BE158" s="144">
        <f t="shared" si="4"/>
        <v>0</v>
      </c>
      <c r="BF158" s="144">
        <f t="shared" si="5"/>
        <v>-607</v>
      </c>
      <c r="BG158" s="144">
        <f t="shared" si="6"/>
        <v>0</v>
      </c>
      <c r="BH158" s="144">
        <f t="shared" si="7"/>
        <v>0</v>
      </c>
      <c r="BI158" s="144">
        <f t="shared" si="8"/>
        <v>0</v>
      </c>
      <c r="BJ158" s="16" t="s">
        <v>125</v>
      </c>
      <c r="BK158" s="144">
        <f t="shared" si="9"/>
        <v>-607</v>
      </c>
      <c r="BL158" s="16" t="s">
        <v>135</v>
      </c>
      <c r="BM158" s="143" t="s">
        <v>340</v>
      </c>
    </row>
    <row r="159" spans="2:65" s="1" customFormat="1" ht="36" customHeight="1" x14ac:dyDescent="0.2">
      <c r="B159" s="131"/>
      <c r="C159" s="132" t="s">
        <v>341</v>
      </c>
      <c r="D159" s="132" t="s">
        <v>129</v>
      </c>
      <c r="E159" s="133" t="s">
        <v>342</v>
      </c>
      <c r="F159" s="134" t="s">
        <v>343</v>
      </c>
      <c r="G159" s="135" t="s">
        <v>203</v>
      </c>
      <c r="H159" s="136">
        <v>1</v>
      </c>
      <c r="I159" s="137">
        <v>-3577</v>
      </c>
      <c r="J159" s="137">
        <f t="shared" si="0"/>
        <v>-3577</v>
      </c>
      <c r="K159" s="134" t="s">
        <v>1</v>
      </c>
      <c r="L159" s="138"/>
      <c r="M159" s="139" t="s">
        <v>1</v>
      </c>
      <c r="N159" s="140" t="s">
        <v>36</v>
      </c>
      <c r="O159" s="141">
        <v>0</v>
      </c>
      <c r="P159" s="141">
        <f t="shared" si="1"/>
        <v>0</v>
      </c>
      <c r="Q159" s="141">
        <v>1.7500000000000002E-2</v>
      </c>
      <c r="R159" s="141">
        <f t="shared" si="2"/>
        <v>1.7500000000000002E-2</v>
      </c>
      <c r="S159" s="141">
        <v>0</v>
      </c>
      <c r="T159" s="142">
        <f t="shared" si="3"/>
        <v>0</v>
      </c>
      <c r="AR159" s="143" t="s">
        <v>134</v>
      </c>
      <c r="AT159" s="143" t="s">
        <v>129</v>
      </c>
      <c r="AU159" s="143" t="s">
        <v>125</v>
      </c>
      <c r="AY159" s="16" t="s">
        <v>126</v>
      </c>
      <c r="BE159" s="144">
        <f t="shared" si="4"/>
        <v>0</v>
      </c>
      <c r="BF159" s="144">
        <f t="shared" si="5"/>
        <v>-3577</v>
      </c>
      <c r="BG159" s="144">
        <f t="shared" si="6"/>
        <v>0</v>
      </c>
      <c r="BH159" s="144">
        <f t="shared" si="7"/>
        <v>0</v>
      </c>
      <c r="BI159" s="144">
        <f t="shared" si="8"/>
        <v>0</v>
      </c>
      <c r="BJ159" s="16" t="s">
        <v>125</v>
      </c>
      <c r="BK159" s="144">
        <f t="shared" si="9"/>
        <v>-3577</v>
      </c>
      <c r="BL159" s="16" t="s">
        <v>135</v>
      </c>
      <c r="BM159" s="143" t="s">
        <v>344</v>
      </c>
    </row>
    <row r="160" spans="2:65" s="1" customFormat="1" ht="36" customHeight="1" x14ac:dyDescent="0.2">
      <c r="B160" s="131"/>
      <c r="C160" s="132" t="s">
        <v>345</v>
      </c>
      <c r="D160" s="132" t="s">
        <v>129</v>
      </c>
      <c r="E160" s="133" t="s">
        <v>346</v>
      </c>
      <c r="F160" s="134" t="s">
        <v>347</v>
      </c>
      <c r="G160" s="135" t="s">
        <v>203</v>
      </c>
      <c r="H160" s="136">
        <v>1</v>
      </c>
      <c r="I160" s="137">
        <v>-607</v>
      </c>
      <c r="J160" s="137">
        <f t="shared" si="0"/>
        <v>-607</v>
      </c>
      <c r="K160" s="134" t="s">
        <v>1</v>
      </c>
      <c r="L160" s="138"/>
      <c r="M160" s="139" t="s">
        <v>1</v>
      </c>
      <c r="N160" s="140" t="s">
        <v>36</v>
      </c>
      <c r="O160" s="141">
        <v>0</v>
      </c>
      <c r="P160" s="141">
        <f t="shared" si="1"/>
        <v>0</v>
      </c>
      <c r="Q160" s="141">
        <v>1.7500000000000002E-2</v>
      </c>
      <c r="R160" s="141">
        <f t="shared" si="2"/>
        <v>1.7500000000000002E-2</v>
      </c>
      <c r="S160" s="141">
        <v>0</v>
      </c>
      <c r="T160" s="142">
        <f t="shared" si="3"/>
        <v>0</v>
      </c>
      <c r="AR160" s="143" t="s">
        <v>134</v>
      </c>
      <c r="AT160" s="143" t="s">
        <v>129</v>
      </c>
      <c r="AU160" s="143" t="s">
        <v>125</v>
      </c>
      <c r="AY160" s="16" t="s">
        <v>126</v>
      </c>
      <c r="BE160" s="144">
        <f t="shared" si="4"/>
        <v>0</v>
      </c>
      <c r="BF160" s="144">
        <f t="shared" si="5"/>
        <v>-607</v>
      </c>
      <c r="BG160" s="144">
        <f t="shared" si="6"/>
        <v>0</v>
      </c>
      <c r="BH160" s="144">
        <f t="shared" si="7"/>
        <v>0</v>
      </c>
      <c r="BI160" s="144">
        <f t="shared" si="8"/>
        <v>0</v>
      </c>
      <c r="BJ160" s="16" t="s">
        <v>125</v>
      </c>
      <c r="BK160" s="144">
        <f t="shared" si="9"/>
        <v>-607</v>
      </c>
      <c r="BL160" s="16" t="s">
        <v>135</v>
      </c>
      <c r="BM160" s="143" t="s">
        <v>348</v>
      </c>
    </row>
    <row r="161" spans="2:65" s="1" customFormat="1" ht="16.5" customHeight="1" x14ac:dyDescent="0.2">
      <c r="B161" s="131"/>
      <c r="C161" s="132" t="s">
        <v>349</v>
      </c>
      <c r="D161" s="132" t="s">
        <v>129</v>
      </c>
      <c r="E161" s="133" t="s">
        <v>350</v>
      </c>
      <c r="F161" s="134" t="s">
        <v>351</v>
      </c>
      <c r="G161" s="135" t="s">
        <v>203</v>
      </c>
      <c r="H161" s="136">
        <v>20</v>
      </c>
      <c r="I161" s="137">
        <v>3708</v>
      </c>
      <c r="J161" s="137">
        <f t="shared" si="0"/>
        <v>74160</v>
      </c>
      <c r="K161" s="134" t="s">
        <v>1</v>
      </c>
      <c r="L161" s="138"/>
      <c r="M161" s="139" t="s">
        <v>1</v>
      </c>
      <c r="N161" s="140" t="s">
        <v>36</v>
      </c>
      <c r="O161" s="141">
        <v>0</v>
      </c>
      <c r="P161" s="141">
        <f t="shared" si="1"/>
        <v>0</v>
      </c>
      <c r="Q161" s="141">
        <v>1.7500000000000002E-2</v>
      </c>
      <c r="R161" s="141">
        <f t="shared" si="2"/>
        <v>0.35000000000000003</v>
      </c>
      <c r="S161" s="141">
        <v>0</v>
      </c>
      <c r="T161" s="142">
        <f t="shared" si="3"/>
        <v>0</v>
      </c>
      <c r="AR161" s="143" t="s">
        <v>134</v>
      </c>
      <c r="AT161" s="143" t="s">
        <v>129</v>
      </c>
      <c r="AU161" s="143" t="s">
        <v>125</v>
      </c>
      <c r="AY161" s="16" t="s">
        <v>126</v>
      </c>
      <c r="BE161" s="144">
        <f t="shared" si="4"/>
        <v>0</v>
      </c>
      <c r="BF161" s="144">
        <f t="shared" si="5"/>
        <v>74160</v>
      </c>
      <c r="BG161" s="144">
        <f t="shared" si="6"/>
        <v>0</v>
      </c>
      <c r="BH161" s="144">
        <f t="shared" si="7"/>
        <v>0</v>
      </c>
      <c r="BI161" s="144">
        <f t="shared" si="8"/>
        <v>0</v>
      </c>
      <c r="BJ161" s="16" t="s">
        <v>125</v>
      </c>
      <c r="BK161" s="144">
        <f t="shared" si="9"/>
        <v>74160</v>
      </c>
      <c r="BL161" s="16" t="s">
        <v>135</v>
      </c>
      <c r="BM161" s="143" t="s">
        <v>352</v>
      </c>
    </row>
    <row r="162" spans="2:65" s="1" customFormat="1" ht="36" customHeight="1" x14ac:dyDescent="0.2">
      <c r="B162" s="131"/>
      <c r="C162" s="132" t="s">
        <v>353</v>
      </c>
      <c r="D162" s="132" t="s">
        <v>129</v>
      </c>
      <c r="E162" s="133" t="s">
        <v>354</v>
      </c>
      <c r="F162" s="134" t="s">
        <v>355</v>
      </c>
      <c r="G162" s="135" t="s">
        <v>203</v>
      </c>
      <c r="H162" s="136">
        <v>20</v>
      </c>
      <c r="I162" s="137">
        <v>-1280.55</v>
      </c>
      <c r="J162" s="137">
        <f t="shared" si="0"/>
        <v>-25611</v>
      </c>
      <c r="K162" s="134" t="s">
        <v>1</v>
      </c>
      <c r="L162" s="138"/>
      <c r="M162" s="139" t="s">
        <v>1</v>
      </c>
      <c r="N162" s="140" t="s">
        <v>36</v>
      </c>
      <c r="O162" s="141">
        <v>0</v>
      </c>
      <c r="P162" s="141">
        <f t="shared" si="1"/>
        <v>0</v>
      </c>
      <c r="Q162" s="141">
        <v>1.6E-2</v>
      </c>
      <c r="R162" s="141">
        <f t="shared" si="2"/>
        <v>0.32</v>
      </c>
      <c r="S162" s="141">
        <v>0</v>
      </c>
      <c r="T162" s="142">
        <f t="shared" si="3"/>
        <v>0</v>
      </c>
      <c r="AR162" s="143" t="s">
        <v>134</v>
      </c>
      <c r="AT162" s="143" t="s">
        <v>129</v>
      </c>
      <c r="AU162" s="143" t="s">
        <v>125</v>
      </c>
      <c r="AY162" s="16" t="s">
        <v>126</v>
      </c>
      <c r="BE162" s="144">
        <f t="shared" si="4"/>
        <v>0</v>
      </c>
      <c r="BF162" s="144">
        <f t="shared" si="5"/>
        <v>-25611</v>
      </c>
      <c r="BG162" s="144">
        <f t="shared" si="6"/>
        <v>0</v>
      </c>
      <c r="BH162" s="144">
        <f t="shared" si="7"/>
        <v>0</v>
      </c>
      <c r="BI162" s="144">
        <f t="shared" si="8"/>
        <v>0</v>
      </c>
      <c r="BJ162" s="16" t="s">
        <v>125</v>
      </c>
      <c r="BK162" s="144">
        <f t="shared" si="9"/>
        <v>-25611</v>
      </c>
      <c r="BL162" s="16" t="s">
        <v>135</v>
      </c>
      <c r="BM162" s="143" t="s">
        <v>356</v>
      </c>
    </row>
    <row r="163" spans="2:65" s="14" customFormat="1" ht="33.75" x14ac:dyDescent="0.2">
      <c r="B163" s="177"/>
      <c r="D163" s="146" t="s">
        <v>137</v>
      </c>
      <c r="E163" s="178" t="s">
        <v>1</v>
      </c>
      <c r="F163" s="179" t="s">
        <v>357</v>
      </c>
      <c r="H163" s="178" t="s">
        <v>1</v>
      </c>
      <c r="L163" s="177"/>
      <c r="M163" s="180"/>
      <c r="N163" s="181"/>
      <c r="O163" s="181"/>
      <c r="P163" s="181"/>
      <c r="Q163" s="181"/>
      <c r="R163" s="181"/>
      <c r="S163" s="181"/>
      <c r="T163" s="182"/>
      <c r="AT163" s="178" t="s">
        <v>137</v>
      </c>
      <c r="AU163" s="178" t="s">
        <v>125</v>
      </c>
      <c r="AV163" s="14" t="s">
        <v>13</v>
      </c>
      <c r="AW163" s="14" t="s">
        <v>27</v>
      </c>
      <c r="AX163" s="14" t="s">
        <v>70</v>
      </c>
      <c r="AY163" s="178" t="s">
        <v>126</v>
      </c>
    </row>
    <row r="164" spans="2:65" s="14" customFormat="1" x14ac:dyDescent="0.2">
      <c r="B164" s="177"/>
      <c r="D164" s="146" t="s">
        <v>137</v>
      </c>
      <c r="E164" s="178" t="s">
        <v>1</v>
      </c>
      <c r="F164" s="179" t="s">
        <v>358</v>
      </c>
      <c r="H164" s="178" t="s">
        <v>1</v>
      </c>
      <c r="L164" s="177"/>
      <c r="M164" s="180"/>
      <c r="N164" s="181"/>
      <c r="O164" s="181"/>
      <c r="P164" s="181"/>
      <c r="Q164" s="181"/>
      <c r="R164" s="181"/>
      <c r="S164" s="181"/>
      <c r="T164" s="182"/>
      <c r="AT164" s="178" t="s">
        <v>137</v>
      </c>
      <c r="AU164" s="178" t="s">
        <v>125</v>
      </c>
      <c r="AV164" s="14" t="s">
        <v>13</v>
      </c>
      <c r="AW164" s="14" t="s">
        <v>27</v>
      </c>
      <c r="AX164" s="14" t="s">
        <v>70</v>
      </c>
      <c r="AY164" s="178" t="s">
        <v>126</v>
      </c>
    </row>
    <row r="165" spans="2:65" s="12" customFormat="1" x14ac:dyDescent="0.2">
      <c r="B165" s="145"/>
      <c r="D165" s="146" t="s">
        <v>137</v>
      </c>
      <c r="E165" s="152" t="s">
        <v>1</v>
      </c>
      <c r="F165" s="147" t="s">
        <v>267</v>
      </c>
      <c r="H165" s="148">
        <v>20</v>
      </c>
      <c r="L165" s="145"/>
      <c r="M165" s="149"/>
      <c r="N165" s="150"/>
      <c r="O165" s="150"/>
      <c r="P165" s="150"/>
      <c r="Q165" s="150"/>
      <c r="R165" s="150"/>
      <c r="S165" s="150"/>
      <c r="T165" s="151"/>
      <c r="AT165" s="152" t="s">
        <v>137</v>
      </c>
      <c r="AU165" s="152" t="s">
        <v>125</v>
      </c>
      <c r="AV165" s="12" t="s">
        <v>125</v>
      </c>
      <c r="AW165" s="12" t="s">
        <v>27</v>
      </c>
      <c r="AX165" s="12" t="s">
        <v>13</v>
      </c>
      <c r="AY165" s="152" t="s">
        <v>126</v>
      </c>
    </row>
    <row r="166" spans="2:65" s="1" customFormat="1" ht="36" customHeight="1" x14ac:dyDescent="0.2">
      <c r="B166" s="131"/>
      <c r="C166" s="132" t="s">
        <v>359</v>
      </c>
      <c r="D166" s="132" t="s">
        <v>129</v>
      </c>
      <c r="E166" s="133" t="s">
        <v>360</v>
      </c>
      <c r="F166" s="134" t="s">
        <v>361</v>
      </c>
      <c r="G166" s="135" t="s">
        <v>203</v>
      </c>
      <c r="H166" s="136">
        <v>20</v>
      </c>
      <c r="I166" s="137">
        <v>-486</v>
      </c>
      <c r="J166" s="137">
        <f>ROUND(I166*H166,2)</f>
        <v>-9720</v>
      </c>
      <c r="K166" s="134" t="s">
        <v>1</v>
      </c>
      <c r="L166" s="138"/>
      <c r="M166" s="139" t="s">
        <v>1</v>
      </c>
      <c r="N166" s="140" t="s">
        <v>36</v>
      </c>
      <c r="O166" s="141">
        <v>0</v>
      </c>
      <c r="P166" s="141">
        <f>O166*H166</f>
        <v>0</v>
      </c>
      <c r="Q166" s="141">
        <v>1.6E-2</v>
      </c>
      <c r="R166" s="141">
        <f>Q166*H166</f>
        <v>0.32</v>
      </c>
      <c r="S166" s="141">
        <v>0</v>
      </c>
      <c r="T166" s="142">
        <f>S166*H166</f>
        <v>0</v>
      </c>
      <c r="AR166" s="143" t="s">
        <v>134</v>
      </c>
      <c r="AT166" s="143" t="s">
        <v>129</v>
      </c>
      <c r="AU166" s="143" t="s">
        <v>125</v>
      </c>
      <c r="AY166" s="16" t="s">
        <v>126</v>
      </c>
      <c r="BE166" s="144">
        <f>IF(N166="základní",J166,0)</f>
        <v>0</v>
      </c>
      <c r="BF166" s="144">
        <f>IF(N166="snížená",J166,0)</f>
        <v>-9720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125</v>
      </c>
      <c r="BK166" s="144">
        <f>ROUND(I166*H166,2)</f>
        <v>-9720</v>
      </c>
      <c r="BL166" s="16" t="s">
        <v>135</v>
      </c>
      <c r="BM166" s="143" t="s">
        <v>362</v>
      </c>
    </row>
    <row r="167" spans="2:65" s="1" customFormat="1" ht="16.5" customHeight="1" x14ac:dyDescent="0.2">
      <c r="B167" s="131"/>
      <c r="C167" s="132" t="s">
        <v>363</v>
      </c>
      <c r="D167" s="132" t="s">
        <v>129</v>
      </c>
      <c r="E167" s="133" t="s">
        <v>364</v>
      </c>
      <c r="F167" s="134" t="s">
        <v>365</v>
      </c>
      <c r="G167" s="135" t="s">
        <v>203</v>
      </c>
      <c r="H167" s="136">
        <v>20</v>
      </c>
      <c r="I167" s="137">
        <v>2724</v>
      </c>
      <c r="J167" s="137">
        <f>ROUND(I167*H167,2)</f>
        <v>54480</v>
      </c>
      <c r="K167" s="134" t="s">
        <v>1</v>
      </c>
      <c r="L167" s="138"/>
      <c r="M167" s="139" t="s">
        <v>1</v>
      </c>
      <c r="N167" s="140" t="s">
        <v>36</v>
      </c>
      <c r="O167" s="141">
        <v>0</v>
      </c>
      <c r="P167" s="141">
        <f>O167*H167</f>
        <v>0</v>
      </c>
      <c r="Q167" s="141">
        <v>1.6E-2</v>
      </c>
      <c r="R167" s="141">
        <f>Q167*H167</f>
        <v>0.32</v>
      </c>
      <c r="S167" s="141">
        <v>0</v>
      </c>
      <c r="T167" s="142">
        <f>S167*H167</f>
        <v>0</v>
      </c>
      <c r="AR167" s="143" t="s">
        <v>134</v>
      </c>
      <c r="AT167" s="143" t="s">
        <v>129</v>
      </c>
      <c r="AU167" s="143" t="s">
        <v>125</v>
      </c>
      <c r="AY167" s="16" t="s">
        <v>126</v>
      </c>
      <c r="BE167" s="144">
        <f>IF(N167="základní",J167,0)</f>
        <v>0</v>
      </c>
      <c r="BF167" s="144">
        <f>IF(N167="snížená",J167,0)</f>
        <v>54480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125</v>
      </c>
      <c r="BK167" s="144">
        <f>ROUND(I167*H167,2)</f>
        <v>54480</v>
      </c>
      <c r="BL167" s="16" t="s">
        <v>135</v>
      </c>
      <c r="BM167" s="143" t="s">
        <v>366</v>
      </c>
    </row>
    <row r="168" spans="2:65" s="1" customFormat="1" ht="16.5" customHeight="1" x14ac:dyDescent="0.2">
      <c r="B168" s="131"/>
      <c r="C168" s="132" t="s">
        <v>367</v>
      </c>
      <c r="D168" s="132" t="s">
        <v>129</v>
      </c>
      <c r="E168" s="133" t="s">
        <v>368</v>
      </c>
      <c r="F168" s="134" t="s">
        <v>369</v>
      </c>
      <c r="G168" s="135" t="s">
        <v>203</v>
      </c>
      <c r="H168" s="136">
        <v>20</v>
      </c>
      <c r="I168" s="137">
        <v>2150</v>
      </c>
      <c r="J168" s="137">
        <f>ROUND(I168*H168,2)</f>
        <v>43000</v>
      </c>
      <c r="K168" s="134" t="s">
        <v>133</v>
      </c>
      <c r="L168" s="138"/>
      <c r="M168" s="183" t="s">
        <v>1</v>
      </c>
      <c r="N168" s="184" t="s">
        <v>36</v>
      </c>
      <c r="O168" s="175">
        <v>0</v>
      </c>
      <c r="P168" s="175">
        <f>O168*H168</f>
        <v>0</v>
      </c>
      <c r="Q168" s="175">
        <v>1.6E-2</v>
      </c>
      <c r="R168" s="175">
        <f>Q168*H168</f>
        <v>0.32</v>
      </c>
      <c r="S168" s="175">
        <v>0</v>
      </c>
      <c r="T168" s="176">
        <f>S168*H168</f>
        <v>0</v>
      </c>
      <c r="AR168" s="143" t="s">
        <v>134</v>
      </c>
      <c r="AT168" s="143" t="s">
        <v>129</v>
      </c>
      <c r="AU168" s="143" t="s">
        <v>125</v>
      </c>
      <c r="AY168" s="16" t="s">
        <v>126</v>
      </c>
      <c r="BE168" s="144">
        <f>IF(N168="základní",J168,0)</f>
        <v>0</v>
      </c>
      <c r="BF168" s="144">
        <f>IF(N168="snížená",J168,0)</f>
        <v>43000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125</v>
      </c>
      <c r="BK168" s="144">
        <f>ROUND(I168*H168,2)</f>
        <v>43000</v>
      </c>
      <c r="BL168" s="16" t="s">
        <v>135</v>
      </c>
      <c r="BM168" s="143" t="s">
        <v>370</v>
      </c>
    </row>
    <row r="169" spans="2:65" s="1" customFormat="1" ht="16.5" customHeight="1" x14ac:dyDescent="0.2">
      <c r="B169" s="131"/>
      <c r="C169" s="192"/>
      <c r="D169" s="192"/>
      <c r="E169" s="193" t="s">
        <v>525</v>
      </c>
      <c r="F169" s="194"/>
      <c r="G169" s="195"/>
      <c r="H169" s="195"/>
      <c r="I169" s="195"/>
      <c r="J169" s="196">
        <f>SUM(J121:J168)</f>
        <v>53700</v>
      </c>
      <c r="K169" s="200"/>
      <c r="L169" s="138"/>
      <c r="M169" s="204"/>
      <c r="N169" s="140"/>
      <c r="O169" s="141"/>
      <c r="P169" s="141"/>
      <c r="Q169" s="141"/>
      <c r="R169" s="141"/>
      <c r="S169" s="141"/>
      <c r="T169" s="141"/>
      <c r="AR169" s="143"/>
      <c r="AT169" s="143"/>
      <c r="AU169" s="143"/>
      <c r="AY169" s="16"/>
      <c r="BE169" s="144"/>
      <c r="BF169" s="144"/>
      <c r="BG169" s="144"/>
      <c r="BH169" s="144"/>
      <c r="BI169" s="144"/>
      <c r="BJ169" s="16"/>
      <c r="BK169" s="144"/>
      <c r="BL169" s="16"/>
      <c r="BM169" s="143"/>
    </row>
    <row r="170" spans="2:65" s="1" customFormat="1" ht="16.5" customHeight="1" x14ac:dyDescent="0.2">
      <c r="B170" s="131"/>
      <c r="C170" s="156"/>
      <c r="D170" s="156"/>
      <c r="E170" s="157"/>
      <c r="F170" s="158" t="s">
        <v>508</v>
      </c>
      <c r="G170" s="159" t="s">
        <v>509</v>
      </c>
      <c r="H170" s="197">
        <v>0.03</v>
      </c>
      <c r="I170" s="161">
        <f>J169</f>
        <v>53700</v>
      </c>
      <c r="J170" s="161">
        <f>ROUND(I170*H170,2)</f>
        <v>1611</v>
      </c>
      <c r="K170" s="200"/>
      <c r="L170" s="138"/>
      <c r="M170" s="204"/>
      <c r="N170" s="140"/>
      <c r="O170" s="141"/>
      <c r="P170" s="141"/>
      <c r="Q170" s="141"/>
      <c r="R170" s="141"/>
      <c r="S170" s="141"/>
      <c r="T170" s="141"/>
      <c r="AR170" s="143"/>
      <c r="AT170" s="143"/>
      <c r="AU170" s="143"/>
      <c r="AY170" s="16"/>
      <c r="BE170" s="144"/>
      <c r="BF170" s="144"/>
      <c r="BG170" s="144"/>
      <c r="BH170" s="144"/>
      <c r="BI170" s="144"/>
      <c r="BJ170" s="16"/>
      <c r="BK170" s="144"/>
      <c r="BL170" s="16"/>
      <c r="BM170" s="143"/>
    </row>
    <row r="171" spans="2:65" s="1" customFormat="1" ht="18" customHeight="1" x14ac:dyDescent="0.2"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28"/>
    </row>
  </sheetData>
  <autoFilter ref="C117:K168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BL179"/>
  <sheetViews>
    <sheetView showGridLines="0" topLeftCell="E120" zoomScale="85" zoomScaleNormal="85" workbookViewId="0">
      <selection activeCell="Y121" sqref="Y121"/>
    </sheetView>
  </sheetViews>
  <sheetFormatPr defaultRowHeight="11.25" x14ac:dyDescent="0.2"/>
  <cols>
    <col min="1" max="1" width="8.33203125" customWidth="1"/>
    <col min="2" max="2" width="1.6640625" customWidth="1"/>
    <col min="3" max="3" width="5.332031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1" spans="1:45" x14ac:dyDescent="0.2">
      <c r="A1" s="84"/>
    </row>
    <row r="2" spans="1:45" ht="36.950000000000003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S2" s="16" t="s">
        <v>93</v>
      </c>
    </row>
    <row r="3" spans="1:45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S3" s="16" t="s">
        <v>13</v>
      </c>
    </row>
    <row r="4" spans="1:45" ht="24.95" customHeight="1" x14ac:dyDescent="0.2">
      <c r="B4" s="19"/>
      <c r="D4" s="20" t="s">
        <v>100</v>
      </c>
      <c r="L4" s="19"/>
      <c r="M4" s="85" t="s">
        <v>10</v>
      </c>
      <c r="AS4" s="16" t="s">
        <v>3</v>
      </c>
    </row>
    <row r="5" spans="1:45" ht="6.95" customHeight="1" x14ac:dyDescent="0.2">
      <c r="B5" s="19"/>
      <c r="L5" s="19"/>
    </row>
    <row r="6" spans="1:45" ht="12" customHeight="1" x14ac:dyDescent="0.2">
      <c r="B6" s="19"/>
      <c r="D6" s="25" t="s">
        <v>14</v>
      </c>
      <c r="L6" s="19"/>
    </row>
    <row r="7" spans="1:45" ht="16.5" customHeight="1" x14ac:dyDescent="0.2">
      <c r="B7" s="19"/>
      <c r="E7" s="282" t="str">
        <f>'Rekapitulace stavby'!K6</f>
        <v>Božetěchova</v>
      </c>
      <c r="F7" s="283"/>
      <c r="G7" s="283"/>
      <c r="H7" s="283"/>
      <c r="L7" s="19"/>
    </row>
    <row r="8" spans="1:45" s="1" customFormat="1" ht="12" customHeight="1" x14ac:dyDescent="0.2">
      <c r="B8" s="28"/>
      <c r="D8" s="25" t="s">
        <v>101</v>
      </c>
      <c r="L8" s="28"/>
    </row>
    <row r="9" spans="1:45" s="1" customFormat="1" ht="36.950000000000003" customHeight="1" x14ac:dyDescent="0.2">
      <c r="B9" s="28"/>
      <c r="E9" s="267" t="s">
        <v>532</v>
      </c>
      <c r="F9" s="281"/>
      <c r="G9" s="281"/>
      <c r="H9" s="281"/>
      <c r="L9" s="28"/>
    </row>
    <row r="10" spans="1:45" s="1" customFormat="1" x14ac:dyDescent="0.2">
      <c r="B10" s="28"/>
      <c r="L10" s="28"/>
    </row>
    <row r="11" spans="1:45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5" s="1" customFormat="1" ht="12" customHeight="1" x14ac:dyDescent="0.2">
      <c r="B12" s="28"/>
      <c r="D12" s="25" t="s">
        <v>18</v>
      </c>
      <c r="F12" s="23" t="s">
        <v>15</v>
      </c>
      <c r="I12" s="25" t="s">
        <v>20</v>
      </c>
      <c r="J12" s="48"/>
      <c r="L12" s="28"/>
    </row>
    <row r="13" spans="1:45" s="1" customFormat="1" ht="10.9" customHeight="1" x14ac:dyDescent="0.2">
      <c r="B13" s="28"/>
      <c r="L13" s="28"/>
    </row>
    <row r="14" spans="1:45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5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5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276" t="str">
        <f>'Rekapitulace stavby'!E14</f>
        <v xml:space="preserve"> </v>
      </c>
      <c r="F18" s="276"/>
      <c r="G18" s="276"/>
      <c r="H18" s="276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16.5" customHeight="1" x14ac:dyDescent="0.2">
      <c r="B27" s="86"/>
      <c r="E27" s="272" t="s">
        <v>371</v>
      </c>
      <c r="F27" s="272"/>
      <c r="G27" s="272"/>
      <c r="H27" s="272"/>
      <c r="L27" s="86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7" t="s">
        <v>30</v>
      </c>
      <c r="J30" s="62">
        <f>ROUND(J118, 2)</f>
        <v>49458.080000000002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8" t="s">
        <v>34</v>
      </c>
      <c r="E33" s="25" t="s">
        <v>35</v>
      </c>
      <c r="F33" s="89">
        <f>ROUND((SUM(BD118:BD176)),  2)</f>
        <v>0</v>
      </c>
      <c r="I33" s="90">
        <v>0.21</v>
      </c>
      <c r="J33" s="89">
        <f>ROUND(((SUM(BD118:BD176))*I33),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9">
        <f>J30</f>
        <v>49458.080000000002</v>
      </c>
      <c r="I34" s="90">
        <v>0.15</v>
      </c>
      <c r="J34" s="89">
        <f>F34*I34</f>
        <v>7418.7119999999995</v>
      </c>
      <c r="L34" s="28"/>
    </row>
    <row r="35" spans="2:12" s="1" customFormat="1" ht="14.45" hidden="1" customHeight="1" x14ac:dyDescent="0.2">
      <c r="B35" s="28"/>
      <c r="E35" s="25" t="s">
        <v>37</v>
      </c>
      <c r="F35" s="89">
        <f>ROUND((SUM(BF118:BF176)),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9">
        <f>ROUND((SUM(BG118:BG176)),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9">
        <f>ROUND((SUM(BH118:BH176)),  2)</f>
        <v>0</v>
      </c>
      <c r="I37" s="90">
        <v>0</v>
      </c>
      <c r="J37" s="89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>
        <f>SUM(J30:J37)</f>
        <v>56876.792000000001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7" t="s">
        <v>46</v>
      </c>
      <c r="G61" s="39" t="s">
        <v>45</v>
      </c>
      <c r="H61" s="30"/>
      <c r="I61" s="30"/>
      <c r="J61" s="98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7" t="s">
        <v>46</v>
      </c>
      <c r="G76" s="39" t="s">
        <v>45</v>
      </c>
      <c r="H76" s="30"/>
      <c r="I76" s="30"/>
      <c r="J76" s="98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6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6" s="1" customFormat="1" ht="24.95" customHeight="1" x14ac:dyDescent="0.2">
      <c r="B82" s="28"/>
      <c r="C82" s="20" t="s">
        <v>103</v>
      </c>
      <c r="L82" s="28"/>
    </row>
    <row r="83" spans="2:46" s="1" customFormat="1" ht="6.95" customHeight="1" x14ac:dyDescent="0.2">
      <c r="B83" s="28"/>
      <c r="L83" s="28"/>
    </row>
    <row r="84" spans="2:46" s="1" customFormat="1" ht="12" customHeight="1" x14ac:dyDescent="0.2">
      <c r="B84" s="28"/>
      <c r="C84" s="25" t="s">
        <v>14</v>
      </c>
      <c r="L84" s="28"/>
    </row>
    <row r="85" spans="2:46" s="1" customFormat="1" ht="16.5" customHeight="1" x14ac:dyDescent="0.2">
      <c r="B85" s="28"/>
      <c r="E85" s="282" t="str">
        <f>E7</f>
        <v>Božetěchova</v>
      </c>
      <c r="F85" s="283"/>
      <c r="G85" s="283"/>
      <c r="H85" s="283"/>
      <c r="L85" s="28"/>
    </row>
    <row r="86" spans="2:46" s="1" customFormat="1" ht="12" customHeight="1" x14ac:dyDescent="0.2">
      <c r="B86" s="28"/>
      <c r="C86" s="25" t="s">
        <v>101</v>
      </c>
      <c r="L86" s="28"/>
    </row>
    <row r="87" spans="2:46" s="1" customFormat="1" ht="16.5" customHeight="1" x14ac:dyDescent="0.2">
      <c r="B87" s="28"/>
      <c r="E87" s="267" t="str">
        <f>E9</f>
        <v>Změna 7-Zařizovací předměty</v>
      </c>
      <c r="F87" s="281"/>
      <c r="G87" s="281"/>
      <c r="H87" s="281"/>
      <c r="L87" s="28"/>
    </row>
    <row r="88" spans="2:46" s="1" customFormat="1" ht="6.95" customHeight="1" x14ac:dyDescent="0.2">
      <c r="B88" s="28"/>
      <c r="L88" s="28"/>
    </row>
    <row r="89" spans="2:46" s="1" customFormat="1" ht="12" customHeight="1" x14ac:dyDescent="0.2">
      <c r="B89" s="28"/>
      <c r="C89" s="25" t="s">
        <v>18</v>
      </c>
      <c r="F89" s="23" t="str">
        <f>F12</f>
        <v>Božetěchova</v>
      </c>
      <c r="I89" s="25" t="s">
        <v>20</v>
      </c>
      <c r="J89" s="48"/>
      <c r="L89" s="28"/>
    </row>
    <row r="90" spans="2:46" s="1" customFormat="1" ht="6.95" customHeight="1" x14ac:dyDescent="0.2">
      <c r="B90" s="28"/>
      <c r="L90" s="28"/>
    </row>
    <row r="91" spans="2:46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6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6" s="1" customFormat="1" ht="10.35" customHeight="1" x14ac:dyDescent="0.2">
      <c r="B93" s="28"/>
      <c r="L93" s="28"/>
    </row>
    <row r="94" spans="2:46" s="1" customFormat="1" ht="29.25" customHeight="1" x14ac:dyDescent="0.2">
      <c r="B94" s="28"/>
      <c r="C94" s="99" t="s">
        <v>104</v>
      </c>
      <c r="D94" s="91"/>
      <c r="E94" s="91"/>
      <c r="F94" s="91"/>
      <c r="G94" s="91"/>
      <c r="H94" s="91"/>
      <c r="I94" s="91"/>
      <c r="J94" s="100" t="s">
        <v>105</v>
      </c>
      <c r="K94" s="91"/>
      <c r="L94" s="28"/>
    </row>
    <row r="95" spans="2:46" s="1" customFormat="1" ht="10.35" customHeight="1" x14ac:dyDescent="0.2">
      <c r="B95" s="28"/>
      <c r="L95" s="28"/>
    </row>
    <row r="96" spans="2:46" s="1" customFormat="1" ht="22.9" customHeight="1" x14ac:dyDescent="0.2">
      <c r="B96" s="28"/>
      <c r="C96" s="101" t="s">
        <v>106</v>
      </c>
      <c r="J96" s="62">
        <f>J118</f>
        <v>49458.080000000009</v>
      </c>
      <c r="L96" s="28"/>
      <c r="AT96" s="16" t="s">
        <v>107</v>
      </c>
    </row>
    <row r="97" spans="2:12" s="8" customFormat="1" ht="24.95" customHeight="1" x14ac:dyDescent="0.2">
      <c r="B97" s="102"/>
      <c r="D97" s="103" t="s">
        <v>108</v>
      </c>
      <c r="E97" s="104"/>
      <c r="F97" s="104"/>
      <c r="G97" s="104"/>
      <c r="H97" s="104"/>
      <c r="I97" s="104"/>
      <c r="J97" s="105">
        <f>J119</f>
        <v>49458.080000000009</v>
      </c>
      <c r="L97" s="102"/>
    </row>
    <row r="98" spans="2:12" s="9" customFormat="1" ht="19.899999999999999" customHeight="1" x14ac:dyDescent="0.2">
      <c r="B98" s="106"/>
      <c r="D98" s="107" t="s">
        <v>372</v>
      </c>
      <c r="E98" s="108"/>
      <c r="F98" s="108"/>
      <c r="G98" s="108"/>
      <c r="H98" s="108"/>
      <c r="I98" s="108"/>
      <c r="J98" s="109">
        <f>J120</f>
        <v>48017.55000000001</v>
      </c>
      <c r="L98" s="106"/>
    </row>
    <row r="99" spans="2:12" s="1" customFormat="1" ht="21.75" customHeight="1" x14ac:dyDescent="0.2">
      <c r="B99" s="28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 x14ac:dyDescent="0.2">
      <c r="B105" s="28"/>
      <c r="C105" s="20" t="s">
        <v>110</v>
      </c>
      <c r="L105" s="28"/>
    </row>
    <row r="106" spans="2:12" s="1" customFormat="1" ht="6.95" customHeight="1" x14ac:dyDescent="0.2">
      <c r="B106" s="28"/>
      <c r="L106" s="28"/>
    </row>
    <row r="107" spans="2:12" s="1" customFormat="1" ht="12" customHeight="1" x14ac:dyDescent="0.2">
      <c r="B107" s="28"/>
      <c r="C107" s="25" t="s">
        <v>14</v>
      </c>
      <c r="L107" s="28"/>
    </row>
    <row r="108" spans="2:12" s="1" customFormat="1" ht="16.5" customHeight="1" x14ac:dyDescent="0.2">
      <c r="B108" s="28"/>
      <c r="E108" s="282" t="str">
        <f>E7</f>
        <v>Božetěchova</v>
      </c>
      <c r="F108" s="283"/>
      <c r="G108" s="283"/>
      <c r="H108" s="283"/>
      <c r="L108" s="28"/>
    </row>
    <row r="109" spans="2:12" s="1" customFormat="1" ht="12" customHeight="1" x14ac:dyDescent="0.2">
      <c r="B109" s="28"/>
      <c r="C109" s="25" t="s">
        <v>101</v>
      </c>
      <c r="L109" s="28"/>
    </row>
    <row r="110" spans="2:12" s="1" customFormat="1" ht="16.5" customHeight="1" x14ac:dyDescent="0.2">
      <c r="B110" s="28"/>
      <c r="E110" s="267" t="str">
        <f>E9</f>
        <v>Změna 7-Zařizovací předměty</v>
      </c>
      <c r="F110" s="281"/>
      <c r="G110" s="281"/>
      <c r="H110" s="281"/>
      <c r="L110" s="28"/>
    </row>
    <row r="111" spans="2:12" s="1" customFormat="1" ht="6.95" customHeight="1" x14ac:dyDescent="0.2">
      <c r="B111" s="28"/>
      <c r="L111" s="28"/>
    </row>
    <row r="112" spans="2:12" s="1" customFormat="1" ht="12" customHeight="1" x14ac:dyDescent="0.2">
      <c r="B112" s="28"/>
      <c r="C112" s="25" t="s">
        <v>18</v>
      </c>
      <c r="F112" s="23" t="str">
        <f>F12</f>
        <v>Božetěchova</v>
      </c>
      <c r="I112" s="25" t="s">
        <v>20</v>
      </c>
      <c r="J112" s="48"/>
      <c r="L112" s="28"/>
    </row>
    <row r="113" spans="2:64" s="1" customFormat="1" ht="6.95" customHeight="1" x14ac:dyDescent="0.2">
      <c r="B113" s="28"/>
      <c r="L113" s="28"/>
    </row>
    <row r="114" spans="2:64" s="1" customFormat="1" ht="15.2" customHeight="1" x14ac:dyDescent="0.2">
      <c r="B114" s="28"/>
      <c r="C114" s="25" t="s">
        <v>22</v>
      </c>
      <c r="F114" s="23" t="str">
        <f>E15</f>
        <v xml:space="preserve"> </v>
      </c>
      <c r="I114" s="25" t="s">
        <v>26</v>
      </c>
      <c r="J114" s="26" t="str">
        <f>E21</f>
        <v xml:space="preserve"> </v>
      </c>
      <c r="L114" s="28"/>
    </row>
    <row r="115" spans="2:64" s="1" customFormat="1" ht="15.2" customHeight="1" x14ac:dyDescent="0.2">
      <c r="B115" s="28"/>
      <c r="C115" s="25" t="s">
        <v>25</v>
      </c>
      <c r="F115" s="23" t="str">
        <f>IF(E18="","",E18)</f>
        <v xml:space="preserve"> </v>
      </c>
      <c r="I115" s="25" t="s">
        <v>28</v>
      </c>
      <c r="J115" s="26" t="str">
        <f>E24</f>
        <v xml:space="preserve"> </v>
      </c>
      <c r="L115" s="28"/>
    </row>
    <row r="116" spans="2:64" s="1" customFormat="1" ht="10.35" customHeight="1" x14ac:dyDescent="0.2">
      <c r="B116" s="28"/>
      <c r="L116" s="28"/>
    </row>
    <row r="117" spans="2:64" s="10" customFormat="1" ht="29.25" customHeight="1" x14ac:dyDescent="0.2">
      <c r="B117" s="110"/>
      <c r="C117" s="111" t="s">
        <v>111</v>
      </c>
      <c r="D117" s="112" t="s">
        <v>55</v>
      </c>
      <c r="E117" s="112" t="s">
        <v>51</v>
      </c>
      <c r="F117" s="112" t="s">
        <v>52</v>
      </c>
      <c r="G117" s="112" t="s">
        <v>112</v>
      </c>
      <c r="H117" s="112" t="s">
        <v>113</v>
      </c>
      <c r="I117" s="112" t="s">
        <v>114</v>
      </c>
      <c r="J117" s="113" t="s">
        <v>105</v>
      </c>
      <c r="K117" s="114" t="s">
        <v>115</v>
      </c>
      <c r="L117" s="110"/>
      <c r="M117" s="55" t="s">
        <v>1</v>
      </c>
      <c r="N117" s="56" t="s">
        <v>34</v>
      </c>
      <c r="O117" s="56" t="s">
        <v>116</v>
      </c>
      <c r="P117" s="56" t="s">
        <v>117</v>
      </c>
      <c r="Q117" s="56" t="s">
        <v>118</v>
      </c>
      <c r="R117" s="56" t="s">
        <v>119</v>
      </c>
      <c r="S117" s="56" t="s">
        <v>120</v>
      </c>
      <c r="T117" s="57" t="s">
        <v>121</v>
      </c>
    </row>
    <row r="118" spans="2:64" s="1" customFormat="1" ht="22.9" customHeight="1" x14ac:dyDescent="0.25">
      <c r="B118" s="28"/>
      <c r="C118" s="60" t="s">
        <v>122</v>
      </c>
      <c r="J118" s="115">
        <f>J119</f>
        <v>49458.080000000009</v>
      </c>
      <c r="L118" s="28"/>
      <c r="M118" s="58"/>
      <c r="N118" s="49"/>
      <c r="O118" s="49"/>
      <c r="P118" s="116">
        <f>P119</f>
        <v>1.5229999999999999</v>
      </c>
      <c r="Q118" s="49"/>
      <c r="R118" s="116">
        <f>R119</f>
        <v>0.30082999999999999</v>
      </c>
      <c r="S118" s="49"/>
      <c r="T118" s="117">
        <f>T119</f>
        <v>0</v>
      </c>
      <c r="AS118" s="16" t="s">
        <v>69</v>
      </c>
      <c r="AT118" s="16" t="s">
        <v>107</v>
      </c>
      <c r="BJ118" s="118">
        <f>BJ119</f>
        <v>129738</v>
      </c>
    </row>
    <row r="119" spans="2:64" s="11" customFormat="1" ht="25.9" customHeight="1" x14ac:dyDescent="0.2">
      <c r="B119" s="119"/>
      <c r="D119" s="120" t="s">
        <v>69</v>
      </c>
      <c r="E119" s="121" t="s">
        <v>123</v>
      </c>
      <c r="F119" s="121" t="s">
        <v>124</v>
      </c>
      <c r="J119" s="122">
        <f>J120+J178</f>
        <v>49458.080000000009</v>
      </c>
      <c r="L119" s="119"/>
      <c r="M119" s="123"/>
      <c r="N119" s="124"/>
      <c r="O119" s="124"/>
      <c r="P119" s="125">
        <f>P120</f>
        <v>1.5229999999999999</v>
      </c>
      <c r="Q119" s="124"/>
      <c r="R119" s="125">
        <f>R120</f>
        <v>0.30082999999999999</v>
      </c>
      <c r="S119" s="124"/>
      <c r="T119" s="126">
        <f>T120</f>
        <v>0</v>
      </c>
      <c r="AQ119" s="120" t="s">
        <v>125</v>
      </c>
      <c r="AS119" s="127" t="s">
        <v>69</v>
      </c>
      <c r="AT119" s="127" t="s">
        <v>70</v>
      </c>
      <c r="AX119" s="120" t="s">
        <v>126</v>
      </c>
      <c r="BJ119" s="128">
        <f>BJ120</f>
        <v>129738</v>
      </c>
    </row>
    <row r="120" spans="2:64" s="11" customFormat="1" ht="22.9" customHeight="1" x14ac:dyDescent="0.2">
      <c r="B120" s="119"/>
      <c r="D120" s="120" t="s">
        <v>69</v>
      </c>
      <c r="E120" s="129" t="s">
        <v>373</v>
      </c>
      <c r="F120" s="129" t="s">
        <v>374</v>
      </c>
      <c r="J120" s="130">
        <f>J177</f>
        <v>48017.55000000001</v>
      </c>
      <c r="L120" s="235" t="s">
        <v>548</v>
      </c>
      <c r="M120" s="235"/>
      <c r="N120" s="235"/>
      <c r="O120" s="235"/>
      <c r="P120" s="236">
        <f>SUM(P121:P176)</f>
        <v>1.5229999999999999</v>
      </c>
      <c r="Q120" s="235"/>
      <c r="R120" s="236">
        <f>SUM(R121:R176)</f>
        <v>0.30082999999999999</v>
      </c>
      <c r="S120" s="235"/>
      <c r="T120" s="236">
        <f>SUM(T121:T176)</f>
        <v>0</v>
      </c>
      <c r="U120" s="235"/>
      <c r="V120" s="235" t="s">
        <v>549</v>
      </c>
      <c r="AQ120" s="120" t="s">
        <v>125</v>
      </c>
      <c r="AS120" s="127" t="s">
        <v>69</v>
      </c>
      <c r="AT120" s="127" t="s">
        <v>13</v>
      </c>
      <c r="AX120" s="120" t="s">
        <v>126</v>
      </c>
      <c r="BJ120" s="128">
        <f>SUM(BJ121:BJ176)</f>
        <v>129738</v>
      </c>
    </row>
    <row r="121" spans="2:64" s="1" customFormat="1" ht="24" customHeight="1" x14ac:dyDescent="0.2">
      <c r="B121" s="131"/>
      <c r="C121" s="132" t="s">
        <v>13</v>
      </c>
      <c r="D121" s="132" t="s">
        <v>129</v>
      </c>
      <c r="E121" s="133" t="s">
        <v>375</v>
      </c>
      <c r="F121" s="134" t="s">
        <v>547</v>
      </c>
      <c r="G121" s="135" t="s">
        <v>203</v>
      </c>
      <c r="H121" s="136">
        <v>8</v>
      </c>
      <c r="I121" s="137">
        <f>L121+V121</f>
        <v>1471</v>
      </c>
      <c r="J121" s="137">
        <f>ROUND(I121*H121,2)</f>
        <v>11768</v>
      </c>
      <c r="K121" s="234" t="s">
        <v>133</v>
      </c>
      <c r="L121" s="237">
        <v>851</v>
      </c>
      <c r="M121" s="238" t="s">
        <v>1</v>
      </c>
      <c r="N121" s="239" t="s">
        <v>36</v>
      </c>
      <c r="O121" s="240">
        <v>0</v>
      </c>
      <c r="P121" s="240">
        <f>O121*H121</f>
        <v>0</v>
      </c>
      <c r="Q121" s="240">
        <v>8.9999999999999993E-3</v>
      </c>
      <c r="R121" s="240">
        <f>Q121*H121</f>
        <v>7.1999999999999995E-2</v>
      </c>
      <c r="S121" s="240">
        <v>0</v>
      </c>
      <c r="T121" s="240">
        <f>S121*H121</f>
        <v>0</v>
      </c>
      <c r="U121" s="241"/>
      <c r="V121" s="241">
        <v>620</v>
      </c>
      <c r="AQ121" s="143" t="s">
        <v>134</v>
      </c>
      <c r="AS121" s="143" t="s">
        <v>129</v>
      </c>
      <c r="AT121" s="143" t="s">
        <v>125</v>
      </c>
      <c r="AX121" s="16" t="s">
        <v>126</v>
      </c>
      <c r="BD121" s="144">
        <f>IF(N121="základní",J121,0)</f>
        <v>0</v>
      </c>
      <c r="BE121" s="144">
        <f>IF(N121="snížená",J121,0)</f>
        <v>11768</v>
      </c>
      <c r="BF121" s="144">
        <f>IF(N121="zákl. přenesená",J121,0)</f>
        <v>0</v>
      </c>
      <c r="BG121" s="144">
        <f>IF(N121="sníž. přenesená",J121,0)</f>
        <v>0</v>
      </c>
      <c r="BH121" s="144">
        <f>IF(N121="nulová",J121,0)</f>
        <v>0</v>
      </c>
      <c r="BI121" s="16" t="s">
        <v>125</v>
      </c>
      <c r="BJ121" s="144">
        <f>ROUND(I121*H121,2)</f>
        <v>11768</v>
      </c>
      <c r="BK121" s="16" t="s">
        <v>135</v>
      </c>
      <c r="BL121" s="143" t="s">
        <v>376</v>
      </c>
    </row>
    <row r="122" spans="2:64" s="1" customFormat="1" ht="24" customHeight="1" x14ac:dyDescent="0.2">
      <c r="B122" s="131"/>
      <c r="C122" s="132">
        <v>81</v>
      </c>
      <c r="D122" s="132"/>
      <c r="E122" s="133" t="s">
        <v>513</v>
      </c>
      <c r="F122" s="134" t="s">
        <v>514</v>
      </c>
      <c r="G122" s="135" t="s">
        <v>203</v>
      </c>
      <c r="H122" s="136">
        <v>-8</v>
      </c>
      <c r="I122" s="137">
        <v>1683.2</v>
      </c>
      <c r="J122" s="137">
        <f>ROUND(I122*H122,2)</f>
        <v>-13465.6</v>
      </c>
      <c r="K122" s="200"/>
      <c r="L122" s="138"/>
      <c r="M122" s="139"/>
      <c r="N122" s="140"/>
      <c r="O122" s="141"/>
      <c r="P122" s="141"/>
      <c r="Q122" s="141"/>
      <c r="R122" s="141"/>
      <c r="S122" s="141"/>
      <c r="T122" s="142"/>
      <c r="AQ122" s="143"/>
      <c r="AS122" s="143"/>
      <c r="AT122" s="143"/>
      <c r="AX122" s="16"/>
      <c r="BD122" s="144"/>
      <c r="BE122" s="144"/>
      <c r="BF122" s="144"/>
      <c r="BG122" s="144"/>
      <c r="BH122" s="144"/>
      <c r="BI122" s="16"/>
      <c r="BJ122" s="144"/>
      <c r="BK122" s="16"/>
      <c r="BL122" s="143"/>
    </row>
    <row r="123" spans="2:64" s="14" customFormat="1" x14ac:dyDescent="0.2">
      <c r="B123" s="177"/>
      <c r="D123" s="146" t="s">
        <v>137</v>
      </c>
      <c r="E123" s="178" t="s">
        <v>1</v>
      </c>
      <c r="F123" s="179" t="s">
        <v>377</v>
      </c>
      <c r="H123" s="178" t="s">
        <v>1</v>
      </c>
      <c r="L123" s="177"/>
      <c r="M123" s="180"/>
      <c r="N123" s="181"/>
      <c r="O123" s="181"/>
      <c r="P123" s="181"/>
      <c r="Q123" s="181"/>
      <c r="R123" s="181"/>
      <c r="S123" s="181"/>
      <c r="T123" s="182"/>
      <c r="AS123" s="178" t="s">
        <v>137</v>
      </c>
      <c r="AT123" s="178" t="s">
        <v>125</v>
      </c>
      <c r="AU123" s="14" t="s">
        <v>13</v>
      </c>
      <c r="AV123" s="14" t="s">
        <v>27</v>
      </c>
      <c r="AW123" s="14" t="s">
        <v>70</v>
      </c>
      <c r="AX123" s="178" t="s">
        <v>126</v>
      </c>
    </row>
    <row r="124" spans="2:64" s="12" customFormat="1" x14ac:dyDescent="0.2">
      <c r="B124" s="145"/>
      <c r="D124" s="146" t="s">
        <v>137</v>
      </c>
      <c r="E124" s="152" t="s">
        <v>1</v>
      </c>
      <c r="F124" s="147" t="s">
        <v>172</v>
      </c>
      <c r="H124" s="148">
        <v>8</v>
      </c>
      <c r="L124" s="145"/>
      <c r="M124" s="149"/>
      <c r="N124" s="150"/>
      <c r="O124" s="150"/>
      <c r="P124" s="150"/>
      <c r="Q124" s="150"/>
      <c r="R124" s="150"/>
      <c r="S124" s="150"/>
      <c r="T124" s="151"/>
      <c r="AS124" s="152" t="s">
        <v>137</v>
      </c>
      <c r="AT124" s="152" t="s">
        <v>125</v>
      </c>
      <c r="AU124" s="12" t="s">
        <v>125</v>
      </c>
      <c r="AV124" s="12" t="s">
        <v>27</v>
      </c>
      <c r="AW124" s="12" t="s">
        <v>13</v>
      </c>
      <c r="AX124" s="152" t="s">
        <v>126</v>
      </c>
    </row>
    <row r="125" spans="2:64" s="1" customFormat="1" ht="16.5" customHeight="1" x14ac:dyDescent="0.2">
      <c r="B125" s="131"/>
      <c r="C125" s="132" t="s">
        <v>125</v>
      </c>
      <c r="D125" s="132" t="s">
        <v>129</v>
      </c>
      <c r="E125" s="133" t="s">
        <v>378</v>
      </c>
      <c r="F125" s="134" t="s">
        <v>379</v>
      </c>
      <c r="G125" s="135" t="s">
        <v>203</v>
      </c>
      <c r="H125" s="136">
        <v>12</v>
      </c>
      <c r="I125" s="137">
        <v>618</v>
      </c>
      <c r="J125" s="137">
        <f>ROUND(I125*H125,2)</f>
        <v>7416</v>
      </c>
      <c r="K125" s="134" t="s">
        <v>1</v>
      </c>
      <c r="L125" s="138"/>
      <c r="M125" s="139" t="s">
        <v>1</v>
      </c>
      <c r="N125" s="140" t="s">
        <v>36</v>
      </c>
      <c r="O125" s="141">
        <v>0</v>
      </c>
      <c r="P125" s="141">
        <f>O125*H125</f>
        <v>0</v>
      </c>
      <c r="Q125" s="141">
        <v>8.9999999999999998E-4</v>
      </c>
      <c r="R125" s="141">
        <f>Q125*H125</f>
        <v>1.0800000000000001E-2</v>
      </c>
      <c r="S125" s="141">
        <v>0</v>
      </c>
      <c r="T125" s="142">
        <f>S125*H125</f>
        <v>0</v>
      </c>
      <c r="AQ125" s="143" t="s">
        <v>134</v>
      </c>
      <c r="AS125" s="143" t="s">
        <v>129</v>
      </c>
      <c r="AT125" s="143" t="s">
        <v>125</v>
      </c>
      <c r="AX125" s="16" t="s">
        <v>126</v>
      </c>
      <c r="BD125" s="144">
        <f>IF(N125="základní",J125,0)</f>
        <v>0</v>
      </c>
      <c r="BE125" s="144">
        <f>IF(N125="snížená",J125,0)</f>
        <v>7416</v>
      </c>
      <c r="BF125" s="144">
        <f>IF(N125="zákl. přenesená",J125,0)</f>
        <v>0</v>
      </c>
      <c r="BG125" s="144">
        <f>IF(N125="sníž. přenesená",J125,0)</f>
        <v>0</v>
      </c>
      <c r="BH125" s="144">
        <f>IF(N125="nulová",J125,0)</f>
        <v>0</v>
      </c>
      <c r="BI125" s="16" t="s">
        <v>125</v>
      </c>
      <c r="BJ125" s="144">
        <f>ROUND(I125*H125,2)</f>
        <v>7416</v>
      </c>
      <c r="BK125" s="16" t="s">
        <v>135</v>
      </c>
      <c r="BL125" s="143" t="s">
        <v>380</v>
      </c>
    </row>
    <row r="126" spans="2:64" s="1" customFormat="1" ht="24" customHeight="1" x14ac:dyDescent="0.2">
      <c r="B126" s="131"/>
      <c r="C126" s="132" t="s">
        <v>161</v>
      </c>
      <c r="D126" s="132" t="s">
        <v>129</v>
      </c>
      <c r="E126" s="133" t="s">
        <v>381</v>
      </c>
      <c r="F126" s="134" t="s">
        <v>382</v>
      </c>
      <c r="G126" s="135" t="s">
        <v>203</v>
      </c>
      <c r="H126" s="136">
        <v>12</v>
      </c>
      <c r="I126" s="137">
        <v>490</v>
      </c>
      <c r="J126" s="137">
        <f>ROUND(I126*H126,2)</f>
        <v>5880</v>
      </c>
      <c r="K126" s="134" t="s">
        <v>1</v>
      </c>
      <c r="L126" s="138"/>
      <c r="M126" s="139" t="s">
        <v>1</v>
      </c>
      <c r="N126" s="140" t="s">
        <v>36</v>
      </c>
      <c r="O126" s="141">
        <v>0</v>
      </c>
      <c r="P126" s="141">
        <f>O126*H126</f>
        <v>0</v>
      </c>
      <c r="Q126" s="141">
        <v>3.8000000000000002E-4</v>
      </c>
      <c r="R126" s="141">
        <f>Q126*H126</f>
        <v>4.5599999999999998E-3</v>
      </c>
      <c r="S126" s="141">
        <v>0</v>
      </c>
      <c r="T126" s="142">
        <f>S126*H126</f>
        <v>0</v>
      </c>
      <c r="AQ126" s="143" t="s">
        <v>134</v>
      </c>
      <c r="AS126" s="143" t="s">
        <v>129</v>
      </c>
      <c r="AT126" s="143" t="s">
        <v>125</v>
      </c>
      <c r="AX126" s="16" t="s">
        <v>126</v>
      </c>
      <c r="BD126" s="144">
        <f>IF(N126="základní",J126,0)</f>
        <v>0</v>
      </c>
      <c r="BE126" s="144">
        <f>IF(N126="snížená",J126,0)</f>
        <v>5880</v>
      </c>
      <c r="BF126" s="144">
        <f>IF(N126="zákl. přenesená",J126,0)</f>
        <v>0</v>
      </c>
      <c r="BG126" s="144">
        <f>IF(N126="sníž. přenesená",J126,0)</f>
        <v>0</v>
      </c>
      <c r="BH126" s="144">
        <f>IF(N126="nulová",J126,0)</f>
        <v>0</v>
      </c>
      <c r="BI126" s="16" t="s">
        <v>125</v>
      </c>
      <c r="BJ126" s="144">
        <f>ROUND(I126*H126,2)</f>
        <v>5880</v>
      </c>
      <c r="BK126" s="16" t="s">
        <v>135</v>
      </c>
      <c r="BL126" s="143" t="s">
        <v>383</v>
      </c>
    </row>
    <row r="127" spans="2:64" s="1" customFormat="1" ht="16.5" customHeight="1" x14ac:dyDescent="0.2">
      <c r="B127" s="131"/>
      <c r="C127" s="132" t="s">
        <v>156</v>
      </c>
      <c r="D127" s="132" t="s">
        <v>129</v>
      </c>
      <c r="E127" s="133" t="s">
        <v>384</v>
      </c>
      <c r="F127" s="134" t="s">
        <v>546</v>
      </c>
      <c r="G127" s="135" t="s">
        <v>203</v>
      </c>
      <c r="H127" s="136">
        <v>11</v>
      </c>
      <c r="I127" s="137">
        <f>L127+V127</f>
        <v>1700</v>
      </c>
      <c r="J127" s="137">
        <f>ROUND(I127*H127,2)</f>
        <v>18700</v>
      </c>
      <c r="K127" s="234" t="s">
        <v>1</v>
      </c>
      <c r="L127" s="237">
        <v>1190</v>
      </c>
      <c r="M127" s="238" t="s">
        <v>1</v>
      </c>
      <c r="N127" s="239" t="s">
        <v>36</v>
      </c>
      <c r="O127" s="240">
        <v>0</v>
      </c>
      <c r="P127" s="240">
        <f>O127*H127</f>
        <v>0</v>
      </c>
      <c r="Q127" s="240">
        <v>2.0400000000000001E-3</v>
      </c>
      <c r="R127" s="240">
        <f>Q127*H127</f>
        <v>2.2440000000000002E-2</v>
      </c>
      <c r="S127" s="240">
        <v>0</v>
      </c>
      <c r="T127" s="240">
        <f>S127*H127</f>
        <v>0</v>
      </c>
      <c r="U127" s="241"/>
      <c r="V127" s="241">
        <v>510</v>
      </c>
      <c r="AQ127" s="143" t="s">
        <v>134</v>
      </c>
      <c r="AS127" s="143" t="s">
        <v>129</v>
      </c>
      <c r="AT127" s="143" t="s">
        <v>125</v>
      </c>
      <c r="AX127" s="16" t="s">
        <v>126</v>
      </c>
      <c r="BD127" s="144">
        <f>IF(N127="základní",J127,0)</f>
        <v>0</v>
      </c>
      <c r="BE127" s="144">
        <f>IF(N127="snížená",J127,0)</f>
        <v>18700</v>
      </c>
      <c r="BF127" s="144">
        <f>IF(N127="zákl. přenesená",J127,0)</f>
        <v>0</v>
      </c>
      <c r="BG127" s="144">
        <f>IF(N127="sníž. přenesená",J127,0)</f>
        <v>0</v>
      </c>
      <c r="BH127" s="144">
        <f>IF(N127="nulová",J127,0)</f>
        <v>0</v>
      </c>
      <c r="BI127" s="16" t="s">
        <v>125</v>
      </c>
      <c r="BJ127" s="144">
        <f>ROUND(I127*H127,2)</f>
        <v>18700</v>
      </c>
      <c r="BK127" s="16" t="s">
        <v>135</v>
      </c>
      <c r="BL127" s="143" t="s">
        <v>385</v>
      </c>
    </row>
    <row r="128" spans="2:64" s="1" customFormat="1" ht="16.5" customHeight="1" x14ac:dyDescent="0.2">
      <c r="B128" s="131"/>
      <c r="C128" s="132">
        <v>85</v>
      </c>
      <c r="D128" s="132"/>
      <c r="E128" s="133" t="s">
        <v>515</v>
      </c>
      <c r="F128" s="134" t="s">
        <v>516</v>
      </c>
      <c r="G128" s="135" t="s">
        <v>203</v>
      </c>
      <c r="H128" s="136">
        <v>-11</v>
      </c>
      <c r="I128" s="137">
        <v>1499.6</v>
      </c>
      <c r="J128" s="137">
        <f>ROUND(I128*H128,2)</f>
        <v>-16495.599999999999</v>
      </c>
      <c r="K128" s="200"/>
      <c r="L128" s="138"/>
      <c r="M128" s="139"/>
      <c r="N128" s="140"/>
      <c r="O128" s="141"/>
      <c r="P128" s="141"/>
      <c r="Q128" s="141"/>
      <c r="R128" s="141"/>
      <c r="S128" s="141"/>
      <c r="T128" s="142"/>
      <c r="AQ128" s="143"/>
      <c r="AS128" s="143"/>
      <c r="AT128" s="143"/>
      <c r="AX128" s="16"/>
      <c r="BD128" s="144"/>
      <c r="BE128" s="144"/>
      <c r="BF128" s="144"/>
      <c r="BG128" s="144"/>
      <c r="BH128" s="144"/>
      <c r="BI128" s="16"/>
      <c r="BJ128" s="144"/>
      <c r="BK128" s="16"/>
      <c r="BL128" s="143"/>
    </row>
    <row r="129" spans="2:64" s="14" customFormat="1" ht="22.5" x14ac:dyDescent="0.2">
      <c r="B129" s="177"/>
      <c r="D129" s="146" t="s">
        <v>137</v>
      </c>
      <c r="E129" s="178" t="s">
        <v>1</v>
      </c>
      <c r="F129" s="179" t="s">
        <v>386</v>
      </c>
      <c r="H129" s="178" t="s">
        <v>1</v>
      </c>
      <c r="L129" s="177"/>
      <c r="M129" s="180"/>
      <c r="N129" s="181"/>
      <c r="O129" s="181"/>
      <c r="P129" s="181"/>
      <c r="Q129" s="181"/>
      <c r="R129" s="181"/>
      <c r="S129" s="181"/>
      <c r="T129" s="182"/>
      <c r="AS129" s="178" t="s">
        <v>137</v>
      </c>
      <c r="AT129" s="178" t="s">
        <v>125</v>
      </c>
      <c r="AU129" s="14" t="s">
        <v>13</v>
      </c>
      <c r="AV129" s="14" t="s">
        <v>27</v>
      </c>
      <c r="AW129" s="14" t="s">
        <v>70</v>
      </c>
      <c r="AX129" s="178" t="s">
        <v>126</v>
      </c>
    </row>
    <row r="130" spans="2:64" s="12" customFormat="1" x14ac:dyDescent="0.2">
      <c r="B130" s="145"/>
      <c r="D130" s="146" t="s">
        <v>137</v>
      </c>
      <c r="E130" s="152" t="s">
        <v>1</v>
      </c>
      <c r="F130" s="147" t="s">
        <v>233</v>
      </c>
      <c r="H130" s="148">
        <v>11</v>
      </c>
      <c r="L130" s="145"/>
      <c r="M130" s="149"/>
      <c r="N130" s="150"/>
      <c r="O130" s="150"/>
      <c r="P130" s="150"/>
      <c r="Q130" s="150"/>
      <c r="R130" s="150"/>
      <c r="S130" s="150"/>
      <c r="T130" s="151"/>
      <c r="AS130" s="152" t="s">
        <v>137</v>
      </c>
      <c r="AT130" s="152" t="s">
        <v>125</v>
      </c>
      <c r="AU130" s="12" t="s">
        <v>125</v>
      </c>
      <c r="AV130" s="12" t="s">
        <v>27</v>
      </c>
      <c r="AW130" s="12" t="s">
        <v>13</v>
      </c>
      <c r="AX130" s="152" t="s">
        <v>126</v>
      </c>
    </row>
    <row r="131" spans="2:64" s="1" customFormat="1" ht="24" customHeight="1" x14ac:dyDescent="0.2">
      <c r="B131" s="131"/>
      <c r="C131" s="132" t="s">
        <v>169</v>
      </c>
      <c r="D131" s="132" t="s">
        <v>129</v>
      </c>
      <c r="E131" s="133" t="s">
        <v>387</v>
      </c>
      <c r="F131" s="134" t="s">
        <v>545</v>
      </c>
      <c r="G131" s="135" t="s">
        <v>203</v>
      </c>
      <c r="H131" s="136">
        <v>4</v>
      </c>
      <c r="I131" s="137">
        <f>L131+V131</f>
        <v>3343</v>
      </c>
      <c r="J131" s="137">
        <f>ROUND(I131*H131,2)</f>
        <v>13372</v>
      </c>
      <c r="K131" s="234" t="s">
        <v>133</v>
      </c>
      <c r="L131" s="237">
        <v>2293</v>
      </c>
      <c r="M131" s="238" t="s">
        <v>1</v>
      </c>
      <c r="N131" s="239" t="s">
        <v>36</v>
      </c>
      <c r="O131" s="240">
        <v>0</v>
      </c>
      <c r="P131" s="240">
        <f>O131*H131</f>
        <v>0</v>
      </c>
      <c r="Q131" s="240">
        <v>1.35E-2</v>
      </c>
      <c r="R131" s="240">
        <f>Q131*H131</f>
        <v>5.3999999999999999E-2</v>
      </c>
      <c r="S131" s="240">
        <v>0</v>
      </c>
      <c r="T131" s="240">
        <f>S131*H131</f>
        <v>0</v>
      </c>
      <c r="U131" s="241"/>
      <c r="V131" s="241">
        <v>1050</v>
      </c>
      <c r="AQ131" s="143" t="s">
        <v>134</v>
      </c>
      <c r="AS131" s="143" t="s">
        <v>129</v>
      </c>
      <c r="AT131" s="143" t="s">
        <v>125</v>
      </c>
      <c r="AX131" s="16" t="s">
        <v>126</v>
      </c>
      <c r="BD131" s="144">
        <f>IF(N131="základní",J131,0)</f>
        <v>0</v>
      </c>
      <c r="BE131" s="144">
        <f>IF(N131="snížená",J131,0)</f>
        <v>13372</v>
      </c>
      <c r="BF131" s="144">
        <f>IF(N131="zákl. přenesená",J131,0)</f>
        <v>0</v>
      </c>
      <c r="BG131" s="144">
        <f>IF(N131="sníž. přenesená",J131,0)</f>
        <v>0</v>
      </c>
      <c r="BH131" s="144">
        <f>IF(N131="nulová",J131,0)</f>
        <v>0</v>
      </c>
      <c r="BI131" s="16" t="s">
        <v>125</v>
      </c>
      <c r="BJ131" s="144">
        <f>ROUND(I131*H131,2)</f>
        <v>13372</v>
      </c>
      <c r="BK131" s="16" t="s">
        <v>135</v>
      </c>
      <c r="BL131" s="143" t="s">
        <v>388</v>
      </c>
    </row>
    <row r="132" spans="2:64" s="1" customFormat="1" ht="24" customHeight="1" x14ac:dyDescent="0.2">
      <c r="B132" s="131"/>
      <c r="C132" s="132">
        <v>82</v>
      </c>
      <c r="D132" s="132"/>
      <c r="E132" s="133" t="s">
        <v>387</v>
      </c>
      <c r="F132" s="134" t="s">
        <v>517</v>
      </c>
      <c r="G132" s="135" t="s">
        <v>203</v>
      </c>
      <c r="H132" s="136">
        <v>-4</v>
      </c>
      <c r="I132" s="137">
        <v>4322</v>
      </c>
      <c r="J132" s="137">
        <f>ROUND(I132*H132,2)</f>
        <v>-17288</v>
      </c>
      <c r="K132" s="200"/>
      <c r="L132" s="138"/>
      <c r="M132" s="139"/>
      <c r="N132" s="140"/>
      <c r="O132" s="141"/>
      <c r="P132" s="141"/>
      <c r="Q132" s="141"/>
      <c r="R132" s="141"/>
      <c r="S132" s="141"/>
      <c r="T132" s="142"/>
      <c r="AQ132" s="143"/>
      <c r="AS132" s="143"/>
      <c r="AT132" s="143"/>
      <c r="AX132" s="16"/>
      <c r="BD132" s="144"/>
      <c r="BE132" s="144"/>
      <c r="BF132" s="144"/>
      <c r="BG132" s="144"/>
      <c r="BH132" s="144"/>
      <c r="BI132" s="16"/>
      <c r="BJ132" s="144"/>
      <c r="BK132" s="16"/>
      <c r="BL132" s="143"/>
    </row>
    <row r="133" spans="2:64" s="14" customFormat="1" x14ac:dyDescent="0.2">
      <c r="B133" s="177"/>
      <c r="D133" s="146" t="s">
        <v>137</v>
      </c>
      <c r="E133" s="178" t="s">
        <v>1</v>
      </c>
      <c r="F133" s="179" t="s">
        <v>389</v>
      </c>
      <c r="H133" s="178" t="s">
        <v>1</v>
      </c>
      <c r="L133" s="177"/>
      <c r="M133" s="180"/>
      <c r="N133" s="181"/>
      <c r="O133" s="181"/>
      <c r="P133" s="181"/>
      <c r="Q133" s="181"/>
      <c r="R133" s="181"/>
      <c r="S133" s="181"/>
      <c r="T133" s="182"/>
      <c r="AS133" s="178" t="s">
        <v>137</v>
      </c>
      <c r="AT133" s="178" t="s">
        <v>125</v>
      </c>
      <c r="AU133" s="14" t="s">
        <v>13</v>
      </c>
      <c r="AV133" s="14" t="s">
        <v>27</v>
      </c>
      <c r="AW133" s="14" t="s">
        <v>70</v>
      </c>
      <c r="AX133" s="178" t="s">
        <v>126</v>
      </c>
    </row>
    <row r="134" spans="2:64" s="12" customFormat="1" x14ac:dyDescent="0.2">
      <c r="B134" s="145"/>
      <c r="D134" s="146" t="s">
        <v>137</v>
      </c>
      <c r="E134" s="152" t="s">
        <v>1</v>
      </c>
      <c r="F134" s="147" t="s">
        <v>156</v>
      </c>
      <c r="H134" s="148">
        <v>4</v>
      </c>
      <c r="L134" s="145"/>
      <c r="M134" s="149"/>
      <c r="N134" s="150"/>
      <c r="O134" s="150"/>
      <c r="P134" s="150"/>
      <c r="Q134" s="150"/>
      <c r="R134" s="150"/>
      <c r="S134" s="150"/>
      <c r="T134" s="151"/>
      <c r="AS134" s="152" t="s">
        <v>137</v>
      </c>
      <c r="AT134" s="152" t="s">
        <v>125</v>
      </c>
      <c r="AU134" s="12" t="s">
        <v>125</v>
      </c>
      <c r="AV134" s="12" t="s">
        <v>27</v>
      </c>
      <c r="AW134" s="12" t="s">
        <v>13</v>
      </c>
      <c r="AX134" s="152" t="s">
        <v>126</v>
      </c>
    </row>
    <row r="135" spans="2:64" s="1" customFormat="1" ht="24" customHeight="1" x14ac:dyDescent="0.2">
      <c r="B135" s="131"/>
      <c r="C135" s="156" t="s">
        <v>174</v>
      </c>
      <c r="D135" s="156" t="s">
        <v>152</v>
      </c>
      <c r="E135" s="157" t="s">
        <v>390</v>
      </c>
      <c r="F135" s="158" t="s">
        <v>391</v>
      </c>
      <c r="G135" s="159" t="s">
        <v>392</v>
      </c>
      <c r="H135" s="160">
        <v>1</v>
      </c>
      <c r="I135" s="161">
        <v>6990</v>
      </c>
      <c r="J135" s="161">
        <f>ROUND(I135*H135,2)</f>
        <v>6990</v>
      </c>
      <c r="K135" s="158" t="s">
        <v>1</v>
      </c>
      <c r="L135" s="28"/>
      <c r="M135" s="162" t="s">
        <v>1</v>
      </c>
      <c r="N135" s="163" t="s">
        <v>36</v>
      </c>
      <c r="O135" s="141">
        <v>1.5229999999999999</v>
      </c>
      <c r="P135" s="141">
        <f>O135*H135</f>
        <v>1.5229999999999999</v>
      </c>
      <c r="Q135" s="141">
        <v>4.1009999999999998E-2</v>
      </c>
      <c r="R135" s="141">
        <f>Q135*H135</f>
        <v>4.1009999999999998E-2</v>
      </c>
      <c r="S135" s="141">
        <v>0</v>
      </c>
      <c r="T135" s="142">
        <f>S135*H135</f>
        <v>0</v>
      </c>
      <c r="AQ135" s="143" t="s">
        <v>135</v>
      </c>
      <c r="AS135" s="143" t="s">
        <v>152</v>
      </c>
      <c r="AT135" s="143" t="s">
        <v>125</v>
      </c>
      <c r="AX135" s="16" t="s">
        <v>126</v>
      </c>
      <c r="BD135" s="144">
        <f>IF(N135="základní",J135,0)</f>
        <v>0</v>
      </c>
      <c r="BE135" s="144">
        <f>IF(N135="snížená",J135,0)</f>
        <v>6990</v>
      </c>
      <c r="BF135" s="144">
        <f>IF(N135="zákl. přenesená",J135,0)</f>
        <v>0</v>
      </c>
      <c r="BG135" s="144">
        <f>IF(N135="sníž. přenesená",J135,0)</f>
        <v>0</v>
      </c>
      <c r="BH135" s="144">
        <f>IF(N135="nulová",J135,0)</f>
        <v>0</v>
      </c>
      <c r="BI135" s="16" t="s">
        <v>125</v>
      </c>
      <c r="BJ135" s="144">
        <f>ROUND(I135*H135,2)</f>
        <v>6990</v>
      </c>
      <c r="BK135" s="16" t="s">
        <v>135</v>
      </c>
      <c r="BL135" s="143" t="s">
        <v>393</v>
      </c>
    </row>
    <row r="136" spans="2:64" s="14" customFormat="1" x14ac:dyDescent="0.2">
      <c r="B136" s="177"/>
      <c r="D136" s="146" t="s">
        <v>137</v>
      </c>
      <c r="E136" s="178" t="s">
        <v>1</v>
      </c>
      <c r="F136" s="179" t="s">
        <v>394</v>
      </c>
      <c r="H136" s="178" t="s">
        <v>1</v>
      </c>
      <c r="L136" s="177"/>
      <c r="M136" s="180"/>
      <c r="N136" s="181"/>
      <c r="O136" s="181"/>
      <c r="P136" s="181"/>
      <c r="Q136" s="181"/>
      <c r="R136" s="181"/>
      <c r="S136" s="181"/>
      <c r="T136" s="182"/>
      <c r="AS136" s="178" t="s">
        <v>137</v>
      </c>
      <c r="AT136" s="178" t="s">
        <v>125</v>
      </c>
      <c r="AU136" s="14" t="s">
        <v>13</v>
      </c>
      <c r="AV136" s="14" t="s">
        <v>27</v>
      </c>
      <c r="AW136" s="14" t="s">
        <v>70</v>
      </c>
      <c r="AX136" s="178" t="s">
        <v>126</v>
      </c>
    </row>
    <row r="137" spans="2:64" s="12" customFormat="1" x14ac:dyDescent="0.2">
      <c r="B137" s="145"/>
      <c r="D137" s="146" t="s">
        <v>137</v>
      </c>
      <c r="E137" s="152" t="s">
        <v>1</v>
      </c>
      <c r="F137" s="147" t="s">
        <v>13</v>
      </c>
      <c r="H137" s="148">
        <v>1</v>
      </c>
      <c r="L137" s="145"/>
      <c r="M137" s="149"/>
      <c r="N137" s="150"/>
      <c r="O137" s="150"/>
      <c r="P137" s="150"/>
      <c r="Q137" s="150"/>
      <c r="R137" s="150"/>
      <c r="S137" s="150"/>
      <c r="T137" s="151"/>
      <c r="AS137" s="152" t="s">
        <v>137</v>
      </c>
      <c r="AT137" s="152" t="s">
        <v>125</v>
      </c>
      <c r="AU137" s="12" t="s">
        <v>125</v>
      </c>
      <c r="AV137" s="12" t="s">
        <v>27</v>
      </c>
      <c r="AW137" s="12" t="s">
        <v>13</v>
      </c>
      <c r="AX137" s="152" t="s">
        <v>126</v>
      </c>
    </row>
    <row r="138" spans="2:64" s="1" customFormat="1" ht="16.5" customHeight="1" x14ac:dyDescent="0.2">
      <c r="B138" s="131"/>
      <c r="C138" s="132" t="s">
        <v>179</v>
      </c>
      <c r="D138" s="132" t="s">
        <v>129</v>
      </c>
      <c r="E138" s="133" t="s">
        <v>395</v>
      </c>
      <c r="F138" s="134" t="s">
        <v>544</v>
      </c>
      <c r="G138" s="135" t="s">
        <v>203</v>
      </c>
      <c r="H138" s="136">
        <v>2</v>
      </c>
      <c r="I138" s="137">
        <v>4220</v>
      </c>
      <c r="J138" s="137">
        <f>ROUND(I138*H138,2)</f>
        <v>8440</v>
      </c>
      <c r="K138" s="134" t="s">
        <v>1</v>
      </c>
      <c r="L138" s="138"/>
      <c r="M138" s="139" t="s">
        <v>1</v>
      </c>
      <c r="N138" s="140" t="s">
        <v>36</v>
      </c>
      <c r="O138" s="141">
        <v>0</v>
      </c>
      <c r="P138" s="141">
        <f>O138*H138</f>
        <v>0</v>
      </c>
      <c r="Q138" s="141">
        <v>2E-3</v>
      </c>
      <c r="R138" s="141">
        <f>Q138*H138</f>
        <v>4.0000000000000001E-3</v>
      </c>
      <c r="S138" s="141">
        <v>0</v>
      </c>
      <c r="T138" s="142">
        <f>S138*H138</f>
        <v>0</v>
      </c>
      <c r="AQ138" s="143" t="s">
        <v>134</v>
      </c>
      <c r="AS138" s="143" t="s">
        <v>129</v>
      </c>
      <c r="AT138" s="143" t="s">
        <v>125</v>
      </c>
      <c r="AX138" s="16" t="s">
        <v>126</v>
      </c>
      <c r="BD138" s="144">
        <f>IF(N138="základní",J138,0)</f>
        <v>0</v>
      </c>
      <c r="BE138" s="144">
        <f>IF(N138="snížená",J138,0)</f>
        <v>8440</v>
      </c>
      <c r="BF138" s="144">
        <f>IF(N138="zákl. přenesená",J138,0)</f>
        <v>0</v>
      </c>
      <c r="BG138" s="144">
        <f>IF(N138="sníž. přenesená",J138,0)</f>
        <v>0</v>
      </c>
      <c r="BH138" s="144">
        <f>IF(N138="nulová",J138,0)</f>
        <v>0</v>
      </c>
      <c r="BI138" s="16" t="s">
        <v>125</v>
      </c>
      <c r="BJ138" s="144">
        <f>ROUND(I138*H138,2)</f>
        <v>8440</v>
      </c>
      <c r="BK138" s="16" t="s">
        <v>135</v>
      </c>
      <c r="BL138" s="143" t="s">
        <v>396</v>
      </c>
    </row>
    <row r="139" spans="2:64" s="1" customFormat="1" ht="27.75" customHeight="1" x14ac:dyDescent="0.2">
      <c r="B139" s="131"/>
      <c r="C139" s="132">
        <v>88</v>
      </c>
      <c r="D139" s="132"/>
      <c r="E139" s="133" t="s">
        <v>395</v>
      </c>
      <c r="F139" s="134" t="s">
        <v>518</v>
      </c>
      <c r="G139" s="135" t="s">
        <v>203</v>
      </c>
      <c r="H139" s="136">
        <v>-2</v>
      </c>
      <c r="I139" s="137">
        <v>2755.6</v>
      </c>
      <c r="J139" s="137">
        <f>ROUND(I139*H139,2)</f>
        <v>-5511.2</v>
      </c>
      <c r="K139" s="200"/>
      <c r="L139" s="138"/>
      <c r="M139" s="139"/>
      <c r="N139" s="140"/>
      <c r="O139" s="141"/>
      <c r="P139" s="141"/>
      <c r="Q139" s="141"/>
      <c r="R139" s="141"/>
      <c r="S139" s="141"/>
      <c r="T139" s="142"/>
      <c r="AQ139" s="143"/>
      <c r="AS139" s="143"/>
      <c r="AT139" s="143"/>
      <c r="AX139" s="16"/>
      <c r="BD139" s="144"/>
      <c r="BE139" s="144"/>
      <c r="BF139" s="144"/>
      <c r="BG139" s="144"/>
      <c r="BH139" s="144"/>
      <c r="BI139" s="16"/>
      <c r="BJ139" s="144"/>
      <c r="BK139" s="16"/>
      <c r="BL139" s="143"/>
    </row>
    <row r="140" spans="2:64" s="14" customFormat="1" x14ac:dyDescent="0.2">
      <c r="B140" s="177"/>
      <c r="D140" s="146" t="s">
        <v>137</v>
      </c>
      <c r="E140" s="178" t="s">
        <v>1</v>
      </c>
      <c r="F140" s="179" t="s">
        <v>397</v>
      </c>
      <c r="H140" s="178" t="s">
        <v>1</v>
      </c>
      <c r="L140" s="177"/>
      <c r="M140" s="180"/>
      <c r="N140" s="181"/>
      <c r="O140" s="181"/>
      <c r="P140" s="181"/>
      <c r="Q140" s="181"/>
      <c r="R140" s="181"/>
      <c r="S140" s="181"/>
      <c r="T140" s="182"/>
      <c r="AS140" s="178" t="s">
        <v>137</v>
      </c>
      <c r="AT140" s="178" t="s">
        <v>125</v>
      </c>
      <c r="AU140" s="14" t="s">
        <v>13</v>
      </c>
      <c r="AV140" s="14" t="s">
        <v>27</v>
      </c>
      <c r="AW140" s="14" t="s">
        <v>70</v>
      </c>
      <c r="AX140" s="178" t="s">
        <v>126</v>
      </c>
    </row>
    <row r="141" spans="2:64" s="12" customFormat="1" x14ac:dyDescent="0.2">
      <c r="B141" s="145"/>
      <c r="D141" s="146" t="s">
        <v>137</v>
      </c>
      <c r="E141" s="152" t="s">
        <v>1</v>
      </c>
      <c r="F141" s="147" t="s">
        <v>125</v>
      </c>
      <c r="H141" s="148">
        <v>2</v>
      </c>
      <c r="L141" s="145"/>
      <c r="M141" s="149"/>
      <c r="N141" s="150"/>
      <c r="O141" s="150"/>
      <c r="P141" s="150"/>
      <c r="Q141" s="150"/>
      <c r="R141" s="150"/>
      <c r="S141" s="150"/>
      <c r="T141" s="151"/>
      <c r="AS141" s="152" t="s">
        <v>137</v>
      </c>
      <c r="AT141" s="152" t="s">
        <v>125</v>
      </c>
      <c r="AU141" s="12" t="s">
        <v>125</v>
      </c>
      <c r="AV141" s="12" t="s">
        <v>27</v>
      </c>
      <c r="AW141" s="12" t="s">
        <v>13</v>
      </c>
      <c r="AX141" s="152" t="s">
        <v>126</v>
      </c>
    </row>
    <row r="142" spans="2:64" s="14" customFormat="1" x14ac:dyDescent="0.2">
      <c r="B142" s="177"/>
      <c r="D142" s="146" t="s">
        <v>137</v>
      </c>
      <c r="E142" s="178" t="s">
        <v>1</v>
      </c>
      <c r="F142" s="179" t="s">
        <v>398</v>
      </c>
      <c r="H142" s="178" t="s">
        <v>1</v>
      </c>
      <c r="L142" s="177"/>
      <c r="M142" s="180"/>
      <c r="N142" s="181"/>
      <c r="O142" s="181"/>
      <c r="P142" s="181"/>
      <c r="Q142" s="181"/>
      <c r="R142" s="181"/>
      <c r="S142" s="181"/>
      <c r="T142" s="182"/>
      <c r="AS142" s="178" t="s">
        <v>137</v>
      </c>
      <c r="AT142" s="178" t="s">
        <v>125</v>
      </c>
      <c r="AU142" s="14" t="s">
        <v>13</v>
      </c>
      <c r="AV142" s="14" t="s">
        <v>27</v>
      </c>
      <c r="AW142" s="14" t="s">
        <v>70</v>
      </c>
      <c r="AX142" s="178" t="s">
        <v>126</v>
      </c>
    </row>
    <row r="143" spans="2:64" s="12" customFormat="1" x14ac:dyDescent="0.2">
      <c r="B143" s="145"/>
      <c r="D143" s="146" t="s">
        <v>137</v>
      </c>
      <c r="E143" s="152" t="s">
        <v>1</v>
      </c>
      <c r="F143" s="147" t="s">
        <v>125</v>
      </c>
      <c r="H143" s="148">
        <v>2</v>
      </c>
      <c r="L143" s="145"/>
      <c r="M143" s="149"/>
      <c r="N143" s="150"/>
      <c r="O143" s="150"/>
      <c r="P143" s="150"/>
      <c r="Q143" s="150"/>
      <c r="R143" s="150"/>
      <c r="S143" s="150"/>
      <c r="T143" s="151"/>
      <c r="AS143" s="152" t="s">
        <v>137</v>
      </c>
      <c r="AT143" s="152" t="s">
        <v>125</v>
      </c>
      <c r="AU143" s="12" t="s">
        <v>125</v>
      </c>
      <c r="AV143" s="12" t="s">
        <v>27</v>
      </c>
      <c r="AW143" s="12" t="s">
        <v>13</v>
      </c>
      <c r="AX143" s="152" t="s">
        <v>126</v>
      </c>
    </row>
    <row r="144" spans="2:64" s="1" customFormat="1" ht="16.5" customHeight="1" x14ac:dyDescent="0.2">
      <c r="B144" s="131"/>
      <c r="C144" s="208" t="s">
        <v>150</v>
      </c>
      <c r="D144" s="208" t="s">
        <v>129</v>
      </c>
      <c r="E144" s="219" t="s">
        <v>399</v>
      </c>
      <c r="F144" s="218" t="s">
        <v>400</v>
      </c>
      <c r="G144" s="212" t="s">
        <v>203</v>
      </c>
      <c r="H144" s="213">
        <v>1</v>
      </c>
      <c r="I144" s="222">
        <v>5658</v>
      </c>
      <c r="J144" s="223">
        <f>ROUND(I144*H144,2)</f>
        <v>5658</v>
      </c>
      <c r="K144" s="221" t="s">
        <v>133</v>
      </c>
      <c r="L144" s="138"/>
      <c r="M144" s="139" t="s">
        <v>1</v>
      </c>
      <c r="N144" s="140" t="s">
        <v>36</v>
      </c>
      <c r="O144" s="141">
        <v>0</v>
      </c>
      <c r="P144" s="141">
        <f>O144*H144</f>
        <v>0</v>
      </c>
      <c r="Q144" s="141">
        <v>1.4E-2</v>
      </c>
      <c r="R144" s="141">
        <f>Q144*H144</f>
        <v>1.4E-2</v>
      </c>
      <c r="S144" s="141">
        <v>0</v>
      </c>
      <c r="T144" s="142">
        <f>S144*H144</f>
        <v>0</v>
      </c>
      <c r="AQ144" s="143" t="s">
        <v>134</v>
      </c>
      <c r="AS144" s="143" t="s">
        <v>129</v>
      </c>
      <c r="AT144" s="143" t="s">
        <v>125</v>
      </c>
      <c r="AX144" s="16" t="s">
        <v>126</v>
      </c>
      <c r="BD144" s="144">
        <f>IF(N144="základní",J144,0)</f>
        <v>0</v>
      </c>
      <c r="BE144" s="144">
        <f>IF(N144="snížená",J144,0)</f>
        <v>5658</v>
      </c>
      <c r="BF144" s="144">
        <f>IF(N144="zákl. přenesená",J144,0)</f>
        <v>0</v>
      </c>
      <c r="BG144" s="144">
        <f>IF(N144="sníž. přenesená",J144,0)</f>
        <v>0</v>
      </c>
      <c r="BH144" s="144">
        <f>IF(N144="nulová",J144,0)</f>
        <v>0</v>
      </c>
      <c r="BI144" s="16" t="s">
        <v>125</v>
      </c>
      <c r="BJ144" s="144">
        <f>ROUND(I144*H144,2)</f>
        <v>5658</v>
      </c>
      <c r="BK144" s="16" t="s">
        <v>135</v>
      </c>
      <c r="BL144" s="143" t="s">
        <v>401</v>
      </c>
    </row>
    <row r="145" spans="2:64" s="1" customFormat="1" ht="16.5" customHeight="1" x14ac:dyDescent="0.2">
      <c r="B145" s="131"/>
      <c r="C145" s="209">
        <v>95</v>
      </c>
      <c r="D145" s="208"/>
      <c r="E145" s="219" t="s">
        <v>522</v>
      </c>
      <c r="F145" s="210" t="s">
        <v>521</v>
      </c>
      <c r="G145" s="216" t="s">
        <v>203</v>
      </c>
      <c r="H145" s="217">
        <v>-1</v>
      </c>
      <c r="I145" s="227">
        <v>1</v>
      </c>
      <c r="J145" s="225">
        <f>ROUND(I145*H145,2)</f>
        <v>-1</v>
      </c>
      <c r="K145" s="200"/>
      <c r="L145" s="138"/>
      <c r="M145" s="139"/>
      <c r="N145" s="140"/>
      <c r="O145" s="141"/>
      <c r="P145" s="141"/>
      <c r="Q145" s="141"/>
      <c r="R145" s="141"/>
      <c r="S145" s="141"/>
      <c r="T145" s="142"/>
      <c r="AQ145" s="143"/>
      <c r="AS145" s="143"/>
      <c r="AT145" s="143"/>
      <c r="AX145" s="16"/>
      <c r="BD145" s="144"/>
      <c r="BE145" s="144"/>
      <c r="BF145" s="144"/>
      <c r="BG145" s="144"/>
      <c r="BH145" s="144"/>
      <c r="BI145" s="16"/>
      <c r="BJ145" s="144"/>
      <c r="BK145" s="16"/>
      <c r="BL145" s="143"/>
    </row>
    <row r="146" spans="2:64" s="1" customFormat="1" ht="16.5" customHeight="1" x14ac:dyDescent="0.2">
      <c r="B146" s="131"/>
      <c r="C146" s="207">
        <v>101</v>
      </c>
      <c r="D146" s="209"/>
      <c r="E146" s="220" t="s">
        <v>520</v>
      </c>
      <c r="F146" s="214" t="s">
        <v>519</v>
      </c>
      <c r="G146" s="215" t="s">
        <v>203</v>
      </c>
      <c r="H146" s="211">
        <v>-1</v>
      </c>
      <c r="I146" s="224">
        <v>5710.4</v>
      </c>
      <c r="J146" s="226">
        <f>ROUND(I146*H146,2)</f>
        <v>-5710.4</v>
      </c>
      <c r="K146" s="200"/>
      <c r="L146" s="138"/>
      <c r="M146" s="139"/>
      <c r="N146" s="140"/>
      <c r="O146" s="141"/>
      <c r="P146" s="141"/>
      <c r="Q146" s="141"/>
      <c r="R146" s="141"/>
      <c r="S146" s="141"/>
      <c r="T146" s="142"/>
      <c r="AQ146" s="143"/>
      <c r="AS146" s="143"/>
      <c r="AT146" s="143"/>
      <c r="AX146" s="16"/>
      <c r="BD146" s="144"/>
      <c r="BE146" s="144"/>
      <c r="BF146" s="144"/>
      <c r="BG146" s="144"/>
      <c r="BH146" s="144"/>
      <c r="BI146" s="16"/>
      <c r="BJ146" s="144"/>
      <c r="BK146" s="16"/>
      <c r="BL146" s="143"/>
    </row>
    <row r="147" spans="2:64" s="14" customFormat="1" x14ac:dyDescent="0.2">
      <c r="B147" s="177"/>
      <c r="D147" s="146" t="s">
        <v>137</v>
      </c>
      <c r="E147" s="178" t="s">
        <v>1</v>
      </c>
      <c r="F147" s="179" t="s">
        <v>402</v>
      </c>
      <c r="H147" s="178" t="s">
        <v>1</v>
      </c>
      <c r="L147" s="177"/>
      <c r="M147" s="180"/>
      <c r="N147" s="181"/>
      <c r="O147" s="181"/>
      <c r="P147" s="181"/>
      <c r="Q147" s="181"/>
      <c r="R147" s="181"/>
      <c r="S147" s="181"/>
      <c r="T147" s="182"/>
      <c r="AS147" s="178" t="s">
        <v>137</v>
      </c>
      <c r="AT147" s="178" t="s">
        <v>125</v>
      </c>
      <c r="AU147" s="14" t="s">
        <v>13</v>
      </c>
      <c r="AV147" s="14" t="s">
        <v>27</v>
      </c>
      <c r="AW147" s="14" t="s">
        <v>70</v>
      </c>
      <c r="AX147" s="178" t="s">
        <v>126</v>
      </c>
    </row>
    <row r="148" spans="2:64" s="12" customFormat="1" x14ac:dyDescent="0.2">
      <c r="B148" s="145"/>
      <c r="D148" s="146" t="s">
        <v>137</v>
      </c>
      <c r="E148" s="152" t="s">
        <v>1</v>
      </c>
      <c r="F148" s="147" t="s">
        <v>13</v>
      </c>
      <c r="H148" s="148">
        <v>1</v>
      </c>
      <c r="L148" s="145"/>
      <c r="M148" s="149"/>
      <c r="N148" s="150"/>
      <c r="O148" s="150"/>
      <c r="P148" s="150"/>
      <c r="Q148" s="150"/>
      <c r="R148" s="150"/>
      <c r="S148" s="150"/>
      <c r="T148" s="151"/>
      <c r="AS148" s="152" t="s">
        <v>137</v>
      </c>
      <c r="AT148" s="152" t="s">
        <v>125</v>
      </c>
      <c r="AU148" s="12" t="s">
        <v>125</v>
      </c>
      <c r="AV148" s="12" t="s">
        <v>27</v>
      </c>
      <c r="AW148" s="12" t="s">
        <v>13</v>
      </c>
      <c r="AX148" s="152" t="s">
        <v>126</v>
      </c>
    </row>
    <row r="149" spans="2:64" s="1" customFormat="1" ht="16.5" customHeight="1" x14ac:dyDescent="0.2">
      <c r="B149" s="131"/>
      <c r="C149" s="132" t="s">
        <v>229</v>
      </c>
      <c r="D149" s="132" t="s">
        <v>129</v>
      </c>
      <c r="E149" s="133" t="s">
        <v>403</v>
      </c>
      <c r="F149" s="134" t="s">
        <v>404</v>
      </c>
      <c r="G149" s="135" t="s">
        <v>203</v>
      </c>
      <c r="H149" s="136">
        <v>1</v>
      </c>
      <c r="I149" s="137">
        <v>2224</v>
      </c>
      <c r="J149" s="137">
        <f>ROUND(I149*H149,2)</f>
        <v>2224</v>
      </c>
      <c r="K149" s="134" t="s">
        <v>1</v>
      </c>
      <c r="L149" s="138"/>
      <c r="M149" s="139" t="s">
        <v>1</v>
      </c>
      <c r="N149" s="140" t="s">
        <v>36</v>
      </c>
      <c r="O149" s="141">
        <v>0</v>
      </c>
      <c r="P149" s="141">
        <f>O149*H149</f>
        <v>0</v>
      </c>
      <c r="Q149" s="141">
        <v>3.2000000000000002E-3</v>
      </c>
      <c r="R149" s="141">
        <f>Q149*H149</f>
        <v>3.2000000000000002E-3</v>
      </c>
      <c r="S149" s="141">
        <v>0</v>
      </c>
      <c r="T149" s="142">
        <f>S149*H149</f>
        <v>0</v>
      </c>
      <c r="AQ149" s="143" t="s">
        <v>134</v>
      </c>
      <c r="AS149" s="143" t="s">
        <v>129</v>
      </c>
      <c r="AT149" s="143" t="s">
        <v>125</v>
      </c>
      <c r="AX149" s="16" t="s">
        <v>126</v>
      </c>
      <c r="BD149" s="144">
        <f>IF(N149="základní",J149,0)</f>
        <v>0</v>
      </c>
      <c r="BE149" s="144">
        <f>IF(N149="snížená",J149,0)</f>
        <v>2224</v>
      </c>
      <c r="BF149" s="144">
        <f>IF(N149="zákl. přenesená",J149,0)</f>
        <v>0</v>
      </c>
      <c r="BG149" s="144">
        <f>IF(N149="sníž. přenesená",J149,0)</f>
        <v>0</v>
      </c>
      <c r="BH149" s="144">
        <f>IF(N149="nulová",J149,0)</f>
        <v>0</v>
      </c>
      <c r="BI149" s="16" t="s">
        <v>125</v>
      </c>
      <c r="BJ149" s="144">
        <f>ROUND(I149*H149,2)</f>
        <v>2224</v>
      </c>
      <c r="BK149" s="16" t="s">
        <v>135</v>
      </c>
      <c r="BL149" s="143" t="s">
        <v>405</v>
      </c>
    </row>
    <row r="150" spans="2:64" s="1" customFormat="1" ht="16.5" customHeight="1" x14ac:dyDescent="0.2">
      <c r="B150" s="131"/>
      <c r="C150" s="132">
        <v>84</v>
      </c>
      <c r="D150" s="132"/>
      <c r="E150" s="133" t="s">
        <v>537</v>
      </c>
      <c r="F150" s="134" t="s">
        <v>538</v>
      </c>
      <c r="G150" s="135" t="s">
        <v>203</v>
      </c>
      <c r="H150" s="136">
        <v>-1</v>
      </c>
      <c r="I150" s="137">
        <v>1529.6</v>
      </c>
      <c r="J150" s="137">
        <f>ROUND(I150*H150,2)</f>
        <v>-1529.6</v>
      </c>
      <c r="K150" s="200"/>
      <c r="L150" s="138"/>
      <c r="M150" s="139"/>
      <c r="N150" s="140"/>
      <c r="O150" s="141"/>
      <c r="P150" s="141"/>
      <c r="Q150" s="141"/>
      <c r="R150" s="141"/>
      <c r="S150" s="141"/>
      <c r="T150" s="142"/>
      <c r="AQ150" s="143"/>
      <c r="AS150" s="143"/>
      <c r="AT150" s="143"/>
      <c r="AX150" s="16"/>
      <c r="BD150" s="144"/>
      <c r="BE150" s="144"/>
      <c r="BF150" s="144"/>
      <c r="BG150" s="144"/>
      <c r="BH150" s="144"/>
      <c r="BI150" s="16"/>
      <c r="BJ150" s="144"/>
      <c r="BK150" s="16"/>
      <c r="BL150" s="143"/>
    </row>
    <row r="151" spans="2:64" s="14" customFormat="1" x14ac:dyDescent="0.2">
      <c r="B151" s="177"/>
      <c r="D151" s="146" t="s">
        <v>137</v>
      </c>
      <c r="E151" s="178" t="s">
        <v>1</v>
      </c>
      <c r="F151" s="179" t="s">
        <v>402</v>
      </c>
      <c r="H151" s="178" t="s">
        <v>1</v>
      </c>
      <c r="L151" s="177"/>
      <c r="M151" s="180"/>
      <c r="N151" s="181"/>
      <c r="O151" s="181"/>
      <c r="P151" s="181"/>
      <c r="Q151" s="181"/>
      <c r="R151" s="181"/>
      <c r="S151" s="181"/>
      <c r="T151" s="182"/>
      <c r="AS151" s="178" t="s">
        <v>137</v>
      </c>
      <c r="AT151" s="178" t="s">
        <v>125</v>
      </c>
      <c r="AU151" s="14" t="s">
        <v>13</v>
      </c>
      <c r="AV151" s="14" t="s">
        <v>27</v>
      </c>
      <c r="AW151" s="14" t="s">
        <v>70</v>
      </c>
      <c r="AX151" s="178" t="s">
        <v>126</v>
      </c>
    </row>
    <row r="152" spans="2:64" s="12" customFormat="1" x14ac:dyDescent="0.2">
      <c r="B152" s="145"/>
      <c r="D152" s="146" t="s">
        <v>137</v>
      </c>
      <c r="E152" s="152" t="s">
        <v>1</v>
      </c>
      <c r="F152" s="147" t="s">
        <v>13</v>
      </c>
      <c r="H152" s="148">
        <v>1</v>
      </c>
      <c r="L152" s="145"/>
      <c r="M152" s="149"/>
      <c r="N152" s="150"/>
      <c r="O152" s="150"/>
      <c r="P152" s="150"/>
      <c r="Q152" s="150"/>
      <c r="R152" s="150"/>
      <c r="S152" s="150"/>
      <c r="T152" s="151"/>
      <c r="AS152" s="152" t="s">
        <v>137</v>
      </c>
      <c r="AT152" s="152" t="s">
        <v>125</v>
      </c>
      <c r="AU152" s="12" t="s">
        <v>125</v>
      </c>
      <c r="AV152" s="12" t="s">
        <v>27</v>
      </c>
      <c r="AW152" s="12" t="s">
        <v>13</v>
      </c>
      <c r="AX152" s="152" t="s">
        <v>126</v>
      </c>
    </row>
    <row r="153" spans="2:64" s="1" customFormat="1" ht="16.5" customHeight="1" x14ac:dyDescent="0.2">
      <c r="B153" s="131"/>
      <c r="C153" s="132" t="s">
        <v>233</v>
      </c>
      <c r="D153" s="132" t="s">
        <v>129</v>
      </c>
      <c r="E153" s="133" t="s">
        <v>406</v>
      </c>
      <c r="F153" s="134" t="s">
        <v>543</v>
      </c>
      <c r="G153" s="135" t="s">
        <v>203</v>
      </c>
      <c r="H153" s="136">
        <v>1</v>
      </c>
      <c r="I153" s="137">
        <f>L153+V153</f>
        <v>4120</v>
      </c>
      <c r="J153" s="137">
        <f>ROUND(I153*H153,2)</f>
        <v>4120</v>
      </c>
      <c r="K153" s="234" t="s">
        <v>1</v>
      </c>
      <c r="L153" s="237">
        <v>3070</v>
      </c>
      <c r="M153" s="238" t="s">
        <v>1</v>
      </c>
      <c r="N153" s="239" t="s">
        <v>36</v>
      </c>
      <c r="O153" s="240">
        <v>0</v>
      </c>
      <c r="P153" s="240">
        <f>O153*H153</f>
        <v>0</v>
      </c>
      <c r="Q153" s="240">
        <v>1.6E-2</v>
      </c>
      <c r="R153" s="240">
        <f>Q153*H153</f>
        <v>1.6E-2</v>
      </c>
      <c r="S153" s="240">
        <v>0</v>
      </c>
      <c r="T153" s="240">
        <f>S153*H153</f>
        <v>0</v>
      </c>
      <c r="U153" s="241"/>
      <c r="V153" s="241">
        <v>1050</v>
      </c>
      <c r="AQ153" s="143" t="s">
        <v>134</v>
      </c>
      <c r="AS153" s="143" t="s">
        <v>129</v>
      </c>
      <c r="AT153" s="143" t="s">
        <v>125</v>
      </c>
      <c r="AX153" s="16" t="s">
        <v>126</v>
      </c>
      <c r="BD153" s="144">
        <f>IF(N153="základní",J153,0)</f>
        <v>0</v>
      </c>
      <c r="BE153" s="144">
        <f>IF(N153="snížená",J153,0)</f>
        <v>4120</v>
      </c>
      <c r="BF153" s="144">
        <f>IF(N153="zákl. přenesená",J153,0)</f>
        <v>0</v>
      </c>
      <c r="BG153" s="144">
        <f>IF(N153="sníž. přenesená",J153,0)</f>
        <v>0</v>
      </c>
      <c r="BH153" s="144">
        <f>IF(N153="nulová",J153,0)</f>
        <v>0</v>
      </c>
      <c r="BI153" s="16" t="s">
        <v>125</v>
      </c>
      <c r="BJ153" s="144">
        <f>ROUND(I153*H153,2)</f>
        <v>4120</v>
      </c>
      <c r="BK153" s="16" t="s">
        <v>135</v>
      </c>
      <c r="BL153" s="143" t="s">
        <v>407</v>
      </c>
    </row>
    <row r="154" spans="2:64" s="1" customFormat="1" ht="26.25" customHeight="1" x14ac:dyDescent="0.2">
      <c r="B154" s="131"/>
      <c r="C154" s="198">
        <v>83</v>
      </c>
      <c r="D154" s="198"/>
      <c r="E154" s="199" t="s">
        <v>535</v>
      </c>
      <c r="F154" s="199" t="s">
        <v>536</v>
      </c>
      <c r="G154" s="135" t="s">
        <v>203</v>
      </c>
      <c r="H154" s="136">
        <v>-1</v>
      </c>
      <c r="I154" s="203">
        <v>6526.55</v>
      </c>
      <c r="J154" s="137">
        <f>ROUND(I154*H154,2)</f>
        <v>-6526.55</v>
      </c>
      <c r="K154" s="200"/>
      <c r="L154" s="138"/>
      <c r="M154" s="139"/>
      <c r="N154" s="140"/>
      <c r="O154" s="141"/>
      <c r="P154" s="141"/>
      <c r="Q154" s="141"/>
      <c r="R154" s="141"/>
      <c r="S154" s="141"/>
      <c r="T154" s="142"/>
      <c r="AQ154" s="143"/>
      <c r="AS154" s="143"/>
      <c r="AT154" s="143"/>
      <c r="AX154" s="16"/>
      <c r="BD154" s="144"/>
      <c r="BE154" s="144"/>
      <c r="BF154" s="144"/>
      <c r="BG154" s="144"/>
      <c r="BH154" s="144"/>
      <c r="BI154" s="16"/>
      <c r="BJ154" s="144"/>
      <c r="BK154" s="16"/>
      <c r="BL154" s="143"/>
    </row>
    <row r="155" spans="2:64" s="14" customFormat="1" x14ac:dyDescent="0.2">
      <c r="B155" s="177"/>
      <c r="D155" s="146" t="s">
        <v>137</v>
      </c>
      <c r="E155" s="178" t="s">
        <v>1</v>
      </c>
      <c r="F155" s="179" t="s">
        <v>408</v>
      </c>
      <c r="H155" s="178" t="s">
        <v>1</v>
      </c>
      <c r="L155" s="177"/>
      <c r="M155" s="180"/>
      <c r="N155" s="181"/>
      <c r="O155" s="181"/>
      <c r="P155" s="181"/>
      <c r="Q155" s="181"/>
      <c r="R155" s="181"/>
      <c r="S155" s="181"/>
      <c r="T155" s="182"/>
      <c r="AS155" s="178" t="s">
        <v>137</v>
      </c>
      <c r="AT155" s="178" t="s">
        <v>125</v>
      </c>
      <c r="AU155" s="14" t="s">
        <v>13</v>
      </c>
      <c r="AV155" s="14" t="s">
        <v>27</v>
      </c>
      <c r="AW155" s="14" t="s">
        <v>70</v>
      </c>
      <c r="AX155" s="178" t="s">
        <v>126</v>
      </c>
    </row>
    <row r="156" spans="2:64" s="12" customFormat="1" x14ac:dyDescent="0.2">
      <c r="B156" s="145"/>
      <c r="D156" s="146" t="s">
        <v>137</v>
      </c>
      <c r="E156" s="152" t="s">
        <v>1</v>
      </c>
      <c r="F156" s="147" t="s">
        <v>13</v>
      </c>
      <c r="H156" s="148">
        <v>1</v>
      </c>
      <c r="L156" s="228"/>
      <c r="M156" s="229"/>
      <c r="N156" s="230"/>
      <c r="O156" s="230"/>
      <c r="P156" s="230"/>
      <c r="Q156" s="230"/>
      <c r="R156" s="230"/>
      <c r="S156" s="230"/>
      <c r="T156" s="231"/>
      <c r="U156" s="232"/>
      <c r="V156" s="232"/>
      <c r="AS156" s="152" t="s">
        <v>137</v>
      </c>
      <c r="AT156" s="152" t="s">
        <v>125</v>
      </c>
      <c r="AU156" s="12" t="s">
        <v>125</v>
      </c>
      <c r="AV156" s="12" t="s">
        <v>27</v>
      </c>
      <c r="AW156" s="12" t="s">
        <v>13</v>
      </c>
      <c r="AX156" s="152" t="s">
        <v>126</v>
      </c>
    </row>
    <row r="157" spans="2:64" s="1" customFormat="1" ht="24" customHeight="1" x14ac:dyDescent="0.2">
      <c r="B157" s="131"/>
      <c r="C157" s="132" t="s">
        <v>237</v>
      </c>
      <c r="D157" s="132" t="s">
        <v>129</v>
      </c>
      <c r="E157" s="133" t="s">
        <v>409</v>
      </c>
      <c r="F157" s="134" t="s">
        <v>542</v>
      </c>
      <c r="G157" s="135" t="s">
        <v>203</v>
      </c>
      <c r="H157" s="136">
        <v>2</v>
      </c>
      <c r="I157" s="137">
        <f>L157+V157</f>
        <v>2330</v>
      </c>
      <c r="J157" s="137">
        <f t="shared" ref="J157:J162" si="0">ROUND(I157*H157,2)</f>
        <v>4660</v>
      </c>
      <c r="K157" s="234" t="s">
        <v>1</v>
      </c>
      <c r="L157" s="242">
        <v>1710</v>
      </c>
      <c r="M157" s="243" t="s">
        <v>1</v>
      </c>
      <c r="N157" s="244" t="s">
        <v>36</v>
      </c>
      <c r="O157" s="245">
        <v>0</v>
      </c>
      <c r="P157" s="245">
        <f>O157*H157</f>
        <v>0</v>
      </c>
      <c r="Q157" s="245">
        <v>1.2999999999999999E-2</v>
      </c>
      <c r="R157" s="245">
        <f>Q157*H157</f>
        <v>2.5999999999999999E-2</v>
      </c>
      <c r="S157" s="245">
        <v>0</v>
      </c>
      <c r="T157" s="245">
        <f>S157*H157</f>
        <v>0</v>
      </c>
      <c r="U157" s="246"/>
      <c r="V157" s="246">
        <v>620</v>
      </c>
      <c r="AQ157" s="143" t="s">
        <v>134</v>
      </c>
      <c r="AS157" s="143" t="s">
        <v>129</v>
      </c>
      <c r="AT157" s="143" t="s">
        <v>125</v>
      </c>
      <c r="AX157" s="16" t="s">
        <v>126</v>
      </c>
      <c r="BD157" s="144">
        <f>IF(N157="základní",J157,0)</f>
        <v>0</v>
      </c>
      <c r="BE157" s="144">
        <f>IF(N157="snížená",J157,0)</f>
        <v>4660</v>
      </c>
      <c r="BF157" s="144">
        <f>IF(N157="zákl. přenesená",J157,0)</f>
        <v>0</v>
      </c>
      <c r="BG157" s="144">
        <f>IF(N157="sníž. přenesená",J157,0)</f>
        <v>0</v>
      </c>
      <c r="BH157" s="144">
        <f>IF(N157="nulová",J157,0)</f>
        <v>0</v>
      </c>
      <c r="BI157" s="16" t="s">
        <v>125</v>
      </c>
      <c r="BJ157" s="144">
        <f>ROUND(I157*H157,2)</f>
        <v>4660</v>
      </c>
      <c r="BK157" s="16" t="s">
        <v>135</v>
      </c>
      <c r="BL157" s="143" t="s">
        <v>410</v>
      </c>
    </row>
    <row r="158" spans="2:64" s="1" customFormat="1" ht="24" customHeight="1" x14ac:dyDescent="0.2">
      <c r="B158" s="131"/>
      <c r="C158" s="132">
        <v>80</v>
      </c>
      <c r="D158" s="132"/>
      <c r="E158" s="133" t="s">
        <v>533</v>
      </c>
      <c r="F158" s="133" t="s">
        <v>534</v>
      </c>
      <c r="G158" s="135" t="s">
        <v>203</v>
      </c>
      <c r="H158" s="136">
        <v>-2</v>
      </c>
      <c r="I158" s="137">
        <v>3877.25</v>
      </c>
      <c r="J158" s="137">
        <f t="shared" si="0"/>
        <v>-7754.5</v>
      </c>
      <c r="K158" s="134"/>
      <c r="L158" s="138"/>
      <c r="M158" s="139"/>
      <c r="N158" s="140"/>
      <c r="O158" s="141"/>
      <c r="P158" s="141"/>
      <c r="Q158" s="141"/>
      <c r="R158" s="141"/>
      <c r="S158" s="141"/>
      <c r="T158" s="142"/>
      <c r="AQ158" s="143"/>
      <c r="AS158" s="143"/>
      <c r="AT158" s="143"/>
      <c r="AX158" s="16"/>
      <c r="BD158" s="144"/>
      <c r="BE158" s="144"/>
      <c r="BF158" s="144"/>
      <c r="BG158" s="144"/>
      <c r="BH158" s="144"/>
      <c r="BI158" s="16"/>
      <c r="BJ158" s="144"/>
      <c r="BK158" s="16"/>
      <c r="BL158" s="143"/>
    </row>
    <row r="159" spans="2:64" s="1" customFormat="1" ht="24" customHeight="1" x14ac:dyDescent="0.2">
      <c r="B159" s="131"/>
      <c r="C159" s="132" t="s">
        <v>241</v>
      </c>
      <c r="D159" s="132" t="s">
        <v>129</v>
      </c>
      <c r="E159" s="206" t="s">
        <v>411</v>
      </c>
      <c r="F159" s="134" t="s">
        <v>541</v>
      </c>
      <c r="G159" s="135" t="s">
        <v>203</v>
      </c>
      <c r="H159" s="136">
        <v>2</v>
      </c>
      <c r="I159" s="137">
        <f>L159+V159</f>
        <v>2902</v>
      </c>
      <c r="J159" s="137">
        <f t="shared" si="0"/>
        <v>5804</v>
      </c>
      <c r="K159" s="234" t="s">
        <v>1</v>
      </c>
      <c r="L159" s="237">
        <v>2392</v>
      </c>
      <c r="M159" s="238" t="s">
        <v>1</v>
      </c>
      <c r="N159" s="239" t="s">
        <v>36</v>
      </c>
      <c r="O159" s="240">
        <v>0</v>
      </c>
      <c r="P159" s="240">
        <f>O159*H159</f>
        <v>0</v>
      </c>
      <c r="Q159" s="240">
        <v>1.5E-3</v>
      </c>
      <c r="R159" s="240">
        <f>Q159*H159</f>
        <v>3.0000000000000001E-3</v>
      </c>
      <c r="S159" s="240">
        <v>0</v>
      </c>
      <c r="T159" s="240">
        <f>S159*H159</f>
        <v>0</v>
      </c>
      <c r="U159" s="241"/>
      <c r="V159" s="241">
        <v>510</v>
      </c>
      <c r="AQ159" s="143" t="s">
        <v>134</v>
      </c>
      <c r="AS159" s="143" t="s">
        <v>129</v>
      </c>
      <c r="AT159" s="143" t="s">
        <v>125</v>
      </c>
      <c r="AX159" s="16" t="s">
        <v>126</v>
      </c>
      <c r="BD159" s="144">
        <f>IF(N159="základní",J159,0)</f>
        <v>0</v>
      </c>
      <c r="BE159" s="144">
        <f>IF(N159="snížená",J159,0)</f>
        <v>5804</v>
      </c>
      <c r="BF159" s="144">
        <f>IF(N159="zákl. přenesená",J159,0)</f>
        <v>0</v>
      </c>
      <c r="BG159" s="144">
        <f>IF(N159="sníž. přenesená",J159,0)</f>
        <v>0</v>
      </c>
      <c r="BH159" s="144">
        <f>IF(N159="nulová",J159,0)</f>
        <v>0</v>
      </c>
      <c r="BI159" s="16" t="s">
        <v>125</v>
      </c>
      <c r="BJ159" s="144">
        <f>ROUND(I159*H159,2)</f>
        <v>5804</v>
      </c>
      <c r="BK159" s="16" t="s">
        <v>135</v>
      </c>
      <c r="BL159" s="143" t="s">
        <v>412</v>
      </c>
    </row>
    <row r="160" spans="2:64" s="1" customFormat="1" ht="24" customHeight="1" x14ac:dyDescent="0.2">
      <c r="B160" s="131"/>
      <c r="C160" s="132">
        <v>85</v>
      </c>
      <c r="D160" s="132"/>
      <c r="E160" s="133" t="s">
        <v>515</v>
      </c>
      <c r="F160" s="134" t="s">
        <v>516</v>
      </c>
      <c r="G160" s="135" t="s">
        <v>203</v>
      </c>
      <c r="H160" s="136">
        <v>-2</v>
      </c>
      <c r="I160" s="137">
        <v>1499.6</v>
      </c>
      <c r="J160" s="137">
        <f t="shared" si="0"/>
        <v>-2999.2</v>
      </c>
      <c r="K160" s="134"/>
      <c r="L160" s="138"/>
      <c r="M160" s="139"/>
      <c r="N160" s="140"/>
      <c r="O160" s="141"/>
      <c r="P160" s="141"/>
      <c r="Q160" s="141"/>
      <c r="R160" s="141"/>
      <c r="S160" s="141"/>
      <c r="T160" s="142"/>
      <c r="AQ160" s="143"/>
      <c r="AS160" s="143"/>
      <c r="AT160" s="143"/>
      <c r="AX160" s="16"/>
      <c r="BD160" s="144"/>
      <c r="BE160" s="144"/>
      <c r="BF160" s="144"/>
      <c r="BG160" s="144"/>
      <c r="BH160" s="144"/>
      <c r="BI160" s="16"/>
      <c r="BJ160" s="144"/>
      <c r="BK160" s="16"/>
      <c r="BL160" s="143"/>
    </row>
    <row r="161" spans="2:64" s="1" customFormat="1" ht="24" customHeight="1" x14ac:dyDescent="0.2">
      <c r="B161" s="131"/>
      <c r="C161" s="132" t="s">
        <v>245</v>
      </c>
      <c r="D161" s="132" t="s">
        <v>129</v>
      </c>
      <c r="E161" s="205" t="s">
        <v>413</v>
      </c>
      <c r="F161" s="134" t="s">
        <v>540</v>
      </c>
      <c r="G161" s="135" t="s">
        <v>203</v>
      </c>
      <c r="H161" s="136">
        <v>1</v>
      </c>
      <c r="I161" s="137">
        <v>5720</v>
      </c>
      <c r="J161" s="137">
        <f t="shared" si="0"/>
        <v>5720</v>
      </c>
      <c r="K161" s="134" t="s">
        <v>1</v>
      </c>
      <c r="L161" s="138"/>
      <c r="M161" s="139" t="s">
        <v>1</v>
      </c>
      <c r="N161" s="140" t="s">
        <v>36</v>
      </c>
      <c r="O161" s="141">
        <v>0</v>
      </c>
      <c r="P161" s="141">
        <f>O161*H161</f>
        <v>0</v>
      </c>
      <c r="Q161" s="141">
        <v>3.0500000000000002E-3</v>
      </c>
      <c r="R161" s="141">
        <f>Q161*H161</f>
        <v>3.0500000000000002E-3</v>
      </c>
      <c r="S161" s="141">
        <v>0</v>
      </c>
      <c r="T161" s="142">
        <f>S161*H161</f>
        <v>0</v>
      </c>
      <c r="AQ161" s="143" t="s">
        <v>134</v>
      </c>
      <c r="AS161" s="143" t="s">
        <v>129</v>
      </c>
      <c r="AT161" s="143" t="s">
        <v>125</v>
      </c>
      <c r="AX161" s="16" t="s">
        <v>126</v>
      </c>
      <c r="BD161" s="144">
        <f>IF(N161="základní",J161,0)</f>
        <v>0</v>
      </c>
      <c r="BE161" s="144">
        <f>IF(N161="snížená",J161,0)</f>
        <v>5720</v>
      </c>
      <c r="BF161" s="144">
        <f>IF(N161="zákl. přenesená",J161,0)</f>
        <v>0</v>
      </c>
      <c r="BG161" s="144">
        <f>IF(N161="sníž. přenesená",J161,0)</f>
        <v>0</v>
      </c>
      <c r="BH161" s="144">
        <f>IF(N161="nulová",J161,0)</f>
        <v>0</v>
      </c>
      <c r="BI161" s="16" t="s">
        <v>125</v>
      </c>
      <c r="BJ161" s="144">
        <f>ROUND(I161*H161,2)</f>
        <v>5720</v>
      </c>
      <c r="BK161" s="16" t="s">
        <v>135</v>
      </c>
      <c r="BL161" s="143" t="s">
        <v>414</v>
      </c>
    </row>
    <row r="162" spans="2:64" s="1" customFormat="1" ht="24" customHeight="1" x14ac:dyDescent="0.2">
      <c r="B162" s="131"/>
      <c r="C162" s="132">
        <v>88</v>
      </c>
      <c r="D162" s="132"/>
      <c r="E162" s="133" t="s">
        <v>395</v>
      </c>
      <c r="F162" s="134" t="s">
        <v>518</v>
      </c>
      <c r="G162" s="135" t="s">
        <v>203</v>
      </c>
      <c r="H162" s="136">
        <v>-1</v>
      </c>
      <c r="I162" s="137">
        <v>2755.6</v>
      </c>
      <c r="J162" s="137">
        <f t="shared" si="0"/>
        <v>-2755.6</v>
      </c>
      <c r="K162" s="200"/>
      <c r="L162" s="138"/>
      <c r="M162" s="139"/>
      <c r="N162" s="140"/>
      <c r="O162" s="141"/>
      <c r="P162" s="141"/>
      <c r="Q162" s="141"/>
      <c r="R162" s="141"/>
      <c r="S162" s="141"/>
      <c r="T162" s="142"/>
      <c r="AQ162" s="143"/>
      <c r="AS162" s="143"/>
      <c r="AT162" s="143"/>
      <c r="AX162" s="16"/>
      <c r="BD162" s="144"/>
      <c r="BE162" s="144"/>
      <c r="BF162" s="144"/>
      <c r="BG162" s="144"/>
      <c r="BH162" s="144"/>
      <c r="BI162" s="16"/>
      <c r="BJ162" s="144"/>
      <c r="BK162" s="16"/>
      <c r="BL162" s="143"/>
    </row>
    <row r="163" spans="2:64" s="14" customFormat="1" x14ac:dyDescent="0.2">
      <c r="B163" s="177"/>
      <c r="D163" s="146" t="s">
        <v>137</v>
      </c>
      <c r="E163" s="178" t="s">
        <v>1</v>
      </c>
      <c r="F163" s="179" t="s">
        <v>415</v>
      </c>
      <c r="H163" s="178" t="s">
        <v>1</v>
      </c>
      <c r="L163" s="177"/>
      <c r="M163" s="180"/>
      <c r="N163" s="181"/>
      <c r="O163" s="181"/>
      <c r="P163" s="181"/>
      <c r="Q163" s="181"/>
      <c r="R163" s="181"/>
      <c r="S163" s="181"/>
      <c r="T163" s="182"/>
      <c r="AS163" s="178" t="s">
        <v>137</v>
      </c>
      <c r="AT163" s="178" t="s">
        <v>125</v>
      </c>
      <c r="AU163" s="14" t="s">
        <v>13</v>
      </c>
      <c r="AV163" s="14" t="s">
        <v>27</v>
      </c>
      <c r="AW163" s="14" t="s">
        <v>70</v>
      </c>
      <c r="AX163" s="178" t="s">
        <v>126</v>
      </c>
    </row>
    <row r="164" spans="2:64" s="12" customFormat="1" x14ac:dyDescent="0.2">
      <c r="B164" s="145"/>
      <c r="D164" s="146" t="s">
        <v>137</v>
      </c>
      <c r="E164" s="152" t="s">
        <v>1</v>
      </c>
      <c r="F164" s="147" t="s">
        <v>13</v>
      </c>
      <c r="H164" s="148">
        <v>1</v>
      </c>
      <c r="L164" s="145"/>
      <c r="M164" s="149"/>
      <c r="N164" s="150"/>
      <c r="O164" s="150"/>
      <c r="P164" s="150"/>
      <c r="Q164" s="150"/>
      <c r="R164" s="150"/>
      <c r="S164" s="150"/>
      <c r="T164" s="151"/>
      <c r="AS164" s="152" t="s">
        <v>137</v>
      </c>
      <c r="AT164" s="152" t="s">
        <v>125</v>
      </c>
      <c r="AU164" s="12" t="s">
        <v>125</v>
      </c>
      <c r="AV164" s="12" t="s">
        <v>27</v>
      </c>
      <c r="AW164" s="12" t="s">
        <v>13</v>
      </c>
      <c r="AX164" s="152" t="s">
        <v>126</v>
      </c>
    </row>
    <row r="165" spans="2:64" s="1" customFormat="1" ht="16.5" customHeight="1" x14ac:dyDescent="0.2">
      <c r="B165" s="131"/>
      <c r="C165" s="132" t="s">
        <v>8</v>
      </c>
      <c r="D165" s="132" t="s">
        <v>129</v>
      </c>
      <c r="E165" s="133" t="s">
        <v>416</v>
      </c>
      <c r="F165" s="134" t="s">
        <v>417</v>
      </c>
      <c r="G165" s="135" t="s">
        <v>203</v>
      </c>
      <c r="H165" s="136">
        <v>3</v>
      </c>
      <c r="I165" s="137">
        <v>5482</v>
      </c>
      <c r="J165" s="137">
        <f>ROUND(I165*H165,2)</f>
        <v>16446</v>
      </c>
      <c r="K165" s="134" t="s">
        <v>1</v>
      </c>
      <c r="L165" s="138"/>
      <c r="M165" s="139" t="s">
        <v>1</v>
      </c>
      <c r="N165" s="140" t="s">
        <v>36</v>
      </c>
      <c r="O165" s="141">
        <v>0</v>
      </c>
      <c r="P165" s="141">
        <f>O165*H165</f>
        <v>0</v>
      </c>
      <c r="Q165" s="141">
        <v>1.4E-3</v>
      </c>
      <c r="R165" s="141">
        <f>Q165*H165</f>
        <v>4.1999999999999997E-3</v>
      </c>
      <c r="S165" s="141">
        <v>0</v>
      </c>
      <c r="T165" s="142">
        <f>S165*H165</f>
        <v>0</v>
      </c>
      <c r="AQ165" s="143" t="s">
        <v>134</v>
      </c>
      <c r="AS165" s="143" t="s">
        <v>129</v>
      </c>
      <c r="AT165" s="143" t="s">
        <v>125</v>
      </c>
      <c r="AX165" s="16" t="s">
        <v>126</v>
      </c>
      <c r="BD165" s="144">
        <f>IF(N165="základní",J165,0)</f>
        <v>0</v>
      </c>
      <c r="BE165" s="144">
        <f>IF(N165="snížená",J165,0)</f>
        <v>16446</v>
      </c>
      <c r="BF165" s="144">
        <f>IF(N165="zákl. přenesená",J165,0)</f>
        <v>0</v>
      </c>
      <c r="BG165" s="144">
        <f>IF(N165="sníž. přenesená",J165,0)</f>
        <v>0</v>
      </c>
      <c r="BH165" s="144">
        <f>IF(N165="nulová",J165,0)</f>
        <v>0</v>
      </c>
      <c r="BI165" s="16" t="s">
        <v>125</v>
      </c>
      <c r="BJ165" s="144">
        <f>ROUND(I165*H165,2)</f>
        <v>16446</v>
      </c>
      <c r="BK165" s="16" t="s">
        <v>135</v>
      </c>
      <c r="BL165" s="143" t="s">
        <v>418</v>
      </c>
    </row>
    <row r="166" spans="2:64" s="1" customFormat="1" ht="24" customHeight="1" x14ac:dyDescent="0.2">
      <c r="B166" s="131"/>
      <c r="C166" s="132" t="s">
        <v>135</v>
      </c>
      <c r="D166" s="132" t="s">
        <v>129</v>
      </c>
      <c r="E166" s="133" t="s">
        <v>419</v>
      </c>
      <c r="F166" s="134" t="s">
        <v>420</v>
      </c>
      <c r="G166" s="135" t="s">
        <v>203</v>
      </c>
      <c r="H166" s="136">
        <v>3</v>
      </c>
      <c r="I166" s="137">
        <v>433</v>
      </c>
      <c r="J166" s="137">
        <f>ROUND(I166*H166,2)</f>
        <v>1299</v>
      </c>
      <c r="K166" s="134" t="s">
        <v>1</v>
      </c>
      <c r="L166" s="138"/>
      <c r="M166" s="139" t="s">
        <v>1</v>
      </c>
      <c r="N166" s="140" t="s">
        <v>36</v>
      </c>
      <c r="O166" s="141">
        <v>0</v>
      </c>
      <c r="P166" s="141">
        <f>O166*H166</f>
        <v>0</v>
      </c>
      <c r="Q166" s="141">
        <v>6.4000000000000005E-4</v>
      </c>
      <c r="R166" s="141">
        <f>Q166*H166</f>
        <v>1.9200000000000003E-3</v>
      </c>
      <c r="S166" s="141">
        <v>0</v>
      </c>
      <c r="T166" s="142">
        <f>S166*H166</f>
        <v>0</v>
      </c>
      <c r="AQ166" s="143" t="s">
        <v>134</v>
      </c>
      <c r="AS166" s="143" t="s">
        <v>129</v>
      </c>
      <c r="AT166" s="143" t="s">
        <v>125</v>
      </c>
      <c r="AX166" s="16" t="s">
        <v>126</v>
      </c>
      <c r="BD166" s="144">
        <f>IF(N166="základní",J166,0)</f>
        <v>0</v>
      </c>
      <c r="BE166" s="144">
        <f>IF(N166="snížená",J166,0)</f>
        <v>1299</v>
      </c>
      <c r="BF166" s="144">
        <f>IF(N166="zákl. přenesená",J166,0)</f>
        <v>0</v>
      </c>
      <c r="BG166" s="144">
        <f>IF(N166="sníž. přenesená",J166,0)</f>
        <v>0</v>
      </c>
      <c r="BH166" s="144">
        <f>IF(N166="nulová",J166,0)</f>
        <v>0</v>
      </c>
      <c r="BI166" s="16" t="s">
        <v>125</v>
      </c>
      <c r="BJ166" s="144">
        <f>ROUND(I166*H166,2)</f>
        <v>1299</v>
      </c>
      <c r="BK166" s="16" t="s">
        <v>135</v>
      </c>
      <c r="BL166" s="143" t="s">
        <v>421</v>
      </c>
    </row>
    <row r="167" spans="2:64" s="14" customFormat="1" x14ac:dyDescent="0.2">
      <c r="B167" s="177"/>
      <c r="D167" s="146" t="s">
        <v>137</v>
      </c>
      <c r="E167" s="178" t="s">
        <v>1</v>
      </c>
      <c r="F167" s="179" t="s">
        <v>415</v>
      </c>
      <c r="H167" s="178" t="s">
        <v>1</v>
      </c>
      <c r="L167" s="177"/>
      <c r="M167" s="180"/>
      <c r="N167" s="181"/>
      <c r="O167" s="181"/>
      <c r="P167" s="181"/>
      <c r="Q167" s="181"/>
      <c r="R167" s="181"/>
      <c r="S167" s="181"/>
      <c r="T167" s="182"/>
      <c r="AS167" s="178" t="s">
        <v>137</v>
      </c>
      <c r="AT167" s="178" t="s">
        <v>125</v>
      </c>
      <c r="AU167" s="14" t="s">
        <v>13</v>
      </c>
      <c r="AV167" s="14" t="s">
        <v>27</v>
      </c>
      <c r="AW167" s="14" t="s">
        <v>70</v>
      </c>
      <c r="AX167" s="178" t="s">
        <v>126</v>
      </c>
    </row>
    <row r="168" spans="2:64" s="12" customFormat="1" x14ac:dyDescent="0.2">
      <c r="B168" s="145"/>
      <c r="D168" s="146" t="s">
        <v>137</v>
      </c>
      <c r="E168" s="152" t="s">
        <v>1</v>
      </c>
      <c r="F168" s="147" t="s">
        <v>13</v>
      </c>
      <c r="H168" s="148">
        <v>1</v>
      </c>
      <c r="L168" s="145"/>
      <c r="M168" s="149"/>
      <c r="N168" s="150"/>
      <c r="O168" s="150"/>
      <c r="P168" s="150"/>
      <c r="Q168" s="150"/>
      <c r="R168" s="150"/>
      <c r="S168" s="150"/>
      <c r="T168" s="151"/>
      <c r="AS168" s="152" t="s">
        <v>137</v>
      </c>
      <c r="AT168" s="152" t="s">
        <v>125</v>
      </c>
      <c r="AU168" s="12" t="s">
        <v>125</v>
      </c>
      <c r="AV168" s="12" t="s">
        <v>27</v>
      </c>
      <c r="AW168" s="12" t="s">
        <v>13</v>
      </c>
      <c r="AX168" s="152" t="s">
        <v>126</v>
      </c>
    </row>
    <row r="169" spans="2:64" s="1" customFormat="1" ht="24" customHeight="1" x14ac:dyDescent="0.2">
      <c r="B169" s="131"/>
      <c r="C169" s="132" t="s">
        <v>255</v>
      </c>
      <c r="D169" s="132" t="s">
        <v>129</v>
      </c>
      <c r="E169" s="133" t="s">
        <v>422</v>
      </c>
      <c r="F169" s="134" t="s">
        <v>423</v>
      </c>
      <c r="G169" s="135" t="s">
        <v>203</v>
      </c>
      <c r="H169" s="136">
        <v>3</v>
      </c>
      <c r="I169" s="137">
        <v>3097</v>
      </c>
      <c r="J169" s="137">
        <f>ROUND(I169*H169,2)</f>
        <v>9291</v>
      </c>
      <c r="K169" s="134" t="s">
        <v>1</v>
      </c>
      <c r="L169" s="233"/>
      <c r="M169" s="139" t="s">
        <v>1</v>
      </c>
      <c r="N169" s="140" t="s">
        <v>36</v>
      </c>
      <c r="O169" s="141">
        <v>0</v>
      </c>
      <c r="P169" s="141">
        <f>O169*H169</f>
        <v>0</v>
      </c>
      <c r="Q169" s="141">
        <v>3.5500000000000002E-3</v>
      </c>
      <c r="R169" s="141">
        <f>Q169*H169</f>
        <v>1.065E-2</v>
      </c>
      <c r="S169" s="141">
        <v>0</v>
      </c>
      <c r="T169" s="142">
        <f>S169*H169</f>
        <v>0</v>
      </c>
      <c r="AQ169" s="143" t="s">
        <v>134</v>
      </c>
      <c r="AS169" s="143" t="s">
        <v>129</v>
      </c>
      <c r="AT169" s="143" t="s">
        <v>125</v>
      </c>
      <c r="AX169" s="16" t="s">
        <v>126</v>
      </c>
      <c r="BD169" s="144">
        <f>IF(N169="základní",J169,0)</f>
        <v>0</v>
      </c>
      <c r="BE169" s="144">
        <f>IF(N169="snížená",J169,0)</f>
        <v>9291</v>
      </c>
      <c r="BF169" s="144">
        <f>IF(N169="zákl. přenesená",J169,0)</f>
        <v>0</v>
      </c>
      <c r="BG169" s="144">
        <f>IF(N169="sníž. přenesená",J169,0)</f>
        <v>0</v>
      </c>
      <c r="BH169" s="144">
        <f>IF(N169="nulová",J169,0)</f>
        <v>0</v>
      </c>
      <c r="BI169" s="16" t="s">
        <v>125</v>
      </c>
      <c r="BJ169" s="144">
        <f>ROUND(I169*H169,2)</f>
        <v>9291</v>
      </c>
      <c r="BK169" s="16" t="s">
        <v>135</v>
      </c>
      <c r="BL169" s="143" t="s">
        <v>424</v>
      </c>
    </row>
    <row r="170" spans="2:64" s="1" customFormat="1" ht="24" customHeight="1" x14ac:dyDescent="0.2">
      <c r="B170" s="131"/>
      <c r="C170" s="198"/>
      <c r="D170" s="198"/>
      <c r="E170" s="199"/>
      <c r="F170" s="200"/>
      <c r="G170" s="201"/>
      <c r="H170" s="202"/>
      <c r="I170" s="203"/>
      <c r="J170" s="203"/>
      <c r="K170" s="200"/>
      <c r="L170" s="138"/>
      <c r="M170" s="139"/>
      <c r="N170" s="140"/>
      <c r="O170" s="141"/>
      <c r="P170" s="141"/>
      <c r="Q170" s="141"/>
      <c r="R170" s="141"/>
      <c r="S170" s="141"/>
      <c r="T170" s="142"/>
      <c r="AQ170" s="143"/>
      <c r="AS170" s="143"/>
      <c r="AT170" s="143"/>
      <c r="AX170" s="16"/>
      <c r="BD170" s="144"/>
      <c r="BE170" s="144"/>
      <c r="BF170" s="144"/>
      <c r="BG170" s="144"/>
      <c r="BH170" s="144"/>
      <c r="BI170" s="16"/>
      <c r="BJ170" s="144"/>
      <c r="BK170" s="16"/>
      <c r="BL170" s="143"/>
    </row>
    <row r="171" spans="2:64" s="14" customFormat="1" x14ac:dyDescent="0.2">
      <c r="B171" s="177"/>
      <c r="D171" s="146" t="s">
        <v>137</v>
      </c>
      <c r="E171" s="178" t="s">
        <v>1</v>
      </c>
      <c r="F171" s="179" t="s">
        <v>415</v>
      </c>
      <c r="H171" s="178" t="s">
        <v>1</v>
      </c>
      <c r="L171" s="177"/>
      <c r="M171" s="180"/>
      <c r="N171" s="181"/>
      <c r="O171" s="181"/>
      <c r="P171" s="181"/>
      <c r="Q171" s="181"/>
      <c r="R171" s="181"/>
      <c r="S171" s="181"/>
      <c r="T171" s="182"/>
      <c r="AS171" s="178" t="s">
        <v>137</v>
      </c>
      <c r="AT171" s="178" t="s">
        <v>125</v>
      </c>
      <c r="AU171" s="14" t="s">
        <v>13</v>
      </c>
      <c r="AV171" s="14" t="s">
        <v>27</v>
      </c>
      <c r="AW171" s="14" t="s">
        <v>70</v>
      </c>
      <c r="AX171" s="178" t="s">
        <v>126</v>
      </c>
    </row>
    <row r="172" spans="2:64" s="12" customFormat="1" x14ac:dyDescent="0.2">
      <c r="B172" s="145"/>
      <c r="D172" s="146" t="s">
        <v>137</v>
      </c>
      <c r="E172" s="152" t="s">
        <v>1</v>
      </c>
      <c r="F172" s="147" t="s">
        <v>13</v>
      </c>
      <c r="H172" s="148">
        <v>1</v>
      </c>
      <c r="L172" s="145"/>
      <c r="M172" s="149"/>
      <c r="N172" s="150"/>
      <c r="O172" s="150"/>
      <c r="P172" s="150"/>
      <c r="Q172" s="150"/>
      <c r="R172" s="150"/>
      <c r="S172" s="150"/>
      <c r="T172" s="151"/>
      <c r="AS172" s="152" t="s">
        <v>137</v>
      </c>
      <c r="AT172" s="152" t="s">
        <v>125</v>
      </c>
      <c r="AU172" s="12" t="s">
        <v>125</v>
      </c>
      <c r="AV172" s="12" t="s">
        <v>27</v>
      </c>
      <c r="AW172" s="12" t="s">
        <v>13</v>
      </c>
      <c r="AX172" s="152" t="s">
        <v>126</v>
      </c>
    </row>
    <row r="173" spans="2:64" s="1" customFormat="1" ht="24" customHeight="1" x14ac:dyDescent="0.2">
      <c r="B173" s="131"/>
      <c r="C173" s="132" t="s">
        <v>259</v>
      </c>
      <c r="D173" s="132" t="s">
        <v>129</v>
      </c>
      <c r="E173" s="133" t="s">
        <v>425</v>
      </c>
      <c r="F173" s="134" t="s">
        <v>539</v>
      </c>
      <c r="G173" s="135" t="s">
        <v>203</v>
      </c>
      <c r="H173" s="136">
        <v>1</v>
      </c>
      <c r="I173" s="137">
        <v>1950</v>
      </c>
      <c r="J173" s="137">
        <f>ROUND(I173*H173,2)</f>
        <v>1950</v>
      </c>
      <c r="K173" s="134" t="s">
        <v>1</v>
      </c>
      <c r="L173" s="138"/>
      <c r="M173" s="139" t="s">
        <v>1</v>
      </c>
      <c r="N173" s="140" t="s">
        <v>36</v>
      </c>
      <c r="O173" s="141">
        <v>0</v>
      </c>
      <c r="P173" s="141">
        <f>O173*H173</f>
        <v>0</v>
      </c>
      <c r="Q173" s="141">
        <v>0.01</v>
      </c>
      <c r="R173" s="141">
        <f>Q173*H173</f>
        <v>0.01</v>
      </c>
      <c r="S173" s="141">
        <v>0</v>
      </c>
      <c r="T173" s="142">
        <f>S173*H173</f>
        <v>0</v>
      </c>
      <c r="AQ173" s="143" t="s">
        <v>134</v>
      </c>
      <c r="AS173" s="143" t="s">
        <v>129</v>
      </c>
      <c r="AT173" s="143" t="s">
        <v>125</v>
      </c>
      <c r="AX173" s="16" t="s">
        <v>126</v>
      </c>
      <c r="BD173" s="144">
        <f>IF(N173="základní",J173,0)</f>
        <v>0</v>
      </c>
      <c r="BE173" s="144">
        <f>IF(N173="snížená",J173,0)</f>
        <v>1950</v>
      </c>
      <c r="BF173" s="144">
        <f>IF(N173="zákl. přenesená",J173,0)</f>
        <v>0</v>
      </c>
      <c r="BG173" s="144">
        <f>IF(N173="sníž. přenesená",J173,0)</f>
        <v>0</v>
      </c>
      <c r="BH173" s="144">
        <f>IF(N173="nulová",J173,0)</f>
        <v>0</v>
      </c>
      <c r="BI173" s="16" t="s">
        <v>125</v>
      </c>
      <c r="BJ173" s="144">
        <f>ROUND(I173*H173,2)</f>
        <v>1950</v>
      </c>
      <c r="BK173" s="16" t="s">
        <v>135</v>
      </c>
      <c r="BL173" s="143" t="s">
        <v>426</v>
      </c>
    </row>
    <row r="174" spans="2:64" s="1" customFormat="1" ht="24" customHeight="1" x14ac:dyDescent="0.2">
      <c r="B174" s="131"/>
      <c r="C174" s="132">
        <v>81</v>
      </c>
      <c r="D174" s="132" t="s">
        <v>129</v>
      </c>
      <c r="E174" s="133" t="s">
        <v>513</v>
      </c>
      <c r="F174" s="134" t="s">
        <v>514</v>
      </c>
      <c r="G174" s="135" t="s">
        <v>203</v>
      </c>
      <c r="H174" s="136">
        <v>-1</v>
      </c>
      <c r="I174" s="137">
        <v>1683.2</v>
      </c>
      <c r="J174" s="137">
        <f>ROUND(I174*H174,2)</f>
        <v>-1683.2</v>
      </c>
      <c r="K174" s="200"/>
      <c r="L174" s="138"/>
      <c r="M174" s="139"/>
      <c r="N174" s="140"/>
      <c r="O174" s="141"/>
      <c r="P174" s="141"/>
      <c r="Q174" s="141"/>
      <c r="R174" s="141"/>
      <c r="S174" s="141"/>
      <c r="T174" s="142"/>
      <c r="AQ174" s="143"/>
      <c r="AS174" s="143"/>
      <c r="AT174" s="143"/>
      <c r="AX174" s="16"/>
      <c r="BD174" s="144"/>
      <c r="BE174" s="144"/>
      <c r="BF174" s="144"/>
      <c r="BG174" s="144"/>
      <c r="BH174" s="144"/>
      <c r="BI174" s="16"/>
      <c r="BJ174" s="144"/>
      <c r="BK174" s="16"/>
      <c r="BL174" s="143"/>
    </row>
    <row r="175" spans="2:64" s="14" customFormat="1" x14ac:dyDescent="0.2">
      <c r="B175" s="177"/>
      <c r="D175" s="146" t="s">
        <v>137</v>
      </c>
      <c r="E175" s="178" t="s">
        <v>1</v>
      </c>
      <c r="F175" s="179" t="s">
        <v>427</v>
      </c>
      <c r="H175" s="178" t="s">
        <v>1</v>
      </c>
      <c r="L175" s="177"/>
      <c r="M175" s="180"/>
      <c r="N175" s="181"/>
      <c r="O175" s="181"/>
      <c r="P175" s="181"/>
      <c r="Q175" s="181"/>
      <c r="R175" s="181"/>
      <c r="S175" s="181"/>
      <c r="T175" s="182"/>
      <c r="AS175" s="178" t="s">
        <v>137</v>
      </c>
      <c r="AT175" s="178" t="s">
        <v>125</v>
      </c>
      <c r="AU175" s="14" t="s">
        <v>13</v>
      </c>
      <c r="AV175" s="14" t="s">
        <v>27</v>
      </c>
      <c r="AW175" s="14" t="s">
        <v>70</v>
      </c>
      <c r="AX175" s="178" t="s">
        <v>126</v>
      </c>
    </row>
    <row r="176" spans="2:64" s="12" customFormat="1" x14ac:dyDescent="0.2">
      <c r="B176" s="145"/>
      <c r="D176" s="146" t="s">
        <v>137</v>
      </c>
      <c r="E176" s="152" t="s">
        <v>1</v>
      </c>
      <c r="F176" s="147" t="s">
        <v>13</v>
      </c>
      <c r="H176" s="148">
        <v>1</v>
      </c>
      <c r="L176" s="145"/>
      <c r="M176" s="153"/>
      <c r="N176" s="154"/>
      <c r="O176" s="154"/>
      <c r="P176" s="154"/>
      <c r="Q176" s="154"/>
      <c r="R176" s="154"/>
      <c r="S176" s="154"/>
      <c r="T176" s="155"/>
      <c r="AS176" s="152" t="s">
        <v>137</v>
      </c>
      <c r="AT176" s="152" t="s">
        <v>125</v>
      </c>
      <c r="AU176" s="12" t="s">
        <v>125</v>
      </c>
      <c r="AV176" s="12" t="s">
        <v>27</v>
      </c>
      <c r="AW176" s="12" t="s">
        <v>13</v>
      </c>
      <c r="AX176" s="152" t="s">
        <v>126</v>
      </c>
    </row>
    <row r="177" spans="2:50" s="12" customFormat="1" ht="12" x14ac:dyDescent="0.2">
      <c r="B177" s="145"/>
      <c r="C177" s="192"/>
      <c r="D177" s="192"/>
      <c r="E177" s="193" t="s">
        <v>523</v>
      </c>
      <c r="F177" s="194"/>
      <c r="G177" s="195"/>
      <c r="H177" s="195"/>
      <c r="I177" s="195"/>
      <c r="J177" s="196">
        <f>SUM(J121:J175)</f>
        <v>48017.55000000001</v>
      </c>
      <c r="L177" s="145"/>
      <c r="M177" s="150"/>
      <c r="N177" s="150"/>
      <c r="O177" s="150"/>
      <c r="P177" s="150"/>
      <c r="Q177" s="150"/>
      <c r="R177" s="150"/>
      <c r="S177" s="150"/>
      <c r="T177" s="150"/>
      <c r="AS177" s="152"/>
      <c r="AT177" s="152"/>
      <c r="AX177" s="152"/>
    </row>
    <row r="178" spans="2:50" s="12" customFormat="1" ht="12" x14ac:dyDescent="0.2">
      <c r="B178" s="145"/>
      <c r="C178" s="156"/>
      <c r="D178" s="156"/>
      <c r="E178" s="157"/>
      <c r="F178" s="158" t="s">
        <v>508</v>
      </c>
      <c r="G178" s="159" t="s">
        <v>509</v>
      </c>
      <c r="H178" s="197">
        <v>0.03</v>
      </c>
      <c r="I178" s="161">
        <f>J177</f>
        <v>48017.55000000001</v>
      </c>
      <c r="J178" s="161">
        <f>ROUND(I178*H178,2)</f>
        <v>1440.53</v>
      </c>
      <c r="L178" s="145"/>
      <c r="M178" s="150"/>
      <c r="N178" s="150"/>
      <c r="O178" s="150"/>
      <c r="P178" s="150"/>
      <c r="Q178" s="150"/>
      <c r="R178" s="150"/>
      <c r="S178" s="150"/>
      <c r="T178" s="150"/>
      <c r="AS178" s="152"/>
      <c r="AT178" s="152"/>
      <c r="AX178" s="152"/>
    </row>
    <row r="179" spans="2:50" s="1" customFormat="1" ht="6.95" customHeight="1" x14ac:dyDescent="0.2">
      <c r="B179" s="40"/>
      <c r="C179" s="41"/>
      <c r="D179" s="41"/>
      <c r="E179" s="41"/>
      <c r="F179" s="41"/>
      <c r="G179" s="41"/>
      <c r="H179" s="41"/>
      <c r="I179" s="41"/>
      <c r="J179" s="41"/>
      <c r="K179" s="41"/>
      <c r="L179" s="28"/>
    </row>
  </sheetData>
  <autoFilter ref="C117:K176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45"/>
  <sheetViews>
    <sheetView showGridLines="0" tabSelected="1" topLeftCell="A7" zoomScale="70" zoomScaleNormal="70" workbookViewId="0">
      <selection activeCell="E9" sqref="E9:H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4"/>
    </row>
    <row r="2" spans="1:46" ht="36.950000000000003" customHeight="1" x14ac:dyDescent="0.2">
      <c r="L2" s="270" t="s">
        <v>5</v>
      </c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96</v>
      </c>
    </row>
    <row r="3" spans="1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13</v>
      </c>
    </row>
    <row r="4" spans="1:46" ht="24.95" customHeight="1" x14ac:dyDescent="0.2">
      <c r="B4" s="19"/>
      <c r="D4" s="20" t="s">
        <v>100</v>
      </c>
      <c r="L4" s="19"/>
      <c r="M4" s="85" t="s">
        <v>10</v>
      </c>
      <c r="AT4" s="16" t="s">
        <v>3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5" t="s">
        <v>14</v>
      </c>
      <c r="L6" s="19"/>
    </row>
    <row r="7" spans="1:46" ht="16.5" customHeight="1" x14ac:dyDescent="0.2">
      <c r="B7" s="19"/>
      <c r="E7" s="282" t="str">
        <f>'Rekapitulace stavby'!K6</f>
        <v>Božetěchova</v>
      </c>
      <c r="F7" s="283"/>
      <c r="G7" s="283"/>
      <c r="H7" s="283"/>
      <c r="L7" s="19"/>
    </row>
    <row r="8" spans="1:46" s="1" customFormat="1" ht="12" customHeight="1" x14ac:dyDescent="0.2">
      <c r="B8" s="28"/>
      <c r="D8" s="25" t="s">
        <v>101</v>
      </c>
      <c r="L8" s="28"/>
    </row>
    <row r="9" spans="1:46" s="1" customFormat="1" ht="36.950000000000003" customHeight="1" x14ac:dyDescent="0.2">
      <c r="B9" s="28"/>
      <c r="E9" s="267" t="s">
        <v>531</v>
      </c>
      <c r="F9" s="281"/>
      <c r="G9" s="281"/>
      <c r="H9" s="281"/>
      <c r="L9" s="28"/>
    </row>
    <row r="10" spans="1:46" s="1" customFormat="1" x14ac:dyDescent="0.2">
      <c r="B10" s="28"/>
      <c r="L10" s="28"/>
    </row>
    <row r="11" spans="1:46" s="1" customFormat="1" ht="12" customHeight="1" x14ac:dyDescent="0.2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 x14ac:dyDescent="0.2">
      <c r="B12" s="28"/>
      <c r="D12" s="25" t="s">
        <v>18</v>
      </c>
      <c r="F12" s="23" t="s">
        <v>15</v>
      </c>
      <c r="I12" s="25" t="s">
        <v>20</v>
      </c>
      <c r="J12" s="48"/>
      <c r="L12" s="28"/>
    </row>
    <row r="13" spans="1:46" s="1" customFormat="1" ht="10.9" customHeight="1" x14ac:dyDescent="0.2">
      <c r="B13" s="28"/>
      <c r="L13" s="28"/>
    </row>
    <row r="14" spans="1:46" s="1" customFormat="1" ht="12" customHeight="1" x14ac:dyDescent="0.2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 x14ac:dyDescent="0.2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 x14ac:dyDescent="0.2">
      <c r="B18" s="28"/>
      <c r="E18" s="276" t="str">
        <f>'Rekapitulace stavby'!E14</f>
        <v xml:space="preserve"> </v>
      </c>
      <c r="F18" s="276"/>
      <c r="G18" s="276"/>
      <c r="H18" s="276"/>
      <c r="I18" s="25" t="s">
        <v>24</v>
      </c>
      <c r="J18" s="23" t="str">
        <f>'Rekapitulace stavby'!AN14</f>
        <v/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5" t="s">
        <v>29</v>
      </c>
      <c r="L26" s="28"/>
    </row>
    <row r="27" spans="2:12" s="7" customFormat="1" ht="38.25" customHeight="1" x14ac:dyDescent="0.2">
      <c r="B27" s="86"/>
      <c r="E27" s="272" t="s">
        <v>428</v>
      </c>
      <c r="F27" s="272"/>
      <c r="G27" s="272"/>
      <c r="H27" s="272"/>
      <c r="L27" s="86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7" t="s">
        <v>30</v>
      </c>
      <c r="J30" s="62">
        <f>ROUND(J119, 2)</f>
        <v>71429.42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 x14ac:dyDescent="0.2">
      <c r="B33" s="28"/>
      <c r="D33" s="88" t="s">
        <v>34</v>
      </c>
      <c r="E33" s="25" t="s">
        <v>35</v>
      </c>
      <c r="F33" s="89">
        <f>ROUND((SUM(BE119:BE141)),  2)</f>
        <v>0</v>
      </c>
      <c r="I33" s="90">
        <v>0.21</v>
      </c>
      <c r="J33" s="89">
        <f>ROUND(((SUM(BE119:BE141))*I33),  2)</f>
        <v>0</v>
      </c>
      <c r="L33" s="28"/>
    </row>
    <row r="34" spans="2:12" s="1" customFormat="1" ht="14.45" customHeight="1" x14ac:dyDescent="0.2">
      <c r="B34" s="28"/>
      <c r="E34" s="25" t="s">
        <v>36</v>
      </c>
      <c r="F34" s="89">
        <f>J30</f>
        <v>71429.42</v>
      </c>
      <c r="I34" s="90">
        <v>0.15</v>
      </c>
      <c r="J34" s="89">
        <f>F34*I34</f>
        <v>10714.412999999999</v>
      </c>
      <c r="L34" s="28"/>
    </row>
    <row r="35" spans="2:12" s="1" customFormat="1" ht="14.45" hidden="1" customHeight="1" x14ac:dyDescent="0.2">
      <c r="B35" s="28"/>
      <c r="E35" s="25" t="s">
        <v>37</v>
      </c>
      <c r="F35" s="89">
        <f>ROUND((SUM(BG119:BG141)),  2)</f>
        <v>0</v>
      </c>
      <c r="I35" s="90">
        <v>0.21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5" t="s">
        <v>38</v>
      </c>
      <c r="F36" s="89">
        <f>ROUND((SUM(BH119:BH141)),  2)</f>
        <v>0</v>
      </c>
      <c r="I36" s="90">
        <v>0.15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25" t="s">
        <v>39</v>
      </c>
      <c r="F37" s="89">
        <f>ROUND((SUM(BI119:BI141)),  2)</f>
        <v>0</v>
      </c>
      <c r="I37" s="90">
        <v>0</v>
      </c>
      <c r="J37" s="89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40</v>
      </c>
      <c r="E39" s="53"/>
      <c r="F39" s="53"/>
      <c r="G39" s="93" t="s">
        <v>41</v>
      </c>
      <c r="H39" s="94" t="s">
        <v>42</v>
      </c>
      <c r="I39" s="53"/>
      <c r="J39" s="95">
        <f>SUM(J30:J37)</f>
        <v>82143.832999999999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8"/>
      <c r="D61" s="39" t="s">
        <v>45</v>
      </c>
      <c r="E61" s="30"/>
      <c r="F61" s="97" t="s">
        <v>46</v>
      </c>
      <c r="G61" s="39" t="s">
        <v>45</v>
      </c>
      <c r="H61" s="30"/>
      <c r="I61" s="30"/>
      <c r="J61" s="98" t="s">
        <v>46</v>
      </c>
      <c r="K61" s="30"/>
      <c r="L61" s="28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8"/>
      <c r="D76" s="39" t="s">
        <v>45</v>
      </c>
      <c r="E76" s="30"/>
      <c r="F76" s="97" t="s">
        <v>46</v>
      </c>
      <c r="G76" s="39" t="s">
        <v>45</v>
      </c>
      <c r="H76" s="30"/>
      <c r="I76" s="30"/>
      <c r="J76" s="98" t="s">
        <v>46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20" t="s">
        <v>103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5" t="s">
        <v>14</v>
      </c>
      <c r="L84" s="28"/>
    </row>
    <row r="85" spans="2:47" s="1" customFormat="1" ht="16.5" customHeight="1" x14ac:dyDescent="0.2">
      <c r="B85" s="28"/>
      <c r="E85" s="282" t="str">
        <f>E7</f>
        <v>Božetěchova</v>
      </c>
      <c r="F85" s="283"/>
      <c r="G85" s="283"/>
      <c r="H85" s="283"/>
      <c r="L85" s="28"/>
    </row>
    <row r="86" spans="2:47" s="1" customFormat="1" ht="12" customHeight="1" x14ac:dyDescent="0.2">
      <c r="B86" s="28"/>
      <c r="C86" s="25" t="s">
        <v>101</v>
      </c>
      <c r="L86" s="28"/>
    </row>
    <row r="87" spans="2:47" s="1" customFormat="1" ht="16.5" customHeight="1" x14ac:dyDescent="0.2">
      <c r="B87" s="28"/>
      <c r="E87" s="267" t="str">
        <f>E9</f>
        <v>Změna 8- vnitřní rozvody ÚT 3.NP</v>
      </c>
      <c r="F87" s="281"/>
      <c r="G87" s="281"/>
      <c r="H87" s="281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5" t="s">
        <v>18</v>
      </c>
      <c r="F89" s="23" t="str">
        <f>F12</f>
        <v>Božetěchova</v>
      </c>
      <c r="I89" s="25" t="s">
        <v>20</v>
      </c>
      <c r="J89" s="48"/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104</v>
      </c>
      <c r="D94" s="91"/>
      <c r="E94" s="91"/>
      <c r="F94" s="91"/>
      <c r="G94" s="91"/>
      <c r="H94" s="91"/>
      <c r="I94" s="91"/>
      <c r="J94" s="100" t="s">
        <v>105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106</v>
      </c>
      <c r="J96" s="62">
        <f>J119</f>
        <v>71429.42</v>
      </c>
      <c r="L96" s="28"/>
      <c r="AU96" s="16" t="s">
        <v>107</v>
      </c>
    </row>
    <row r="97" spans="2:12" s="8" customFormat="1" ht="24.95" customHeight="1" x14ac:dyDescent="0.2">
      <c r="B97" s="102"/>
      <c r="D97" s="103" t="s">
        <v>108</v>
      </c>
      <c r="E97" s="104"/>
      <c r="F97" s="104"/>
      <c r="G97" s="104"/>
      <c r="H97" s="104"/>
      <c r="I97" s="104"/>
      <c r="J97" s="105">
        <f>J120</f>
        <v>71429.42</v>
      </c>
      <c r="L97" s="102"/>
    </row>
    <row r="98" spans="2:12" s="9" customFormat="1" ht="19.899999999999999" customHeight="1" x14ac:dyDescent="0.2">
      <c r="B98" s="106"/>
      <c r="D98" s="107" t="s">
        <v>429</v>
      </c>
      <c r="E98" s="108"/>
      <c r="F98" s="108"/>
      <c r="G98" s="108"/>
      <c r="H98" s="108"/>
      <c r="I98" s="108"/>
      <c r="J98" s="109">
        <f>J121</f>
        <v>69348.850000000006</v>
      </c>
      <c r="L98" s="106"/>
    </row>
    <row r="99" spans="2:12" s="9" customFormat="1" ht="19.899999999999999" customHeight="1" x14ac:dyDescent="0.2">
      <c r="B99" s="106"/>
      <c r="D99" s="107" t="s">
        <v>147</v>
      </c>
      <c r="E99" s="108"/>
      <c r="F99" s="108"/>
      <c r="G99" s="108"/>
      <c r="H99" s="108"/>
      <c r="I99" s="108"/>
      <c r="J99" s="109">
        <f>J140</f>
        <v>0.1</v>
      </c>
      <c r="L99" s="106"/>
    </row>
    <row r="100" spans="2:12" s="1" customFormat="1" ht="21.75" customHeight="1" x14ac:dyDescent="0.2">
      <c r="B100" s="28"/>
      <c r="L100" s="28"/>
    </row>
    <row r="101" spans="2:12" s="1" customFormat="1" ht="6.95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8"/>
    </row>
    <row r="105" spans="2:12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28"/>
    </row>
    <row r="106" spans="2:12" s="1" customFormat="1" ht="24.95" customHeight="1" x14ac:dyDescent="0.2">
      <c r="B106" s="28"/>
      <c r="C106" s="20" t="s">
        <v>110</v>
      </c>
      <c r="L106" s="28"/>
    </row>
    <row r="107" spans="2:12" s="1" customFormat="1" ht="6.95" customHeight="1" x14ac:dyDescent="0.2">
      <c r="B107" s="28"/>
      <c r="L107" s="28"/>
    </row>
    <row r="108" spans="2:12" s="1" customFormat="1" ht="12" customHeight="1" x14ac:dyDescent="0.2">
      <c r="B108" s="28"/>
      <c r="C108" s="25" t="s">
        <v>14</v>
      </c>
      <c r="L108" s="28"/>
    </row>
    <row r="109" spans="2:12" s="1" customFormat="1" ht="16.5" customHeight="1" x14ac:dyDescent="0.2">
      <c r="B109" s="28"/>
      <c r="E109" s="282" t="str">
        <f>E7</f>
        <v>Božetěchova</v>
      </c>
      <c r="F109" s="283"/>
      <c r="G109" s="283"/>
      <c r="H109" s="283"/>
      <c r="L109" s="28"/>
    </row>
    <row r="110" spans="2:12" s="1" customFormat="1" ht="12" customHeight="1" x14ac:dyDescent="0.2">
      <c r="B110" s="28"/>
      <c r="C110" s="25" t="s">
        <v>101</v>
      </c>
      <c r="L110" s="28"/>
    </row>
    <row r="111" spans="2:12" s="1" customFormat="1" ht="16.5" customHeight="1" x14ac:dyDescent="0.2">
      <c r="B111" s="28"/>
      <c r="E111" s="267" t="str">
        <f>E9</f>
        <v>Změna 8- vnitřní rozvody ÚT 3.NP</v>
      </c>
      <c r="F111" s="281"/>
      <c r="G111" s="281"/>
      <c r="H111" s="281"/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5" t="s">
        <v>18</v>
      </c>
      <c r="F113" s="23" t="str">
        <f>F12</f>
        <v>Božetěchova</v>
      </c>
      <c r="I113" s="25" t="s">
        <v>20</v>
      </c>
      <c r="J113" s="48" t="str">
        <f>IF(J12="","",J12)</f>
        <v/>
      </c>
      <c r="L113" s="28"/>
    </row>
    <row r="114" spans="2:65" s="1" customFormat="1" ht="6.95" customHeight="1" x14ac:dyDescent="0.2">
      <c r="B114" s="28"/>
      <c r="L114" s="28"/>
    </row>
    <row r="115" spans="2:65" s="1" customFormat="1" ht="15.2" customHeight="1" x14ac:dyDescent="0.2">
      <c r="B115" s="28"/>
      <c r="C115" s="25" t="s">
        <v>22</v>
      </c>
      <c r="F115" s="23" t="str">
        <f>E15</f>
        <v xml:space="preserve"> </v>
      </c>
      <c r="I115" s="25" t="s">
        <v>26</v>
      </c>
      <c r="J115" s="26" t="str">
        <f>E21</f>
        <v xml:space="preserve"> </v>
      </c>
      <c r="L115" s="28"/>
    </row>
    <row r="116" spans="2:65" s="1" customFormat="1" ht="15.2" customHeight="1" x14ac:dyDescent="0.2">
      <c r="B116" s="28"/>
      <c r="C116" s="25" t="s">
        <v>25</v>
      </c>
      <c r="F116" s="23" t="str">
        <f>IF(E18="","",E18)</f>
        <v xml:space="preserve"> </v>
      </c>
      <c r="I116" s="25" t="s">
        <v>28</v>
      </c>
      <c r="J116" s="26" t="str">
        <f>E24</f>
        <v xml:space="preserve"> </v>
      </c>
      <c r="L116" s="28"/>
    </row>
    <row r="117" spans="2:65" s="1" customFormat="1" ht="10.35" customHeight="1" x14ac:dyDescent="0.2">
      <c r="B117" s="28"/>
      <c r="L117" s="28"/>
    </row>
    <row r="118" spans="2:65" s="10" customFormat="1" ht="29.25" customHeight="1" x14ac:dyDescent="0.2">
      <c r="B118" s="110"/>
      <c r="C118" s="111" t="s">
        <v>111</v>
      </c>
      <c r="D118" s="112" t="s">
        <v>55</v>
      </c>
      <c r="E118" s="112" t="s">
        <v>51</v>
      </c>
      <c r="F118" s="112" t="s">
        <v>52</v>
      </c>
      <c r="G118" s="112" t="s">
        <v>112</v>
      </c>
      <c r="H118" s="112" t="s">
        <v>113</v>
      </c>
      <c r="I118" s="112" t="s">
        <v>114</v>
      </c>
      <c r="J118" s="113" t="s">
        <v>105</v>
      </c>
      <c r="K118" s="114" t="s">
        <v>115</v>
      </c>
      <c r="L118" s="110"/>
      <c r="M118" s="55" t="s">
        <v>1</v>
      </c>
      <c r="N118" s="56" t="s">
        <v>34</v>
      </c>
      <c r="O118" s="56" t="s">
        <v>116</v>
      </c>
      <c r="P118" s="56" t="s">
        <v>117</v>
      </c>
      <c r="Q118" s="56" t="s">
        <v>118</v>
      </c>
      <c r="R118" s="56" t="s">
        <v>119</v>
      </c>
      <c r="S118" s="56" t="s">
        <v>120</v>
      </c>
      <c r="T118" s="57" t="s">
        <v>121</v>
      </c>
    </row>
    <row r="119" spans="2:65" s="1" customFormat="1" ht="22.9" customHeight="1" x14ac:dyDescent="0.2">
      <c r="B119" s="28"/>
      <c r="C119" s="60" t="s">
        <v>122</v>
      </c>
      <c r="J119" s="130">
        <f>J142+J143</f>
        <v>71429.42</v>
      </c>
      <c r="L119" s="28"/>
      <c r="M119" s="58"/>
      <c r="N119" s="49"/>
      <c r="O119" s="49"/>
      <c r="P119" s="116">
        <f>P120</f>
        <v>404.53158999999999</v>
      </c>
      <c r="Q119" s="49"/>
      <c r="R119" s="116">
        <f>R120</f>
        <v>18.436248199999998</v>
      </c>
      <c r="S119" s="49"/>
      <c r="T119" s="117">
        <f>T120</f>
        <v>0.53099000000000007</v>
      </c>
      <c r="AT119" s="16" t="s">
        <v>69</v>
      </c>
      <c r="AU119" s="16" t="s">
        <v>107</v>
      </c>
      <c r="BK119" s="118">
        <f>BK120</f>
        <v>69348.950000000012</v>
      </c>
    </row>
    <row r="120" spans="2:65" s="11" customFormat="1" ht="25.9" customHeight="1" x14ac:dyDescent="0.2">
      <c r="B120" s="119"/>
      <c r="D120" s="120" t="s">
        <v>69</v>
      </c>
      <c r="E120" s="121" t="s">
        <v>123</v>
      </c>
      <c r="F120" s="121" t="s">
        <v>124</v>
      </c>
      <c r="J120" s="130">
        <f>J142+J143</f>
        <v>71429.42</v>
      </c>
      <c r="L120" s="119"/>
      <c r="M120" s="123"/>
      <c r="N120" s="124"/>
      <c r="O120" s="124"/>
      <c r="P120" s="125">
        <f>P121+P140</f>
        <v>404.53158999999999</v>
      </c>
      <c r="Q120" s="124"/>
      <c r="R120" s="125">
        <f>R121+R140</f>
        <v>18.436248199999998</v>
      </c>
      <c r="S120" s="124"/>
      <c r="T120" s="126">
        <f>T121+T140</f>
        <v>0.53099000000000007</v>
      </c>
      <c r="AR120" s="120" t="s">
        <v>125</v>
      </c>
      <c r="AT120" s="127" t="s">
        <v>69</v>
      </c>
      <c r="AU120" s="127" t="s">
        <v>70</v>
      </c>
      <c r="AY120" s="120" t="s">
        <v>126</v>
      </c>
      <c r="BK120" s="128">
        <f>BK121+BK140</f>
        <v>69348.950000000012</v>
      </c>
    </row>
    <row r="121" spans="2:65" s="11" customFormat="1" ht="22.9" customHeight="1" x14ac:dyDescent="0.2">
      <c r="B121" s="119"/>
      <c r="D121" s="120" t="s">
        <v>69</v>
      </c>
      <c r="E121" s="129" t="s">
        <v>430</v>
      </c>
      <c r="F121" s="129" t="s">
        <v>431</v>
      </c>
      <c r="J121" s="130">
        <f>SUM(J122:J139)</f>
        <v>69348.850000000006</v>
      </c>
      <c r="L121" s="119"/>
      <c r="M121" s="123"/>
      <c r="N121" s="124"/>
      <c r="O121" s="124"/>
      <c r="P121" s="125">
        <f>SUM(P122:P139)</f>
        <v>403.86358999999999</v>
      </c>
      <c r="Q121" s="124"/>
      <c r="R121" s="125">
        <f>SUM(R122:R139)</f>
        <v>18.436248199999998</v>
      </c>
      <c r="S121" s="124"/>
      <c r="T121" s="126">
        <f>SUM(T122:T139)</f>
        <v>0.53099000000000007</v>
      </c>
      <c r="AR121" s="120" t="s">
        <v>125</v>
      </c>
      <c r="AT121" s="127" t="s">
        <v>69</v>
      </c>
      <c r="AU121" s="127" t="s">
        <v>13</v>
      </c>
      <c r="AY121" s="120" t="s">
        <v>126</v>
      </c>
      <c r="BK121" s="128">
        <f>SUM(BK122:BK139)</f>
        <v>69348.850000000006</v>
      </c>
    </row>
    <row r="122" spans="2:65" s="1" customFormat="1" ht="16.5" customHeight="1" x14ac:dyDescent="0.2">
      <c r="B122" s="131"/>
      <c r="C122" s="156" t="s">
        <v>13</v>
      </c>
      <c r="D122" s="156" t="s">
        <v>152</v>
      </c>
      <c r="E122" s="157" t="s">
        <v>432</v>
      </c>
      <c r="F122" s="158" t="s">
        <v>433</v>
      </c>
      <c r="G122" s="159" t="s">
        <v>203</v>
      </c>
      <c r="H122" s="160">
        <v>13</v>
      </c>
      <c r="I122" s="161">
        <v>105</v>
      </c>
      <c r="J122" s="161">
        <f t="shared" ref="J122:J139" si="0">ROUND(I122*H122,2)</f>
        <v>1365</v>
      </c>
      <c r="K122" s="158" t="s">
        <v>1</v>
      </c>
      <c r="L122" s="28"/>
      <c r="M122" s="162" t="s">
        <v>1</v>
      </c>
      <c r="N122" s="163" t="s">
        <v>36</v>
      </c>
      <c r="O122" s="141">
        <v>0.23699999999999999</v>
      </c>
      <c r="P122" s="141">
        <f t="shared" ref="P122:P139" si="1">O122*H122</f>
        <v>3.081</v>
      </c>
      <c r="Q122" s="141">
        <v>5.0000000000000002E-5</v>
      </c>
      <c r="R122" s="141">
        <f t="shared" ref="R122:R139" si="2">Q122*H122</f>
        <v>6.5000000000000008E-4</v>
      </c>
      <c r="S122" s="141">
        <v>1.235E-2</v>
      </c>
      <c r="T122" s="142">
        <f t="shared" ref="T122:T139" si="3">S122*H122</f>
        <v>0.16055</v>
      </c>
      <c r="AR122" s="143" t="s">
        <v>135</v>
      </c>
      <c r="AT122" s="143" t="s">
        <v>152</v>
      </c>
      <c r="AU122" s="143" t="s">
        <v>125</v>
      </c>
      <c r="AY122" s="16" t="s">
        <v>126</v>
      </c>
      <c r="BE122" s="144">
        <f t="shared" ref="BE122:BE139" si="4">IF(N122="základní",J122,0)</f>
        <v>0</v>
      </c>
      <c r="BF122" s="144">
        <f t="shared" ref="BF122:BF139" si="5">IF(N122="snížená",J122,0)</f>
        <v>1365</v>
      </c>
      <c r="BG122" s="144">
        <f t="shared" ref="BG122:BG139" si="6">IF(N122="zákl. přenesená",J122,0)</f>
        <v>0</v>
      </c>
      <c r="BH122" s="144">
        <f t="shared" ref="BH122:BH139" si="7">IF(N122="sníž. přenesená",J122,0)</f>
        <v>0</v>
      </c>
      <c r="BI122" s="144">
        <f t="shared" ref="BI122:BI139" si="8">IF(N122="nulová",J122,0)</f>
        <v>0</v>
      </c>
      <c r="BJ122" s="16" t="s">
        <v>125</v>
      </c>
      <c r="BK122" s="144">
        <f t="shared" ref="BK122:BK139" si="9">ROUND(I122*H122,2)</f>
        <v>1365</v>
      </c>
      <c r="BL122" s="16" t="s">
        <v>135</v>
      </c>
      <c r="BM122" s="143" t="s">
        <v>434</v>
      </c>
    </row>
    <row r="123" spans="2:65" s="1" customFormat="1" ht="16.5" customHeight="1" x14ac:dyDescent="0.2">
      <c r="B123" s="131"/>
      <c r="C123" s="156" t="s">
        <v>125</v>
      </c>
      <c r="D123" s="156" t="s">
        <v>152</v>
      </c>
      <c r="E123" s="157" t="s">
        <v>435</v>
      </c>
      <c r="F123" s="158" t="s">
        <v>436</v>
      </c>
      <c r="G123" s="159" t="s">
        <v>437</v>
      </c>
      <c r="H123" s="160">
        <v>32.450000000000003</v>
      </c>
      <c r="I123" s="161">
        <v>30</v>
      </c>
      <c r="J123" s="161">
        <f t="shared" si="0"/>
        <v>973.5</v>
      </c>
      <c r="K123" s="158" t="s">
        <v>1</v>
      </c>
      <c r="L123" s="28"/>
      <c r="M123" s="162" t="s">
        <v>1</v>
      </c>
      <c r="N123" s="163" t="s">
        <v>36</v>
      </c>
      <c r="O123" s="141">
        <v>0.307</v>
      </c>
      <c r="P123" s="141">
        <f t="shared" si="1"/>
        <v>9.9621500000000012</v>
      </c>
      <c r="Q123" s="141">
        <v>1E-4</v>
      </c>
      <c r="R123" s="141">
        <f t="shared" si="2"/>
        <v>3.2450000000000005E-3</v>
      </c>
      <c r="S123" s="141">
        <v>0</v>
      </c>
      <c r="T123" s="142">
        <f t="shared" si="3"/>
        <v>0</v>
      </c>
      <c r="AR123" s="143" t="s">
        <v>438</v>
      </c>
      <c r="AT123" s="143" t="s">
        <v>152</v>
      </c>
      <c r="AU123" s="143" t="s">
        <v>125</v>
      </c>
      <c r="AY123" s="16" t="s">
        <v>126</v>
      </c>
      <c r="BE123" s="144">
        <f t="shared" si="4"/>
        <v>0</v>
      </c>
      <c r="BF123" s="144">
        <f t="shared" si="5"/>
        <v>973.5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6" t="s">
        <v>125</v>
      </c>
      <c r="BK123" s="144">
        <f t="shared" si="9"/>
        <v>973.5</v>
      </c>
      <c r="BL123" s="16" t="s">
        <v>438</v>
      </c>
      <c r="BM123" s="143" t="s">
        <v>439</v>
      </c>
    </row>
    <row r="124" spans="2:65" s="1" customFormat="1" ht="16.5" customHeight="1" x14ac:dyDescent="0.2">
      <c r="B124" s="131"/>
      <c r="C124" s="132" t="s">
        <v>161</v>
      </c>
      <c r="D124" s="132" t="s">
        <v>129</v>
      </c>
      <c r="E124" s="133" t="s">
        <v>440</v>
      </c>
      <c r="F124" s="134" t="s">
        <v>441</v>
      </c>
      <c r="G124" s="135" t="s">
        <v>155</v>
      </c>
      <c r="H124" s="136">
        <v>1</v>
      </c>
      <c r="I124" s="137">
        <v>3456</v>
      </c>
      <c r="J124" s="137">
        <f t="shared" si="0"/>
        <v>3456</v>
      </c>
      <c r="K124" s="134" t="s">
        <v>1</v>
      </c>
      <c r="L124" s="138"/>
      <c r="M124" s="139" t="s">
        <v>1</v>
      </c>
      <c r="N124" s="140" t="s">
        <v>36</v>
      </c>
      <c r="O124" s="141">
        <v>0</v>
      </c>
      <c r="P124" s="141">
        <f t="shared" si="1"/>
        <v>0</v>
      </c>
      <c r="Q124" s="141">
        <v>1E-4</v>
      </c>
      <c r="R124" s="141">
        <f t="shared" si="2"/>
        <v>1E-4</v>
      </c>
      <c r="S124" s="141">
        <v>0</v>
      </c>
      <c r="T124" s="142">
        <f t="shared" si="3"/>
        <v>0</v>
      </c>
      <c r="AR124" s="143" t="s">
        <v>442</v>
      </c>
      <c r="AT124" s="143" t="s">
        <v>129</v>
      </c>
      <c r="AU124" s="143" t="s">
        <v>125</v>
      </c>
      <c r="AY124" s="16" t="s">
        <v>126</v>
      </c>
      <c r="BE124" s="144">
        <f t="shared" si="4"/>
        <v>0</v>
      </c>
      <c r="BF124" s="144">
        <f t="shared" si="5"/>
        <v>3456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6" t="s">
        <v>125</v>
      </c>
      <c r="BK124" s="144">
        <f t="shared" si="9"/>
        <v>3456</v>
      </c>
      <c r="BL124" s="16" t="s">
        <v>442</v>
      </c>
      <c r="BM124" s="143" t="s">
        <v>443</v>
      </c>
    </row>
    <row r="125" spans="2:65" s="1" customFormat="1" ht="16.5" customHeight="1" x14ac:dyDescent="0.2">
      <c r="B125" s="131"/>
      <c r="C125" s="132" t="s">
        <v>156</v>
      </c>
      <c r="D125" s="132" t="s">
        <v>129</v>
      </c>
      <c r="E125" s="133" t="s">
        <v>444</v>
      </c>
      <c r="F125" s="134" t="s">
        <v>445</v>
      </c>
      <c r="G125" s="135" t="s">
        <v>437</v>
      </c>
      <c r="H125" s="136">
        <v>1</v>
      </c>
      <c r="I125" s="137">
        <v>22.5</v>
      </c>
      <c r="J125" s="137">
        <f t="shared" si="0"/>
        <v>22.5</v>
      </c>
      <c r="K125" s="134" t="s">
        <v>133</v>
      </c>
      <c r="L125" s="138"/>
      <c r="M125" s="139" t="s">
        <v>1</v>
      </c>
      <c r="N125" s="140" t="s">
        <v>36</v>
      </c>
      <c r="O125" s="141">
        <v>0</v>
      </c>
      <c r="P125" s="141">
        <f t="shared" si="1"/>
        <v>0</v>
      </c>
      <c r="Q125" s="141">
        <v>1.0000000000000001E-5</v>
      </c>
      <c r="R125" s="141">
        <f t="shared" si="2"/>
        <v>1.0000000000000001E-5</v>
      </c>
      <c r="S125" s="141">
        <v>0</v>
      </c>
      <c r="T125" s="142">
        <f t="shared" si="3"/>
        <v>0</v>
      </c>
      <c r="AR125" s="143" t="s">
        <v>442</v>
      </c>
      <c r="AT125" s="143" t="s">
        <v>129</v>
      </c>
      <c r="AU125" s="143" t="s">
        <v>125</v>
      </c>
      <c r="AY125" s="16" t="s">
        <v>126</v>
      </c>
      <c r="BE125" s="144">
        <f t="shared" si="4"/>
        <v>0</v>
      </c>
      <c r="BF125" s="144">
        <f t="shared" si="5"/>
        <v>22.5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6" t="s">
        <v>125</v>
      </c>
      <c r="BK125" s="144">
        <f t="shared" si="9"/>
        <v>22.5</v>
      </c>
      <c r="BL125" s="16" t="s">
        <v>442</v>
      </c>
      <c r="BM125" s="143" t="s">
        <v>446</v>
      </c>
    </row>
    <row r="126" spans="2:65" s="1" customFormat="1" ht="16.5" customHeight="1" x14ac:dyDescent="0.2">
      <c r="B126" s="131"/>
      <c r="C126" s="156" t="s">
        <v>169</v>
      </c>
      <c r="D126" s="156" t="s">
        <v>152</v>
      </c>
      <c r="E126" s="157" t="s">
        <v>447</v>
      </c>
      <c r="F126" s="158" t="s">
        <v>448</v>
      </c>
      <c r="G126" s="159" t="s">
        <v>437</v>
      </c>
      <c r="H126" s="160">
        <v>1</v>
      </c>
      <c r="I126" s="161">
        <v>20</v>
      </c>
      <c r="J126" s="161">
        <f t="shared" si="0"/>
        <v>20</v>
      </c>
      <c r="K126" s="158" t="s">
        <v>1</v>
      </c>
      <c r="L126" s="28"/>
      <c r="M126" s="162" t="s">
        <v>1</v>
      </c>
      <c r="N126" s="163" t="s">
        <v>36</v>
      </c>
      <c r="O126" s="141">
        <v>0.51700000000000002</v>
      </c>
      <c r="P126" s="141">
        <f t="shared" si="1"/>
        <v>0.51700000000000002</v>
      </c>
      <c r="Q126" s="141">
        <v>2.0000000000000001E-4</v>
      </c>
      <c r="R126" s="141">
        <f t="shared" si="2"/>
        <v>2.0000000000000001E-4</v>
      </c>
      <c r="S126" s="141">
        <v>0</v>
      </c>
      <c r="T126" s="142">
        <f t="shared" si="3"/>
        <v>0</v>
      </c>
      <c r="AR126" s="143" t="s">
        <v>135</v>
      </c>
      <c r="AT126" s="143" t="s">
        <v>152</v>
      </c>
      <c r="AU126" s="143" t="s">
        <v>125</v>
      </c>
      <c r="AY126" s="16" t="s">
        <v>126</v>
      </c>
      <c r="BE126" s="144">
        <f t="shared" si="4"/>
        <v>0</v>
      </c>
      <c r="BF126" s="144">
        <f t="shared" si="5"/>
        <v>20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6" t="s">
        <v>125</v>
      </c>
      <c r="BK126" s="144">
        <f t="shared" si="9"/>
        <v>20</v>
      </c>
      <c r="BL126" s="16" t="s">
        <v>135</v>
      </c>
      <c r="BM126" s="143" t="s">
        <v>449</v>
      </c>
    </row>
    <row r="127" spans="2:65" s="1" customFormat="1" ht="16.5" customHeight="1" x14ac:dyDescent="0.2">
      <c r="B127" s="131"/>
      <c r="C127" s="156" t="s">
        <v>174</v>
      </c>
      <c r="D127" s="156" t="s">
        <v>152</v>
      </c>
      <c r="E127" s="157" t="s">
        <v>450</v>
      </c>
      <c r="F127" s="158" t="s">
        <v>451</v>
      </c>
      <c r="G127" s="159" t="s">
        <v>203</v>
      </c>
      <c r="H127" s="160">
        <v>13</v>
      </c>
      <c r="I127" s="161">
        <v>250</v>
      </c>
      <c r="J127" s="161">
        <f t="shared" si="0"/>
        <v>3250</v>
      </c>
      <c r="K127" s="158" t="s">
        <v>133</v>
      </c>
      <c r="L127" s="28"/>
      <c r="M127" s="162" t="s">
        <v>1</v>
      </c>
      <c r="N127" s="163" t="s">
        <v>36</v>
      </c>
      <c r="O127" s="141">
        <v>0.85699999999999998</v>
      </c>
      <c r="P127" s="141">
        <f t="shared" si="1"/>
        <v>11.141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135</v>
      </c>
      <c r="AT127" s="143" t="s">
        <v>152</v>
      </c>
      <c r="AU127" s="143" t="s">
        <v>125</v>
      </c>
      <c r="AY127" s="16" t="s">
        <v>126</v>
      </c>
      <c r="BE127" s="144">
        <f t="shared" si="4"/>
        <v>0</v>
      </c>
      <c r="BF127" s="144">
        <f t="shared" si="5"/>
        <v>3250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6" t="s">
        <v>125</v>
      </c>
      <c r="BK127" s="144">
        <f t="shared" si="9"/>
        <v>3250</v>
      </c>
      <c r="BL127" s="16" t="s">
        <v>135</v>
      </c>
      <c r="BM127" s="143" t="s">
        <v>452</v>
      </c>
    </row>
    <row r="128" spans="2:65" s="1" customFormat="1" ht="16.5" customHeight="1" x14ac:dyDescent="0.2">
      <c r="B128" s="131"/>
      <c r="C128" s="156" t="s">
        <v>179</v>
      </c>
      <c r="D128" s="156" t="s">
        <v>152</v>
      </c>
      <c r="E128" s="157" t="s">
        <v>453</v>
      </c>
      <c r="F128" s="158" t="s">
        <v>454</v>
      </c>
      <c r="G128" s="159" t="s">
        <v>437</v>
      </c>
      <c r="H128" s="160">
        <v>1</v>
      </c>
      <c r="I128" s="161">
        <v>32.450000000000003</v>
      </c>
      <c r="J128" s="161">
        <f t="shared" si="0"/>
        <v>32.450000000000003</v>
      </c>
      <c r="K128" s="158" t="s">
        <v>133</v>
      </c>
      <c r="L128" s="28"/>
      <c r="M128" s="162" t="s">
        <v>1</v>
      </c>
      <c r="N128" s="163" t="s">
        <v>36</v>
      </c>
      <c r="O128" s="141">
        <v>0.23699999999999999</v>
      </c>
      <c r="P128" s="141">
        <f t="shared" si="1"/>
        <v>0.23699999999999999</v>
      </c>
      <c r="Q128" s="141">
        <v>2.0000000000000002E-5</v>
      </c>
      <c r="R128" s="141">
        <f t="shared" si="2"/>
        <v>2.0000000000000002E-5</v>
      </c>
      <c r="S128" s="141">
        <v>0</v>
      </c>
      <c r="T128" s="142">
        <f t="shared" si="3"/>
        <v>0</v>
      </c>
      <c r="AR128" s="143" t="s">
        <v>135</v>
      </c>
      <c r="AT128" s="143" t="s">
        <v>152</v>
      </c>
      <c r="AU128" s="143" t="s">
        <v>125</v>
      </c>
      <c r="AY128" s="16" t="s">
        <v>126</v>
      </c>
      <c r="BE128" s="144">
        <f t="shared" si="4"/>
        <v>0</v>
      </c>
      <c r="BF128" s="144">
        <f t="shared" si="5"/>
        <v>32.450000000000003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6" t="s">
        <v>125</v>
      </c>
      <c r="BK128" s="144">
        <f t="shared" si="9"/>
        <v>32.450000000000003</v>
      </c>
      <c r="BL128" s="16" t="s">
        <v>135</v>
      </c>
      <c r="BM128" s="143" t="s">
        <v>455</v>
      </c>
    </row>
    <row r="129" spans="2:65" s="1" customFormat="1" ht="16.5" customHeight="1" x14ac:dyDescent="0.2">
      <c r="B129" s="131"/>
      <c r="C129" s="156" t="s">
        <v>172</v>
      </c>
      <c r="D129" s="156" t="s">
        <v>152</v>
      </c>
      <c r="E129" s="157" t="s">
        <v>456</v>
      </c>
      <c r="F129" s="158" t="s">
        <v>457</v>
      </c>
      <c r="G129" s="159" t="s">
        <v>437</v>
      </c>
      <c r="H129" s="160">
        <v>61.74</v>
      </c>
      <c r="I129" s="161">
        <v>146</v>
      </c>
      <c r="J129" s="161">
        <f t="shared" si="0"/>
        <v>9014.0400000000009</v>
      </c>
      <c r="K129" s="158" t="s">
        <v>133</v>
      </c>
      <c r="L129" s="28"/>
      <c r="M129" s="162" t="s">
        <v>1</v>
      </c>
      <c r="N129" s="163" t="s">
        <v>36</v>
      </c>
      <c r="O129" s="141">
        <v>0.29499999999999998</v>
      </c>
      <c r="P129" s="141">
        <f t="shared" si="1"/>
        <v>18.2133</v>
      </c>
      <c r="Q129" s="141">
        <v>0</v>
      </c>
      <c r="R129" s="141">
        <f t="shared" si="2"/>
        <v>0</v>
      </c>
      <c r="S129" s="141">
        <v>6.0000000000000001E-3</v>
      </c>
      <c r="T129" s="142">
        <f t="shared" si="3"/>
        <v>0.37044000000000005</v>
      </c>
      <c r="AR129" s="143" t="s">
        <v>156</v>
      </c>
      <c r="AT129" s="143" t="s">
        <v>152</v>
      </c>
      <c r="AU129" s="143" t="s">
        <v>125</v>
      </c>
      <c r="AY129" s="16" t="s">
        <v>126</v>
      </c>
      <c r="BE129" s="144">
        <f t="shared" si="4"/>
        <v>0</v>
      </c>
      <c r="BF129" s="144">
        <f t="shared" si="5"/>
        <v>9014.0400000000009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6" t="s">
        <v>125</v>
      </c>
      <c r="BK129" s="144">
        <f t="shared" si="9"/>
        <v>9014.0400000000009</v>
      </c>
      <c r="BL129" s="16" t="s">
        <v>156</v>
      </c>
      <c r="BM129" s="143" t="s">
        <v>458</v>
      </c>
    </row>
    <row r="130" spans="2:65" s="1" customFormat="1" ht="16.5" customHeight="1" x14ac:dyDescent="0.2">
      <c r="B130" s="131"/>
      <c r="C130" s="156" t="s">
        <v>150</v>
      </c>
      <c r="D130" s="156" t="s">
        <v>152</v>
      </c>
      <c r="E130" s="157" t="s">
        <v>459</v>
      </c>
      <c r="F130" s="158" t="s">
        <v>460</v>
      </c>
      <c r="G130" s="159" t="s">
        <v>437</v>
      </c>
      <c r="H130" s="160">
        <v>61.74</v>
      </c>
      <c r="I130" s="161">
        <v>286</v>
      </c>
      <c r="J130" s="161">
        <f t="shared" si="0"/>
        <v>17657.64</v>
      </c>
      <c r="K130" s="158" t="s">
        <v>1</v>
      </c>
      <c r="L130" s="28"/>
      <c r="M130" s="162" t="s">
        <v>1</v>
      </c>
      <c r="N130" s="163" t="s">
        <v>36</v>
      </c>
      <c r="O130" s="141">
        <v>1.141</v>
      </c>
      <c r="P130" s="141">
        <f t="shared" si="1"/>
        <v>70.445340000000002</v>
      </c>
      <c r="Q130" s="141">
        <v>0.25364999999999999</v>
      </c>
      <c r="R130" s="141">
        <f t="shared" si="2"/>
        <v>15.660351</v>
      </c>
      <c r="S130" s="141">
        <v>0</v>
      </c>
      <c r="T130" s="142">
        <f t="shared" si="3"/>
        <v>0</v>
      </c>
      <c r="AR130" s="143" t="s">
        <v>156</v>
      </c>
      <c r="AT130" s="143" t="s">
        <v>152</v>
      </c>
      <c r="AU130" s="143" t="s">
        <v>125</v>
      </c>
      <c r="AY130" s="16" t="s">
        <v>126</v>
      </c>
      <c r="BE130" s="144">
        <f t="shared" si="4"/>
        <v>0</v>
      </c>
      <c r="BF130" s="144">
        <f t="shared" si="5"/>
        <v>17657.64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6" t="s">
        <v>125</v>
      </c>
      <c r="BK130" s="144">
        <f t="shared" si="9"/>
        <v>17657.64</v>
      </c>
      <c r="BL130" s="16" t="s">
        <v>156</v>
      </c>
      <c r="BM130" s="143" t="s">
        <v>461</v>
      </c>
    </row>
    <row r="131" spans="2:65" s="1" customFormat="1" ht="16.5" customHeight="1" x14ac:dyDescent="0.2">
      <c r="B131" s="131"/>
      <c r="C131" s="156" t="s">
        <v>229</v>
      </c>
      <c r="D131" s="156" t="s">
        <v>152</v>
      </c>
      <c r="E131" s="157" t="s">
        <v>462</v>
      </c>
      <c r="F131" s="158" t="s">
        <v>463</v>
      </c>
      <c r="G131" s="159" t="s">
        <v>437</v>
      </c>
      <c r="H131" s="160">
        <v>61.74</v>
      </c>
      <c r="I131" s="161">
        <v>76</v>
      </c>
      <c r="J131" s="161">
        <f t="shared" si="0"/>
        <v>4692.24</v>
      </c>
      <c r="K131" s="158" t="s">
        <v>133</v>
      </c>
      <c r="L131" s="28"/>
      <c r="M131" s="162" t="s">
        <v>1</v>
      </c>
      <c r="N131" s="163" t="s">
        <v>36</v>
      </c>
      <c r="O131" s="141">
        <v>0.41</v>
      </c>
      <c r="P131" s="141">
        <f t="shared" si="1"/>
        <v>25.313399999999998</v>
      </c>
      <c r="Q131" s="141">
        <v>2.1000000000000001E-2</v>
      </c>
      <c r="R131" s="141">
        <f t="shared" si="2"/>
        <v>1.29654</v>
      </c>
      <c r="S131" s="141">
        <v>0</v>
      </c>
      <c r="T131" s="142">
        <f t="shared" si="3"/>
        <v>0</v>
      </c>
      <c r="AR131" s="143" t="s">
        <v>156</v>
      </c>
      <c r="AT131" s="143" t="s">
        <v>152</v>
      </c>
      <c r="AU131" s="143" t="s">
        <v>125</v>
      </c>
      <c r="AY131" s="16" t="s">
        <v>126</v>
      </c>
      <c r="BE131" s="144">
        <f t="shared" si="4"/>
        <v>0</v>
      </c>
      <c r="BF131" s="144">
        <f t="shared" si="5"/>
        <v>4692.24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6" t="s">
        <v>125</v>
      </c>
      <c r="BK131" s="144">
        <f t="shared" si="9"/>
        <v>4692.24</v>
      </c>
      <c r="BL131" s="16" t="s">
        <v>156</v>
      </c>
      <c r="BM131" s="143" t="s">
        <v>464</v>
      </c>
    </row>
    <row r="132" spans="2:65" s="1" customFormat="1" ht="16.5" customHeight="1" x14ac:dyDescent="0.2">
      <c r="B132" s="131"/>
      <c r="C132" s="156" t="s">
        <v>233</v>
      </c>
      <c r="D132" s="156" t="s">
        <v>152</v>
      </c>
      <c r="E132" s="157" t="s">
        <v>465</v>
      </c>
      <c r="F132" s="158" t="s">
        <v>466</v>
      </c>
      <c r="G132" s="159" t="s">
        <v>437</v>
      </c>
      <c r="H132" s="160">
        <v>61.74</v>
      </c>
      <c r="I132" s="161">
        <v>102</v>
      </c>
      <c r="J132" s="161">
        <f t="shared" si="0"/>
        <v>6297.48</v>
      </c>
      <c r="K132" s="158" t="s">
        <v>1</v>
      </c>
      <c r="L132" s="28"/>
      <c r="M132" s="162" t="s">
        <v>1</v>
      </c>
      <c r="N132" s="163" t="s">
        <v>36</v>
      </c>
      <c r="O132" s="141">
        <v>0.41</v>
      </c>
      <c r="P132" s="141">
        <f t="shared" si="1"/>
        <v>25.313399999999998</v>
      </c>
      <c r="Q132" s="141">
        <v>1.103E-2</v>
      </c>
      <c r="R132" s="141">
        <f t="shared" si="2"/>
        <v>0.68099220000000005</v>
      </c>
      <c r="S132" s="141">
        <v>0</v>
      </c>
      <c r="T132" s="142">
        <f t="shared" si="3"/>
        <v>0</v>
      </c>
      <c r="AR132" s="143" t="s">
        <v>156</v>
      </c>
      <c r="AT132" s="143" t="s">
        <v>152</v>
      </c>
      <c r="AU132" s="143" t="s">
        <v>125</v>
      </c>
      <c r="AY132" s="16" t="s">
        <v>126</v>
      </c>
      <c r="BE132" s="144">
        <f t="shared" si="4"/>
        <v>0</v>
      </c>
      <c r="BF132" s="144">
        <f t="shared" si="5"/>
        <v>6297.48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6" t="s">
        <v>125</v>
      </c>
      <c r="BK132" s="144">
        <f t="shared" si="9"/>
        <v>6297.48</v>
      </c>
      <c r="BL132" s="16" t="s">
        <v>156</v>
      </c>
      <c r="BM132" s="143" t="s">
        <v>467</v>
      </c>
    </row>
    <row r="133" spans="2:65" s="1" customFormat="1" ht="36" customHeight="1" x14ac:dyDescent="0.2">
      <c r="B133" s="131"/>
      <c r="C133" s="156" t="s">
        <v>237</v>
      </c>
      <c r="D133" s="156" t="s">
        <v>152</v>
      </c>
      <c r="E133" s="157" t="s">
        <v>468</v>
      </c>
      <c r="F133" s="158" t="s">
        <v>469</v>
      </c>
      <c r="G133" s="159" t="s">
        <v>437</v>
      </c>
      <c r="H133" s="160">
        <v>30</v>
      </c>
      <c r="I133" s="161">
        <v>219.6</v>
      </c>
      <c r="J133" s="161">
        <f t="shared" si="0"/>
        <v>6588</v>
      </c>
      <c r="K133" s="158" t="s">
        <v>1</v>
      </c>
      <c r="L133" s="28"/>
      <c r="M133" s="162" t="s">
        <v>1</v>
      </c>
      <c r="N133" s="163" t="s">
        <v>36</v>
      </c>
      <c r="O133" s="141">
        <v>3.839</v>
      </c>
      <c r="P133" s="141">
        <f t="shared" si="1"/>
        <v>115.17</v>
      </c>
      <c r="Q133" s="141">
        <v>1.108E-2</v>
      </c>
      <c r="R133" s="141">
        <f t="shared" si="2"/>
        <v>0.33239999999999997</v>
      </c>
      <c r="S133" s="141">
        <v>0</v>
      </c>
      <c r="T133" s="142">
        <f t="shared" si="3"/>
        <v>0</v>
      </c>
      <c r="AR133" s="143" t="s">
        <v>156</v>
      </c>
      <c r="AT133" s="143" t="s">
        <v>152</v>
      </c>
      <c r="AU133" s="143" t="s">
        <v>125</v>
      </c>
      <c r="AY133" s="16" t="s">
        <v>126</v>
      </c>
      <c r="BE133" s="144">
        <f t="shared" si="4"/>
        <v>0</v>
      </c>
      <c r="BF133" s="144">
        <f t="shared" si="5"/>
        <v>6588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6" t="s">
        <v>125</v>
      </c>
      <c r="BK133" s="144">
        <f t="shared" si="9"/>
        <v>6588</v>
      </c>
      <c r="BL133" s="16" t="s">
        <v>156</v>
      </c>
      <c r="BM133" s="143" t="s">
        <v>470</v>
      </c>
    </row>
    <row r="134" spans="2:65" s="1" customFormat="1" ht="16.5" customHeight="1" x14ac:dyDescent="0.2">
      <c r="B134" s="131"/>
      <c r="C134" s="156" t="s">
        <v>241</v>
      </c>
      <c r="D134" s="156" t="s">
        <v>152</v>
      </c>
      <c r="E134" s="157" t="s">
        <v>471</v>
      </c>
      <c r="F134" s="158" t="s">
        <v>472</v>
      </c>
      <c r="G134" s="159" t="s">
        <v>437</v>
      </c>
      <c r="H134" s="160">
        <v>30</v>
      </c>
      <c r="I134" s="161">
        <v>226</v>
      </c>
      <c r="J134" s="161">
        <f t="shared" si="0"/>
        <v>6780</v>
      </c>
      <c r="K134" s="158" t="s">
        <v>1</v>
      </c>
      <c r="L134" s="28"/>
      <c r="M134" s="162" t="s">
        <v>1</v>
      </c>
      <c r="N134" s="163" t="s">
        <v>36</v>
      </c>
      <c r="O134" s="141">
        <v>3.839</v>
      </c>
      <c r="P134" s="141">
        <f t="shared" si="1"/>
        <v>115.17</v>
      </c>
      <c r="Q134" s="141">
        <v>1.108E-2</v>
      </c>
      <c r="R134" s="141">
        <f t="shared" si="2"/>
        <v>0.33239999999999997</v>
      </c>
      <c r="S134" s="141">
        <v>0</v>
      </c>
      <c r="T134" s="142">
        <f t="shared" si="3"/>
        <v>0</v>
      </c>
      <c r="AR134" s="143" t="s">
        <v>156</v>
      </c>
      <c r="AT134" s="143" t="s">
        <v>152</v>
      </c>
      <c r="AU134" s="143" t="s">
        <v>125</v>
      </c>
      <c r="AY134" s="16" t="s">
        <v>126</v>
      </c>
      <c r="BE134" s="144">
        <f t="shared" si="4"/>
        <v>0</v>
      </c>
      <c r="BF134" s="144">
        <f t="shared" si="5"/>
        <v>6780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6" t="s">
        <v>125</v>
      </c>
      <c r="BK134" s="144">
        <f t="shared" si="9"/>
        <v>6780</v>
      </c>
      <c r="BL134" s="16" t="s">
        <v>156</v>
      </c>
      <c r="BM134" s="143" t="s">
        <v>473</v>
      </c>
    </row>
    <row r="135" spans="2:65" s="1" customFormat="1" ht="16.5" customHeight="1" x14ac:dyDescent="0.2">
      <c r="B135" s="131"/>
      <c r="C135" s="156" t="s">
        <v>245</v>
      </c>
      <c r="D135" s="156" t="s">
        <v>152</v>
      </c>
      <c r="E135" s="157" t="s">
        <v>474</v>
      </c>
      <c r="F135" s="158" t="s">
        <v>475</v>
      </c>
      <c r="G135" s="159" t="s">
        <v>437</v>
      </c>
      <c r="H135" s="160">
        <v>30</v>
      </c>
      <c r="I135" s="161">
        <v>65</v>
      </c>
      <c r="J135" s="161">
        <f t="shared" si="0"/>
        <v>1950</v>
      </c>
      <c r="K135" s="158" t="s">
        <v>1</v>
      </c>
      <c r="L135" s="28"/>
      <c r="M135" s="162" t="s">
        <v>1</v>
      </c>
      <c r="N135" s="163" t="s">
        <v>36</v>
      </c>
      <c r="O135" s="141">
        <v>0.28599999999999998</v>
      </c>
      <c r="P135" s="141">
        <f t="shared" si="1"/>
        <v>8.58</v>
      </c>
      <c r="Q135" s="141">
        <v>4.1999999999999997E-3</v>
      </c>
      <c r="R135" s="141">
        <f t="shared" si="2"/>
        <v>0.126</v>
      </c>
      <c r="S135" s="141">
        <v>0</v>
      </c>
      <c r="T135" s="142">
        <f t="shared" si="3"/>
        <v>0</v>
      </c>
      <c r="AR135" s="143" t="s">
        <v>156</v>
      </c>
      <c r="AT135" s="143" t="s">
        <v>152</v>
      </c>
      <c r="AU135" s="143" t="s">
        <v>125</v>
      </c>
      <c r="AY135" s="16" t="s">
        <v>126</v>
      </c>
      <c r="BE135" s="144">
        <f t="shared" si="4"/>
        <v>0</v>
      </c>
      <c r="BF135" s="144">
        <f t="shared" si="5"/>
        <v>1950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6" t="s">
        <v>125</v>
      </c>
      <c r="BK135" s="144">
        <f t="shared" si="9"/>
        <v>1950</v>
      </c>
      <c r="BL135" s="16" t="s">
        <v>156</v>
      </c>
      <c r="BM135" s="143" t="s">
        <v>476</v>
      </c>
    </row>
    <row r="136" spans="2:65" s="1" customFormat="1" ht="24" customHeight="1" x14ac:dyDescent="0.2">
      <c r="B136" s="131"/>
      <c r="C136" s="156" t="s">
        <v>8</v>
      </c>
      <c r="D136" s="156" t="s">
        <v>152</v>
      </c>
      <c r="E136" s="157" t="s">
        <v>477</v>
      </c>
      <c r="F136" s="158" t="s">
        <v>478</v>
      </c>
      <c r="G136" s="159" t="s">
        <v>203</v>
      </c>
      <c r="H136" s="160">
        <v>2</v>
      </c>
      <c r="I136" s="161">
        <v>1125</v>
      </c>
      <c r="J136" s="161">
        <f t="shared" si="0"/>
        <v>2250</v>
      </c>
      <c r="K136" s="158" t="s">
        <v>1</v>
      </c>
      <c r="L136" s="28"/>
      <c r="M136" s="162" t="s">
        <v>1</v>
      </c>
      <c r="N136" s="163" t="s">
        <v>36</v>
      </c>
      <c r="O136" s="141">
        <v>0.16</v>
      </c>
      <c r="P136" s="141">
        <f t="shared" si="1"/>
        <v>0.32</v>
      </c>
      <c r="Q136" s="141">
        <v>2.2000000000000001E-4</v>
      </c>
      <c r="R136" s="141">
        <f t="shared" si="2"/>
        <v>4.4000000000000002E-4</v>
      </c>
      <c r="S136" s="141">
        <v>0</v>
      </c>
      <c r="T136" s="142">
        <f t="shared" si="3"/>
        <v>0</v>
      </c>
      <c r="AR136" s="143" t="s">
        <v>135</v>
      </c>
      <c r="AT136" s="143" t="s">
        <v>152</v>
      </c>
      <c r="AU136" s="143" t="s">
        <v>125</v>
      </c>
      <c r="AY136" s="16" t="s">
        <v>126</v>
      </c>
      <c r="BE136" s="144">
        <f t="shared" si="4"/>
        <v>0</v>
      </c>
      <c r="BF136" s="144">
        <f t="shared" si="5"/>
        <v>2250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6" t="s">
        <v>125</v>
      </c>
      <c r="BK136" s="144">
        <f t="shared" si="9"/>
        <v>2250</v>
      </c>
      <c r="BL136" s="16" t="s">
        <v>135</v>
      </c>
      <c r="BM136" s="143" t="s">
        <v>479</v>
      </c>
    </row>
    <row r="137" spans="2:65" s="1" customFormat="1" ht="16.5" customHeight="1" x14ac:dyDescent="0.2">
      <c r="B137" s="131"/>
      <c r="C137" s="156" t="s">
        <v>135</v>
      </c>
      <c r="D137" s="156" t="s">
        <v>152</v>
      </c>
      <c r="E137" s="157" t="s">
        <v>480</v>
      </c>
      <c r="F137" s="158" t="s">
        <v>481</v>
      </c>
      <c r="G137" s="159" t="s">
        <v>203</v>
      </c>
      <c r="H137" s="160">
        <v>2</v>
      </c>
      <c r="I137" s="161">
        <v>400</v>
      </c>
      <c r="J137" s="161">
        <f t="shared" si="0"/>
        <v>800</v>
      </c>
      <c r="K137" s="158" t="s">
        <v>1</v>
      </c>
      <c r="L137" s="28"/>
      <c r="M137" s="162" t="s">
        <v>1</v>
      </c>
      <c r="N137" s="163" t="s">
        <v>36</v>
      </c>
      <c r="O137" s="141">
        <v>0.2</v>
      </c>
      <c r="P137" s="141">
        <f t="shared" si="1"/>
        <v>0.4</v>
      </c>
      <c r="Q137" s="141">
        <v>2.1000000000000001E-4</v>
      </c>
      <c r="R137" s="141">
        <f t="shared" si="2"/>
        <v>4.2000000000000002E-4</v>
      </c>
      <c r="S137" s="141">
        <v>0</v>
      </c>
      <c r="T137" s="142">
        <f t="shared" si="3"/>
        <v>0</v>
      </c>
      <c r="AR137" s="143" t="s">
        <v>135</v>
      </c>
      <c r="AT137" s="143" t="s">
        <v>152</v>
      </c>
      <c r="AU137" s="143" t="s">
        <v>125</v>
      </c>
      <c r="AY137" s="16" t="s">
        <v>126</v>
      </c>
      <c r="BE137" s="144">
        <f t="shared" si="4"/>
        <v>0</v>
      </c>
      <c r="BF137" s="144">
        <f t="shared" si="5"/>
        <v>800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6" t="s">
        <v>125</v>
      </c>
      <c r="BK137" s="144">
        <f t="shared" si="9"/>
        <v>800</v>
      </c>
      <c r="BL137" s="16" t="s">
        <v>135</v>
      </c>
      <c r="BM137" s="143" t="s">
        <v>482</v>
      </c>
    </row>
    <row r="138" spans="2:65" s="1" customFormat="1" ht="16.5" customHeight="1" x14ac:dyDescent="0.2">
      <c r="B138" s="131"/>
      <c r="C138" s="132" t="s">
        <v>255</v>
      </c>
      <c r="D138" s="132" t="s">
        <v>129</v>
      </c>
      <c r="E138" s="133" t="s">
        <v>483</v>
      </c>
      <c r="F138" s="134" t="s">
        <v>484</v>
      </c>
      <c r="G138" s="135" t="s">
        <v>203</v>
      </c>
      <c r="H138" s="136">
        <v>4</v>
      </c>
      <c r="I138" s="137">
        <v>650</v>
      </c>
      <c r="J138" s="137">
        <f t="shared" si="0"/>
        <v>2600</v>
      </c>
      <c r="K138" s="134" t="s">
        <v>1</v>
      </c>
      <c r="L138" s="138"/>
      <c r="M138" s="139" t="s">
        <v>1</v>
      </c>
      <c r="N138" s="140" t="s">
        <v>36</v>
      </c>
      <c r="O138" s="141">
        <v>0</v>
      </c>
      <c r="P138" s="141">
        <f t="shared" si="1"/>
        <v>0</v>
      </c>
      <c r="Q138" s="141">
        <v>3.1E-4</v>
      </c>
      <c r="R138" s="141">
        <f t="shared" si="2"/>
        <v>1.24E-3</v>
      </c>
      <c r="S138" s="141">
        <v>0</v>
      </c>
      <c r="T138" s="142">
        <f t="shared" si="3"/>
        <v>0</v>
      </c>
      <c r="AR138" s="143" t="s">
        <v>134</v>
      </c>
      <c r="AT138" s="143" t="s">
        <v>129</v>
      </c>
      <c r="AU138" s="143" t="s">
        <v>125</v>
      </c>
      <c r="AY138" s="16" t="s">
        <v>126</v>
      </c>
      <c r="BE138" s="144">
        <f t="shared" si="4"/>
        <v>0</v>
      </c>
      <c r="BF138" s="144">
        <f t="shared" si="5"/>
        <v>2600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6" t="s">
        <v>125</v>
      </c>
      <c r="BK138" s="144">
        <f t="shared" si="9"/>
        <v>2600</v>
      </c>
      <c r="BL138" s="16" t="s">
        <v>135</v>
      </c>
      <c r="BM138" s="143" t="s">
        <v>485</v>
      </c>
    </row>
    <row r="139" spans="2:65" s="1" customFormat="1" ht="16.5" customHeight="1" x14ac:dyDescent="0.2">
      <c r="B139" s="131"/>
      <c r="C139" s="132" t="s">
        <v>259</v>
      </c>
      <c r="D139" s="132" t="s">
        <v>129</v>
      </c>
      <c r="E139" s="133" t="s">
        <v>486</v>
      </c>
      <c r="F139" s="134" t="s">
        <v>487</v>
      </c>
      <c r="G139" s="135" t="s">
        <v>203</v>
      </c>
      <c r="H139" s="136">
        <v>4</v>
      </c>
      <c r="I139" s="137">
        <v>400</v>
      </c>
      <c r="J139" s="137">
        <f t="shared" si="0"/>
        <v>1600</v>
      </c>
      <c r="K139" s="134" t="s">
        <v>133</v>
      </c>
      <c r="L139" s="138"/>
      <c r="M139" s="139" t="s">
        <v>1</v>
      </c>
      <c r="N139" s="140" t="s">
        <v>36</v>
      </c>
      <c r="O139" s="141">
        <v>0</v>
      </c>
      <c r="P139" s="141">
        <f t="shared" si="1"/>
        <v>0</v>
      </c>
      <c r="Q139" s="141">
        <v>3.1E-4</v>
      </c>
      <c r="R139" s="141">
        <f t="shared" si="2"/>
        <v>1.24E-3</v>
      </c>
      <c r="S139" s="141">
        <v>0</v>
      </c>
      <c r="T139" s="142">
        <f t="shared" si="3"/>
        <v>0</v>
      </c>
      <c r="AR139" s="143" t="s">
        <v>134</v>
      </c>
      <c r="AT139" s="143" t="s">
        <v>129</v>
      </c>
      <c r="AU139" s="143" t="s">
        <v>125</v>
      </c>
      <c r="AY139" s="16" t="s">
        <v>126</v>
      </c>
      <c r="BE139" s="144">
        <f t="shared" si="4"/>
        <v>0</v>
      </c>
      <c r="BF139" s="144">
        <f t="shared" si="5"/>
        <v>1600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6" t="s">
        <v>125</v>
      </c>
      <c r="BK139" s="144">
        <f t="shared" si="9"/>
        <v>1600</v>
      </c>
      <c r="BL139" s="16" t="s">
        <v>135</v>
      </c>
      <c r="BM139" s="143" t="s">
        <v>488</v>
      </c>
    </row>
    <row r="140" spans="2:65" s="11" customFormat="1" ht="22.9" customHeight="1" x14ac:dyDescent="0.2">
      <c r="B140" s="119"/>
      <c r="D140" s="120" t="s">
        <v>69</v>
      </c>
      <c r="E140" s="129" t="s">
        <v>186</v>
      </c>
      <c r="F140" s="129" t="s">
        <v>187</v>
      </c>
      <c r="J140" s="130">
        <f>BK140</f>
        <v>0.1</v>
      </c>
      <c r="L140" s="119"/>
      <c r="M140" s="123"/>
      <c r="N140" s="124"/>
      <c r="O140" s="124"/>
      <c r="P140" s="125">
        <f>P141</f>
        <v>0.66800000000000004</v>
      </c>
      <c r="Q140" s="124"/>
      <c r="R140" s="125">
        <f>R141</f>
        <v>0</v>
      </c>
      <c r="S140" s="124"/>
      <c r="T140" s="126">
        <f>T141</f>
        <v>0</v>
      </c>
      <c r="AR140" s="120" t="s">
        <v>13</v>
      </c>
      <c r="AT140" s="127" t="s">
        <v>69</v>
      </c>
      <c r="AU140" s="127" t="s">
        <v>13</v>
      </c>
      <c r="AY140" s="120" t="s">
        <v>126</v>
      </c>
      <c r="BK140" s="128">
        <f>BK141</f>
        <v>0.1</v>
      </c>
    </row>
    <row r="141" spans="2:65" s="1" customFormat="1" ht="24" customHeight="1" x14ac:dyDescent="0.2">
      <c r="B141" s="131"/>
      <c r="C141" s="156" t="s">
        <v>263</v>
      </c>
      <c r="D141" s="156" t="s">
        <v>152</v>
      </c>
      <c r="E141" s="157" t="s">
        <v>188</v>
      </c>
      <c r="F141" s="158" t="s">
        <v>189</v>
      </c>
      <c r="G141" s="159" t="s">
        <v>489</v>
      </c>
      <c r="H141" s="160">
        <v>0.1</v>
      </c>
      <c r="I141" s="161">
        <v>1</v>
      </c>
      <c r="J141" s="161">
        <f>ROUND(I141*H141,2)</f>
        <v>0.1</v>
      </c>
      <c r="K141" s="158" t="s">
        <v>133</v>
      </c>
      <c r="L141" s="28"/>
      <c r="M141" s="173" t="s">
        <v>1</v>
      </c>
      <c r="N141" s="174" t="s">
        <v>36</v>
      </c>
      <c r="O141" s="175">
        <v>6.68</v>
      </c>
      <c r="P141" s="175">
        <f>O141*H141</f>
        <v>0.66800000000000004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AR141" s="143" t="s">
        <v>156</v>
      </c>
      <c r="AT141" s="143" t="s">
        <v>152</v>
      </c>
      <c r="AU141" s="143" t="s">
        <v>125</v>
      </c>
      <c r="AY141" s="16" t="s">
        <v>126</v>
      </c>
      <c r="BE141" s="144">
        <f>IF(N141="základní",J141,0)</f>
        <v>0</v>
      </c>
      <c r="BF141" s="144">
        <f>IF(N141="snížená",J141,0)</f>
        <v>0.1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6" t="s">
        <v>125</v>
      </c>
      <c r="BK141" s="144">
        <f>ROUND(I141*H141,2)</f>
        <v>0.1</v>
      </c>
      <c r="BL141" s="16" t="s">
        <v>156</v>
      </c>
      <c r="BM141" s="143" t="s">
        <v>490</v>
      </c>
    </row>
    <row r="142" spans="2:65" s="1" customFormat="1" ht="24" customHeight="1" x14ac:dyDescent="0.2">
      <c r="B142" s="131"/>
      <c r="C142" s="192"/>
      <c r="D142" s="192"/>
      <c r="E142" s="193" t="s">
        <v>507</v>
      </c>
      <c r="F142" s="194"/>
      <c r="G142" s="195"/>
      <c r="H142" s="195"/>
      <c r="I142" s="195"/>
      <c r="J142" s="196">
        <f>SUM(J141,J122:J139)</f>
        <v>69348.95</v>
      </c>
      <c r="K142" s="187"/>
      <c r="L142" s="28"/>
      <c r="M142" s="191"/>
      <c r="N142" s="163"/>
      <c r="O142" s="141"/>
      <c r="P142" s="141"/>
      <c r="Q142" s="141"/>
      <c r="R142" s="141"/>
      <c r="S142" s="141"/>
      <c r="T142" s="141"/>
      <c r="AR142" s="143"/>
      <c r="AT142" s="143"/>
      <c r="AU142" s="143"/>
      <c r="AY142" s="16"/>
      <c r="BE142" s="144"/>
      <c r="BF142" s="144"/>
      <c r="BG142" s="144"/>
      <c r="BH142" s="144"/>
      <c r="BI142" s="144"/>
      <c r="BJ142" s="16"/>
      <c r="BK142" s="144"/>
      <c r="BL142" s="16"/>
      <c r="BM142" s="143"/>
    </row>
    <row r="143" spans="2:65" s="1" customFormat="1" ht="24" customHeight="1" x14ac:dyDescent="0.2">
      <c r="B143" s="131"/>
      <c r="C143" s="156"/>
      <c r="D143" s="156"/>
      <c r="E143" s="157"/>
      <c r="F143" s="158" t="s">
        <v>508</v>
      </c>
      <c r="G143" s="159" t="s">
        <v>509</v>
      </c>
      <c r="H143" s="197">
        <v>0.03</v>
      </c>
      <c r="I143" s="161">
        <f>J142</f>
        <v>69348.95</v>
      </c>
      <c r="J143" s="161">
        <f>ROUND(I143*H143,2)</f>
        <v>2080.4699999999998</v>
      </c>
      <c r="K143" s="187"/>
      <c r="L143" s="28"/>
      <c r="M143" s="191"/>
      <c r="N143" s="163"/>
      <c r="O143" s="141"/>
      <c r="P143" s="141"/>
      <c r="Q143" s="141"/>
      <c r="R143" s="141"/>
      <c r="S143" s="141"/>
      <c r="T143" s="141"/>
      <c r="AR143" s="143"/>
      <c r="AT143" s="143"/>
      <c r="AU143" s="143"/>
      <c r="AY143" s="16"/>
      <c r="BE143" s="144"/>
      <c r="BF143" s="144"/>
      <c r="BG143" s="144"/>
      <c r="BH143" s="144"/>
      <c r="BI143" s="144"/>
      <c r="BJ143" s="16"/>
      <c r="BK143" s="144"/>
      <c r="BL143" s="16"/>
      <c r="BM143" s="143"/>
    </row>
    <row r="144" spans="2:65" s="1" customFormat="1" ht="24" customHeight="1" x14ac:dyDescent="0.2">
      <c r="B144" s="131"/>
      <c r="C144" s="185"/>
      <c r="D144" s="185"/>
      <c r="E144" s="186"/>
      <c r="F144" s="187"/>
      <c r="G144" s="188"/>
      <c r="H144" s="189"/>
      <c r="I144" s="190"/>
      <c r="J144" s="190"/>
      <c r="K144" s="187"/>
      <c r="L144" s="28"/>
      <c r="M144" s="191"/>
      <c r="N144" s="163"/>
      <c r="O144" s="141"/>
      <c r="P144" s="141"/>
      <c r="Q144" s="141"/>
      <c r="R144" s="141"/>
      <c r="S144" s="141"/>
      <c r="T144" s="141"/>
      <c r="AR144" s="143"/>
      <c r="AT144" s="143"/>
      <c r="AU144" s="143"/>
      <c r="AY144" s="16"/>
      <c r="BE144" s="144"/>
      <c r="BF144" s="144"/>
      <c r="BG144" s="144"/>
      <c r="BH144" s="144"/>
      <c r="BI144" s="144"/>
      <c r="BJ144" s="16"/>
      <c r="BK144" s="144"/>
      <c r="BL144" s="16"/>
      <c r="BM144" s="143"/>
    </row>
    <row r="145" spans="2:12" s="1" customFormat="1" ht="6.95" customHeight="1" x14ac:dyDescent="0.2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8"/>
    </row>
  </sheetData>
  <autoFilter ref="C118:K141" xr:uid="{00000000-0009-0000-0000-000007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Změna 2- SDK příčky...</vt:lpstr>
      <vt:lpstr> Změna 3- obložkové ...</vt:lpstr>
      <vt:lpstr>Změna 4- vnitřní om...</vt:lpstr>
      <vt:lpstr>Změna 5- vnitřní ro...</vt:lpstr>
      <vt:lpstr>6- vnitřní dveře</vt:lpstr>
      <vt:lpstr>Změna 7-Zařizovací ...</vt:lpstr>
      <vt:lpstr>Změna 8- vnitřní ro...</vt:lpstr>
      <vt:lpstr>' Změna 3- obložkové ...'!Názvy_tisku</vt:lpstr>
      <vt:lpstr>'6- vnitřní dveře'!Názvy_tisku</vt:lpstr>
      <vt:lpstr>'Rekapitulace stavby'!Názvy_tisku</vt:lpstr>
      <vt:lpstr>'Změna 2- SDK příčky...'!Názvy_tisku</vt:lpstr>
      <vt:lpstr>'Změna 4- vnitřní om...'!Názvy_tisku</vt:lpstr>
      <vt:lpstr>'Změna 5- vnitřní ro...'!Názvy_tisku</vt:lpstr>
      <vt:lpstr>'Změna 7-Zařizovací ...'!Názvy_tisku</vt:lpstr>
      <vt:lpstr>'Změna 8- vnitřní ro...'!Názvy_tisku</vt:lpstr>
      <vt:lpstr>' Změna 3- obložkové ...'!Oblast_tisku</vt:lpstr>
      <vt:lpstr>'6- vnitřní dveře'!Oblast_tisku</vt:lpstr>
      <vt:lpstr>'Rekapitulace stavby'!Oblast_tisku</vt:lpstr>
      <vt:lpstr>'Změna 2- SDK příčky...'!Oblast_tisku</vt:lpstr>
      <vt:lpstr>'Změna 4- vnitřní om...'!Oblast_tisku</vt:lpstr>
      <vt:lpstr>'Změna 5- vnitřní ro...'!Oblast_tisku</vt:lpstr>
      <vt:lpstr>'Změna 7-Zařizovací ...'!Oblast_tisku</vt:lpstr>
      <vt:lpstr>'Změna 8- vnitřní ro...'!Oblast_tisku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Ružička</cp:lastModifiedBy>
  <cp:lastPrinted>2020-02-21T10:20:34Z</cp:lastPrinted>
  <dcterms:created xsi:type="dcterms:W3CDTF">2020-02-12T11:31:14Z</dcterms:created>
  <dcterms:modified xsi:type="dcterms:W3CDTF">2020-02-25T19:13:51Z</dcterms:modified>
</cp:coreProperties>
</file>