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ssortispce.sharepoint.com/Sdilene dokumenty/ASSORTIS - FVE/OBCHODNÍ PŘÍPADY/EUROICE - FV 03 2018 0065/NABÍDKA/996,8kWp/Podklady pro VŘ/"/>
    </mc:Choice>
  </mc:AlternateContent>
  <xr:revisionPtr revIDLastSave="0" documentId="8_{2AA7D5A7-1D4A-434E-B204-87C66FE40406}" xr6:coauthVersionLast="43" xr6:coauthVersionMax="43" xr10:uidLastSave="{00000000-0000-0000-0000-000000000000}"/>
  <bookViews>
    <workbookView xWindow="-120" yWindow="-120" windowWidth="29040" windowHeight="15840" activeTab="3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Pol'!$A$1:$U$48</definedName>
    <definedName name="_xlnm.Print_Area" localSheetId="1">Stavba!$A$1:$J$51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 fullCalcOnLoad="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0" i="1" l="1"/>
  <c r="I49" i="1"/>
  <c r="I48" i="1"/>
  <c r="I47" i="1"/>
  <c r="G39" i="1"/>
  <c r="F39" i="1"/>
  <c r="G38" i="12"/>
  <c r="AC38" i="12"/>
  <c r="AD38" i="12"/>
  <c r="BA35" i="12"/>
  <c r="BA28" i="12"/>
  <c r="BA25" i="12"/>
  <c r="BA18" i="12"/>
  <c r="BA16" i="12"/>
  <c r="BA13" i="12"/>
  <c r="G9" i="12"/>
  <c r="G8" i="12" s="1"/>
  <c r="I9" i="12"/>
  <c r="I8" i="12" s="1"/>
  <c r="K9" i="12"/>
  <c r="K8" i="12" s="1"/>
  <c r="O9" i="12"/>
  <c r="O8" i="12" s="1"/>
  <c r="Q9" i="12"/>
  <c r="Q8" i="12" s="1"/>
  <c r="U9" i="12"/>
  <c r="U8" i="12" s="1"/>
  <c r="G10" i="12"/>
  <c r="I10" i="12"/>
  <c r="K10" i="12"/>
  <c r="M10" i="12"/>
  <c r="O10" i="12"/>
  <c r="Q10" i="12"/>
  <c r="U10" i="12"/>
  <c r="G12" i="12"/>
  <c r="G11" i="12" s="1"/>
  <c r="I12" i="12"/>
  <c r="I11" i="12" s="1"/>
  <c r="K12" i="12"/>
  <c r="O12" i="12"/>
  <c r="O11" i="12" s="1"/>
  <c r="Q12" i="12"/>
  <c r="Q11" i="12" s="1"/>
  <c r="U12" i="12"/>
  <c r="G14" i="12"/>
  <c r="M14" i="12" s="1"/>
  <c r="I14" i="12"/>
  <c r="K14" i="12"/>
  <c r="O14" i="12"/>
  <c r="Q14" i="12"/>
  <c r="U14" i="12"/>
  <c r="G15" i="12"/>
  <c r="I15" i="12"/>
  <c r="K15" i="12"/>
  <c r="K11" i="12" s="1"/>
  <c r="M15" i="12"/>
  <c r="O15" i="12"/>
  <c r="Q15" i="12"/>
  <c r="U15" i="12"/>
  <c r="U11" i="12" s="1"/>
  <c r="G17" i="12"/>
  <c r="I17" i="12"/>
  <c r="K17" i="12"/>
  <c r="M17" i="12"/>
  <c r="O17" i="12"/>
  <c r="Q17" i="12"/>
  <c r="U17" i="12"/>
  <c r="G19" i="12"/>
  <c r="M19" i="12" s="1"/>
  <c r="I19" i="12"/>
  <c r="K19" i="12"/>
  <c r="O19" i="12"/>
  <c r="Q19" i="12"/>
  <c r="U19" i="12"/>
  <c r="G20" i="12"/>
  <c r="M20" i="12" s="1"/>
  <c r="I20" i="12"/>
  <c r="K20" i="12"/>
  <c r="O20" i="12"/>
  <c r="Q20" i="12"/>
  <c r="U20" i="12"/>
  <c r="G21" i="12"/>
  <c r="I21" i="12"/>
  <c r="K21" i="12"/>
  <c r="M21" i="12"/>
  <c r="O21" i="12"/>
  <c r="Q21" i="12"/>
  <c r="U21" i="12"/>
  <c r="G22" i="12"/>
  <c r="I22" i="12"/>
  <c r="K22" i="12"/>
  <c r="M22" i="12"/>
  <c r="O22" i="12"/>
  <c r="Q22" i="12"/>
  <c r="U22" i="12"/>
  <c r="G23" i="12"/>
  <c r="M23" i="12" s="1"/>
  <c r="I23" i="12"/>
  <c r="K23" i="12"/>
  <c r="O23" i="12"/>
  <c r="Q23" i="12"/>
  <c r="U23" i="12"/>
  <c r="G24" i="12"/>
  <c r="M24" i="12" s="1"/>
  <c r="I24" i="12"/>
  <c r="K24" i="12"/>
  <c r="O24" i="12"/>
  <c r="Q24" i="12"/>
  <c r="U24" i="12"/>
  <c r="I26" i="12"/>
  <c r="K26" i="12"/>
  <c r="Q26" i="12"/>
  <c r="U26" i="12"/>
  <c r="G27" i="12"/>
  <c r="G26" i="12" s="1"/>
  <c r="I27" i="12"/>
  <c r="K27" i="12"/>
  <c r="M27" i="12"/>
  <c r="O27" i="12"/>
  <c r="O26" i="12" s="1"/>
  <c r="Q27" i="12"/>
  <c r="U27" i="12"/>
  <c r="G29" i="12"/>
  <c r="M29" i="12" s="1"/>
  <c r="I29" i="12"/>
  <c r="K29" i="12"/>
  <c r="O29" i="12"/>
  <c r="Q29" i="12"/>
  <c r="U29" i="12"/>
  <c r="G30" i="12"/>
  <c r="G31" i="12"/>
  <c r="I31" i="12"/>
  <c r="K31" i="12"/>
  <c r="K30" i="12" s="1"/>
  <c r="M31" i="12"/>
  <c r="O31" i="12"/>
  <c r="Q31" i="12"/>
  <c r="U31" i="12"/>
  <c r="U30" i="12" s="1"/>
  <c r="G32" i="12"/>
  <c r="I32" i="12"/>
  <c r="K32" i="12"/>
  <c r="M32" i="12"/>
  <c r="O32" i="12"/>
  <c r="Q32" i="12"/>
  <c r="U32" i="12"/>
  <c r="G33" i="12"/>
  <c r="M33" i="12" s="1"/>
  <c r="I33" i="12"/>
  <c r="K33" i="12"/>
  <c r="O33" i="12"/>
  <c r="O30" i="12" s="1"/>
  <c r="Q33" i="12"/>
  <c r="U33" i="12"/>
  <c r="G34" i="12"/>
  <c r="M34" i="12" s="1"/>
  <c r="I34" i="12"/>
  <c r="I30" i="12" s="1"/>
  <c r="K34" i="12"/>
  <c r="O34" i="12"/>
  <c r="Q34" i="12"/>
  <c r="Q30" i="12" s="1"/>
  <c r="U34" i="12"/>
  <c r="G36" i="12"/>
  <c r="I36" i="12"/>
  <c r="K36" i="12"/>
  <c r="M36" i="12"/>
  <c r="O36" i="12"/>
  <c r="Q36" i="12"/>
  <c r="U36" i="12"/>
  <c r="I20" i="1"/>
  <c r="I19" i="1"/>
  <c r="I18" i="1"/>
  <c r="I17" i="1"/>
  <c r="I16" i="1"/>
  <c r="I51" i="1"/>
  <c r="G27" i="1"/>
  <c r="F40" i="1"/>
  <c r="G40" i="1"/>
  <c r="G25" i="1" s="1"/>
  <c r="H40" i="1"/>
  <c r="I40" i="1"/>
  <c r="J39" i="1" s="1"/>
  <c r="J40" i="1" s="1"/>
  <c r="I39" i="1"/>
  <c r="J28" i="1"/>
  <c r="J26" i="1"/>
  <c r="G38" i="1"/>
  <c r="F38" i="1"/>
  <c r="H32" i="1"/>
  <c r="J23" i="1"/>
  <c r="J24" i="1"/>
  <c r="J25" i="1"/>
  <c r="J27" i="1"/>
  <c r="E24" i="1"/>
  <c r="G24" i="1"/>
  <c r="E26" i="1"/>
  <c r="G26" i="1"/>
  <c r="G28" i="1" l="1"/>
  <c r="G23" i="1"/>
  <c r="G29" i="1" s="1"/>
  <c r="M30" i="12"/>
  <c r="M26" i="12"/>
  <c r="M12" i="12"/>
  <c r="M11" i="12" s="1"/>
  <c r="M9" i="12"/>
  <c r="M8" i="12" s="1"/>
  <c r="I21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<sst xmlns="http://schemas.openxmlformats.org/spreadsheetml/2006/main" count="222" uniqueCount="131">
  <si>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</si>
  <si>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</si>
  <si>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</si>
  <si>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</si>
  <si>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</si>
  <si>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</si>
  <si>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</si>
  <si>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</si>
  <si>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</si>
  <si>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</si>
  <si>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</si>
  <si>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</si>
  <si>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</si>
  <si>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</si>
  <si>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</si>
  <si>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</si>
  <si>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</si>
  <si>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</si>
  <si>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</si>
  <si>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</si>
  <si>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</si>
  <si>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</si>
  <si>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</si>
  <si>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</si>
  <si>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</si>
  <si>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</si>
  <si>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</si>
  <si>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</si>
  <si>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</si>
  <si>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</si>
  <si>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</si>
  <si>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</si>
  <si>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</si>
  <si>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</si>
  <si>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</si>
  <si>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</si>
  <si>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</si>
  <si>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</si>
  <si>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</si>
  <si>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</si>
  <si>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</si>
  <si>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</si>
  <si>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</si>
  <si>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Březhradská 148 a 148/3, 503 32 Hradec Králové - B</t>
  </si>
  <si>
    <t>Rozpočet:</t>
  </si>
  <si>
    <t>Misto</t>
  </si>
  <si>
    <t>Fotovoltaická elektrárna 996,8 kWp</t>
  </si>
  <si>
    <t>EUROICE s.r.o.</t>
  </si>
  <si>
    <t>Presy 261</t>
  </si>
  <si>
    <t>Chrudim</t>
  </si>
  <si>
    <t>537 01</t>
  </si>
  <si>
    <t>45539081</t>
  </si>
  <si>
    <t>CZ45539081</t>
  </si>
  <si>
    <t>Celkem za stavbu</t>
  </si>
  <si>
    <t>CZK</t>
  </si>
  <si>
    <t>Rekapitulace dílů</t>
  </si>
  <si>
    <t>Typ dílu</t>
  </si>
  <si>
    <t>767</t>
  </si>
  <si>
    <t>Konstrukce zámečnické</t>
  </si>
  <si>
    <t>M21</t>
  </si>
  <si>
    <t>Elektromontáže</t>
  </si>
  <si>
    <t>ON</t>
  </si>
  <si>
    <t>VN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</si>
  <si>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</si>
  <si>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</si>
  <si>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</si>
  <si>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</si>
  <si>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</si>
  <si>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</si>
  <si>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</si>
  <si>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</si>
  <si>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</si>
  <si>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</si>
  <si>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</si>
  <si>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</si>
  <si>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</si>
  <si>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</si>
  <si>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</si>
  <si>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</si>
  <si>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</si>
  <si>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</si>
  <si>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</si>
  <si>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</si>
  <si>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</si>
  <si>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</si>
  <si>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</si>
  <si>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</si>
  <si>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</si>
  <si>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</si>
  <si>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</si>
  <si>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Systémová Alu konstrukce, vč. příslušenství</t>
  </si>
  <si>
    <t>soubor</t>
  </si>
  <si>
    <t>POL3_0</t>
  </si>
  <si>
    <t>Montáž systémové konstrukce pro FV panely, vč. osazení a zapojení panelů</t>
  </si>
  <si>
    <t>POL1_0</t>
  </si>
  <si>
    <t>Žlaby kabelové, neděrované, s integrovanou spojkou vč. montáže</t>
  </si>
  <si>
    <t>Pro vnější DC vedení</t>
  </si>
  <si>
    <t>POP</t>
  </si>
  <si>
    <t>Vodič solární 6 mm2 uložený pevně, včetně dodávky solárního vodiče</t>
  </si>
  <si>
    <t>AC vedení, včetně dodávky AC kabelu</t>
  </si>
  <si>
    <t>AC propojení měničů a rozvaděčů</t>
  </si>
  <si>
    <t>Dodávka a montáž DC/AC Rozvaděčů</t>
  </si>
  <si>
    <t>S třídou ochrany  IP 65  pro venkovní instalaci</t>
  </si>
  <si>
    <t>Safety jednotka DC/AC, včetně centrál stopu</t>
  </si>
  <si>
    <t>Úprava stávajících NN rozvaděčů pro napojení AC, vodičů</t>
  </si>
  <si>
    <t xml:space="preserve">Doplnění regulace výkonu FVE dle PPDS, skříň DŘT - RTU a HDO v rozsahu 0/30/60100%u </t>
  </si>
  <si>
    <t>FV polykrystalické panely, o celkovém jmenovitém výkonu 996,8 kWp</t>
  </si>
  <si>
    <t>MPPT Optimalizace na úrovní 2 panelů</t>
  </si>
  <si>
    <t>Síťové střídače vč. integrovaného monitoringu, Optimalizace MPPT na úrovni jednoho až dvou panelů</t>
  </si>
  <si>
    <t>Síťové střídače s třídou ochrany  IP 65  pro venkovní instalaci</t>
  </si>
  <si>
    <t>OST01</t>
  </si>
  <si>
    <t>Doprava technologie a pracovníků</t>
  </si>
  <si>
    <t>Soubor</t>
  </si>
  <si>
    <t>Doprava materiálu na stavbu a po staveništi, vertikální přesun materiálu</t>
  </si>
  <si>
    <t>OST02</t>
  </si>
  <si>
    <t>Autorský dozor</t>
  </si>
  <si>
    <t>004111020R</t>
  </si>
  <si>
    <t>Vypracování projektové dokumentace , (DPS)</t>
  </si>
  <si>
    <t>005241010R</t>
  </si>
  <si>
    <t xml:space="preserve">Dokumentace skutečného provedení </t>
  </si>
  <si>
    <t>005231010R</t>
  </si>
  <si>
    <t>Výchozí revize</t>
  </si>
  <si>
    <t>005124010R</t>
  </si>
  <si>
    <t>Inženýrská činnost</t>
  </si>
  <si>
    <t>Odsouhlasení DPS, žádost o PPP, žádost o udělení licence, vypracování místního provozního předpisu</t>
  </si>
  <si>
    <t>005121018R</t>
  </si>
  <si>
    <t>Vybudování a provoz zařízení staveniště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</si>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</sst>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FFFFCC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3" xfId="0" applyNumberFormat="1" applyFill="1" applyBorder="1"/>
    <xf numFmtId="3" fontId="0" fillId="5" borderId="1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31" xfId="0" applyNumberFormat="1" applyFont="1" applyFill="1" applyBorder="1" applyAlignment="1">
      <alignment horizontal="center" vertical="center" wrapText="1" shrinkToFit="1"/>
    </xf>
    <xf numFmtId="3" fontId="7" fillId="3" borderId="32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right" wrapText="1" shrinkToFit="1"/>
    </xf>
    <xf numFmtId="3" fontId="3" fillId="0" borderId="12" xfId="0" applyNumberFormat="1" applyFont="1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15" fillId="5" borderId="6" xfId="0" applyNumberFormat="1" applyFont="1" applyFill="1" applyBorder="1" applyAlignment="1">
      <alignment wrapText="1" shrinkToFit="1"/>
    </xf>
    <xf numFmtId="3" fontId="15" fillId="5" borderId="6" xfId="0" applyNumberFormat="1" applyFont="1" applyFill="1" applyBorder="1" applyAlignment="1">
      <alignment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1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5" borderId="38" xfId="0" applyNumberFormat="1" applyFont="1" applyFill="1" applyBorder="1" applyAlignment="1">
      <alignment horizontal="center"/>
    </xf>
    <xf numFmtId="4" fontId="7" fillId="5" borderId="38" xfId="0" applyNumberFormat="1" applyFont="1" applyFill="1" applyBorder="1" applyAlignment="1"/>
    <xf numFmtId="4" fontId="7" fillId="5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2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9" fillId="0" borderId="0" xfId="0" applyNumberFormat="1" applyFont="1" applyAlignment="1">
      <alignment wrapText="1"/>
    </xf>
    <xf numFmtId="0" fontId="0" fillId="3" borderId="31" xfId="0" applyFill="1" applyBorder="1"/>
    <xf numFmtId="49" fontId="0" fillId="3" borderId="31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4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8" fillId="0" borderId="0" xfId="0" applyNumberFormat="1" applyFont="1" applyBorder="1" applyAlignment="1">
      <alignment vertical="top" wrapText="1" shrinkToFit="1"/>
    </xf>
    <xf numFmtId="174" fontId="17" fillId="0" borderId="34" xfId="0" applyNumberFormat="1" applyFont="1" applyBorder="1" applyAlignment="1">
      <alignment vertical="top" shrinkToFit="1"/>
    </xf>
    <xf numFmtId="174" fontId="0" fillId="3" borderId="38" xfId="0" applyNumberFormat="1" applyFill="1" applyBorder="1" applyAlignment="1">
      <alignment vertical="top" shrinkToFit="1"/>
    </xf>
    <xf numFmtId="174" fontId="18" fillId="0" borderId="0" xfId="0" applyNumberFormat="1" applyFont="1" applyBorder="1" applyAlignment="1">
      <alignment vertical="top" wrapText="1" shrinkToFit="1"/>
    </xf>
    <xf numFmtId="4" fontId="17" fillId="4" borderId="34" xfId="0" applyNumberFormat="1" applyFont="1" applyFill="1" applyBorder="1" applyAlignment="1" applyProtection="1">
      <alignment vertical="top" shrinkToFit="1"/>
      <protection locked="0"/>
    </xf>
    <xf numFmtId="4" fontId="17" fillId="0" borderId="34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5" xfId="0" applyNumberFormat="1" applyFont="1" applyBorder="1" applyAlignment="1">
      <alignment vertical="top" wrapText="1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17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8" xfId="0" applyFont="1" applyBorder="1" applyAlignment="1">
      <alignment vertical="top" shrinkToFit="1"/>
    </xf>
    <xf numFmtId="174" fontId="17" fillId="0" borderId="38" xfId="0" applyNumberFormat="1" applyFont="1" applyBorder="1" applyAlignment="1">
      <alignment vertical="top" shrinkToFit="1"/>
    </xf>
    <xf numFmtId="4" fontId="17" fillId="4" borderId="38" xfId="0" applyNumberFormat="1" applyFont="1" applyFill="1" applyBorder="1" applyAlignment="1" applyProtection="1">
      <alignment vertical="top" shrinkToFit="1"/>
      <protection locked="0"/>
    </xf>
    <xf numFmtId="4" fontId="17" fillId="0" borderId="38" xfId="0" applyNumberFormat="1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7" fillId="0" borderId="34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8" fillId="0" borderId="26" xfId="0" applyNumberFormat="1" applyFont="1" applyBorder="1" applyAlignment="1">
      <alignment horizontal="left" vertical="top" wrapText="1"/>
    </xf>
    <xf numFmtId="0" fontId="17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4"/>
  <sheetViews>
    <sheetView showGridLines="0" topLeftCell="B25" zoomScaleNormal="100" zoomScaleSheetLayoutView="75" workbookViewId="0">
      <selection activeCell="L21" sqref="L2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">
      <c r="A2" s="4"/>
      <c r="B2" s="106" t="s">
        <v>40</v>
      </c>
      <c r="C2" s="107"/>
      <c r="D2" s="108" t="s">
        <v>46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 x14ac:dyDescent="0.2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">
      <c r="A5" s="4"/>
      <c r="B5" s="47" t="s">
        <v>21</v>
      </c>
      <c r="C5" s="5"/>
      <c r="D5" s="122" t="s">
        <v>47</v>
      </c>
      <c r="E5" s="26"/>
      <c r="F5" s="26"/>
      <c r="G5" s="26"/>
      <c r="H5" s="28" t="s">
        <v>33</v>
      </c>
      <c r="I5" s="122" t="s">
        <v>51</v>
      </c>
      <c r="J5" s="11"/>
    </row>
    <row r="6" spans="1:15" ht="15.75" customHeight="1" x14ac:dyDescent="0.2">
      <c r="A6" s="4"/>
      <c r="B6" s="41"/>
      <c r="C6" s="26"/>
      <c r="D6" s="122" t="s">
        <v>48</v>
      </c>
      <c r="E6" s="26"/>
      <c r="F6" s="26"/>
      <c r="G6" s="26"/>
      <c r="H6" s="28" t="s">
        <v>34</v>
      </c>
      <c r="I6" s="122" t="s">
        <v>52</v>
      </c>
      <c r="J6" s="11"/>
    </row>
    <row r="7" spans="1:15" ht="15.75" customHeight="1" x14ac:dyDescent="0.2">
      <c r="A7" s="4"/>
      <c r="B7" s="42"/>
      <c r="C7" s="123" t="s">
        <v>50</v>
      </c>
      <c r="D7" s="105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 x14ac:dyDescent="0.2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">
      <c r="A16" s="195" t="s">
        <v>23</v>
      </c>
      <c r="B16" s="196" t="s">
        <v>23</v>
      </c>
      <c r="C16" s="58"/>
      <c r="D16" s="59"/>
      <c r="E16" s="83"/>
      <c r="F16" s="84"/>
      <c r="G16" s="83"/>
      <c r="H16" s="84"/>
      <c r="I16" s="83">
        <f>SUMIF(F47:F50,A16,I47:I50)+SUMIF(F47:F50,"PSU",I47:I50)</f>
        <v>0</v>
      </c>
      <c r="J16" s="93"/>
    </row>
    <row r="17" spans="1:10" ht="23.25" customHeight="1" x14ac:dyDescent="0.2">
      <c r="A17" s="195" t="s">
        <v>24</v>
      </c>
      <c r="B17" s="196" t="s">
        <v>24</v>
      </c>
      <c r="C17" s="58"/>
      <c r="D17" s="59"/>
      <c r="E17" s="83"/>
      <c r="F17" s="84"/>
      <c r="G17" s="83"/>
      <c r="H17" s="84"/>
      <c r="I17" s="83">
        <f>SUMIF(F47:F50,A17,I47:I50)</f>
        <v>0</v>
      </c>
      <c r="J17" s="93"/>
    </row>
    <row r="18" spans="1:10" ht="23.25" customHeight="1" x14ac:dyDescent="0.2">
      <c r="A18" s="195" t="s">
        <v>25</v>
      </c>
      <c r="B18" s="196" t="s">
        <v>25</v>
      </c>
      <c r="C18" s="58"/>
      <c r="D18" s="59"/>
      <c r="E18" s="83"/>
      <c r="F18" s="84"/>
      <c r="G18" s="83"/>
      <c r="H18" s="84"/>
      <c r="I18" s="83">
        <f>SUMIF(F47:F50,A18,I47:I50)</f>
        <v>0</v>
      </c>
      <c r="J18" s="93"/>
    </row>
    <row r="19" spans="1:10" ht="23.25" customHeight="1" x14ac:dyDescent="0.2">
      <c r="A19" s="195" t="s">
        <v>62</v>
      </c>
      <c r="B19" s="196" t="s">
        <v>26</v>
      </c>
      <c r="C19" s="58"/>
      <c r="D19" s="59"/>
      <c r="E19" s="83"/>
      <c r="F19" s="84"/>
      <c r="G19" s="83"/>
      <c r="H19" s="84"/>
      <c r="I19" s="83">
        <f>SUMIF(F47:F50,A19,I47:I50)</f>
        <v>0</v>
      </c>
      <c r="J19" s="93"/>
    </row>
    <row r="20" spans="1:10" ht="23.25" customHeight="1" x14ac:dyDescent="0.2">
      <c r="A20" s="195" t="s">
        <v>61</v>
      </c>
      <c r="B20" s="196" t="s">
        <v>27</v>
      </c>
      <c r="C20" s="58"/>
      <c r="D20" s="59"/>
      <c r="E20" s="83"/>
      <c r="F20" s="84"/>
      <c r="G20" s="83"/>
      <c r="H20" s="84"/>
      <c r="I20" s="83">
        <f>SUMIF(F47:F50,A20,I47:I50)</f>
        <v>0</v>
      </c>
      <c r="J20" s="93"/>
    </row>
    <row r="21" spans="1:10" ht="23.25" customHeight="1" x14ac:dyDescent="0.2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hidden="1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I23*E23/100</f>
        <v>0</v>
      </c>
      <c r="H24" s="98"/>
      <c r="I24" s="98"/>
      <c r="J24" s="62" t="str">
        <f t="shared" si="0"/>
        <v>CZK</v>
      </c>
    </row>
    <row r="25" spans="1:10" ht="23.25" customHeight="1" thickBo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hidden="1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I25*E25/100</f>
        <v>0</v>
      </c>
      <c r="H26" s="89"/>
      <c r="I26" s="89"/>
      <c r="J26" s="56" t="str">
        <f t="shared" si="0"/>
        <v>CZK</v>
      </c>
    </row>
    <row r="27" spans="1:10" ht="23.25" hidden="1" customHeight="1" thickBot="1" x14ac:dyDescent="0.25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customHeight="1" thickBot="1" x14ac:dyDescent="0.25">
      <c r="A28" s="4"/>
      <c r="B28" s="154" t="s">
        <v>22</v>
      </c>
      <c r="C28" s="155"/>
      <c r="D28" s="155"/>
      <c r="E28" s="156"/>
      <c r="F28" s="157"/>
      <c r="G28" s="158">
        <f>ZakladDPHSniVypocet+ZakladDPHZaklVypocet</f>
        <v>0</v>
      </c>
      <c r="H28" s="158"/>
      <c r="I28" s="158"/>
      <c r="J28" s="159" t="str">
        <f t="shared" si="0"/>
        <v>CZK</v>
      </c>
    </row>
    <row r="29" spans="1:10" ht="27.75" hidden="1" customHeight="1" thickBot="1" x14ac:dyDescent="0.25">
      <c r="A29" s="4"/>
      <c r="B29" s="154" t="s">
        <v>35</v>
      </c>
      <c r="C29" s="160"/>
      <c r="D29" s="160"/>
      <c r="E29" s="160"/>
      <c r="F29" s="160"/>
      <c r="G29" s="161">
        <f>ZakladDPHSni+DPHSni+ZakladDPHZakl+DPHZakl+Zaokrouhleni</f>
        <v>0</v>
      </c>
      <c r="H29" s="161"/>
      <c r="I29" s="161"/>
      <c r="J29" s="162" t="s">
        <v>54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43660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43"/>
      <c r="G37" s="143"/>
      <c r="H37" s="143"/>
      <c r="I37" s="143"/>
      <c r="J37" s="3"/>
    </row>
    <row r="38" spans="1:10" ht="25.5" hidden="1" customHeight="1" x14ac:dyDescent="0.2">
      <c r="A38" s="131" t="s">
        <v>37</v>
      </c>
      <c r="B38" s="133" t="s">
        <v>16</v>
      </c>
      <c r="C38" s="134" t="s">
        <v>5</v>
      </c>
      <c r="D38" s="135"/>
      <c r="E38" s="135"/>
      <c r="F38" s="144" t="str">
        <f>B23</f>
        <v>Základ pro sníženou DPH</v>
      </c>
      <c r="G38" s="144" t="str">
        <f>B25</f>
        <v>Základ pro základní DPH</v>
      </c>
      <c r="H38" s="145" t="s">
        <v>17</v>
      </c>
      <c r="I38" s="146" t="s">
        <v>1</v>
      </c>
      <c r="J38" s="136" t="s">
        <v>0</v>
      </c>
    </row>
    <row r="39" spans="1:10" ht="25.5" hidden="1" customHeight="1" x14ac:dyDescent="0.2">
      <c r="A39" s="131">
        <v>1</v>
      </c>
      <c r="B39" s="137"/>
      <c r="C39" s="138"/>
      <c r="D39" s="139"/>
      <c r="E39" s="139"/>
      <c r="F39" s="147">
        <f>' Pol'!AC38</f>
        <v>0</v>
      </c>
      <c r="G39" s="148">
        <f>' Pol'!AD38</f>
        <v>0</v>
      </c>
      <c r="H39" s="149"/>
      <c r="I39" s="150">
        <f>F39+G39+H39</f>
        <v>0</v>
      </c>
      <c r="J39" s="140" t="str">
        <f>IF(CenaCelkemVypocet=0,"",I39/CenaCelkemVypocet*100)</f>
        <v/>
      </c>
    </row>
    <row r="40" spans="1:10" ht="25.5" hidden="1" customHeight="1" x14ac:dyDescent="0.2">
      <c r="A40" s="131"/>
      <c r="B40" s="141" t="s">
        <v>53</v>
      </c>
      <c r="C40" s="142"/>
      <c r="D40" s="142"/>
      <c r="E40" s="142"/>
      <c r="F40" s="151">
        <f>SUMIF(A39:A39,"=1",F39:F39)</f>
        <v>0</v>
      </c>
      <c r="G40" s="152">
        <f>SUMIF(A39:A39,"=1",G39:G39)</f>
        <v>0</v>
      </c>
      <c r="H40" s="152">
        <f>SUMIF(A39:A39,"=1",H39:H39)</f>
        <v>0</v>
      </c>
      <c r="I40" s="153">
        <f>SUMIF(A39:A39,"=1",I39:I39)</f>
        <v>0</v>
      </c>
      <c r="J40" s="132">
        <f>SUMIF(A39:A39,"=1",J39:J39)</f>
        <v>0</v>
      </c>
    </row>
    <row r="44" spans="1:10" ht="15.75" x14ac:dyDescent="0.25">
      <c r="B44" s="163" t="s">
        <v>55</v>
      </c>
    </row>
    <row r="46" spans="1:10" ht="25.5" customHeight="1" x14ac:dyDescent="0.2">
      <c r="A46" s="164"/>
      <c r="B46" s="170" t="s">
        <v>16</v>
      </c>
      <c r="C46" s="170" t="s">
        <v>5</v>
      </c>
      <c r="D46" s="171"/>
      <c r="E46" s="171"/>
      <c r="F46" s="174" t="s">
        <v>56</v>
      </c>
      <c r="G46" s="174"/>
      <c r="H46" s="174"/>
      <c r="I46" s="175" t="s">
        <v>28</v>
      </c>
      <c r="J46" s="175"/>
    </row>
    <row r="47" spans="1:10" ht="25.5" customHeight="1" x14ac:dyDescent="0.2">
      <c r="A47" s="165"/>
      <c r="B47" s="176" t="s">
        <v>57</v>
      </c>
      <c r="C47" s="177" t="s">
        <v>58</v>
      </c>
      <c r="D47" s="178"/>
      <c r="E47" s="178"/>
      <c r="F47" s="182" t="s">
        <v>24</v>
      </c>
      <c r="G47" s="183"/>
      <c r="H47" s="183"/>
      <c r="I47" s="184">
        <f>' Pol'!G8</f>
        <v>0</v>
      </c>
      <c r="J47" s="184"/>
    </row>
    <row r="48" spans="1:10" ht="25.5" customHeight="1" x14ac:dyDescent="0.2">
      <c r="A48" s="165"/>
      <c r="B48" s="168" t="s">
        <v>59</v>
      </c>
      <c r="C48" s="167" t="s">
        <v>60</v>
      </c>
      <c r="D48" s="169"/>
      <c r="E48" s="169"/>
      <c r="F48" s="185" t="s">
        <v>25</v>
      </c>
      <c r="G48" s="186"/>
      <c r="H48" s="186"/>
      <c r="I48" s="187">
        <f>' Pol'!G11</f>
        <v>0</v>
      </c>
      <c r="J48" s="187"/>
    </row>
    <row r="49" spans="1:10" ht="25.5" customHeight="1" x14ac:dyDescent="0.2">
      <c r="A49" s="165"/>
      <c r="B49" s="168" t="s">
        <v>61</v>
      </c>
      <c r="C49" s="167" t="s">
        <v>27</v>
      </c>
      <c r="D49" s="169"/>
      <c r="E49" s="169"/>
      <c r="F49" s="185" t="s">
        <v>61</v>
      </c>
      <c r="G49" s="186"/>
      <c r="H49" s="186"/>
      <c r="I49" s="187">
        <f>' Pol'!G26</f>
        <v>0</v>
      </c>
      <c r="J49" s="187"/>
    </row>
    <row r="50" spans="1:10" ht="25.5" customHeight="1" x14ac:dyDescent="0.2">
      <c r="A50" s="165"/>
      <c r="B50" s="179" t="s">
        <v>62</v>
      </c>
      <c r="C50" s="180" t="s">
        <v>26</v>
      </c>
      <c r="D50" s="181"/>
      <c r="E50" s="181"/>
      <c r="F50" s="188" t="s">
        <v>62</v>
      </c>
      <c r="G50" s="189"/>
      <c r="H50" s="189"/>
      <c r="I50" s="190">
        <f>' Pol'!G30</f>
        <v>0</v>
      </c>
      <c r="J50" s="190"/>
    </row>
    <row r="51" spans="1:10" ht="25.5" customHeight="1" x14ac:dyDescent="0.2">
      <c r="A51" s="166"/>
      <c r="B51" s="172" t="s">
        <v>1</v>
      </c>
      <c r="C51" s="172"/>
      <c r="D51" s="173"/>
      <c r="E51" s="173"/>
      <c r="F51" s="191"/>
      <c r="G51" s="192"/>
      <c r="H51" s="192"/>
      <c r="I51" s="193">
        <f>SUM(I47:I50)</f>
        <v>0</v>
      </c>
      <c r="J51" s="193"/>
    </row>
    <row r="52" spans="1:10" x14ac:dyDescent="0.2">
      <c r="F52" s="194"/>
      <c r="G52" s="130"/>
      <c r="H52" s="194"/>
      <c r="I52" s="130"/>
      <c r="J52" s="130"/>
    </row>
    <row r="53" spans="1:10" x14ac:dyDescent="0.2">
      <c r="F53" s="194"/>
      <c r="G53" s="130"/>
      <c r="H53" s="194"/>
      <c r="I53" s="130"/>
      <c r="J53" s="130"/>
    </row>
    <row r="54" spans="1:10" x14ac:dyDescent="0.2">
      <c r="F54" s="194"/>
      <c r="G54" s="130"/>
      <c r="H54" s="194"/>
      <c r="I54" s="130"/>
      <c r="J54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7">
    <mergeCell ref="I49:J49"/>
    <mergeCell ref="C49:E49"/>
    <mergeCell ref="I50:J50"/>
    <mergeCell ref="C50:E50"/>
    <mergeCell ref="I51:J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 x14ac:dyDescent="0.2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 x14ac:dyDescent="0.2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8"/>
  <sheetViews>
    <sheetView tabSelected="1" topLeftCell="A6" zoomScale="140" zoomScaleNormal="140" workbookViewId="0">
      <selection activeCell="Y21" sqref="Y21"/>
    </sheetView>
  </sheetViews>
  <sheetFormatPr defaultRowHeight="12.75" outlineLevelRow="1" x14ac:dyDescent="0.2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197" t="s">
        <v>6</v>
      </c>
      <c r="B1" s="197"/>
      <c r="C1" s="197"/>
      <c r="D1" s="197"/>
      <c r="E1" s="197"/>
      <c r="F1" s="197"/>
      <c r="G1" s="197"/>
      <c r="AE1" t="s">
        <v>64</v>
      </c>
    </row>
    <row r="2" spans="1:60" ht="24.95" customHeight="1" x14ac:dyDescent="0.2">
      <c r="A2" s="204" t="s">
        <v>63</v>
      </c>
      <c r="B2" s="198"/>
      <c r="C2" s="199" t="s">
        <v>46</v>
      </c>
      <c r="D2" s="200"/>
      <c r="E2" s="200"/>
      <c r="F2" s="200"/>
      <c r="G2" s="206"/>
      <c r="AE2" t="s">
        <v>65</v>
      </c>
    </row>
    <row r="3" spans="1:60" ht="24.95" customHeight="1" x14ac:dyDescent="0.2">
      <c r="A3" s="205" t="s">
        <v>7</v>
      </c>
      <c r="B3" s="203"/>
      <c r="C3" s="201" t="s">
        <v>43</v>
      </c>
      <c r="D3" s="202"/>
      <c r="E3" s="202"/>
      <c r="F3" s="202"/>
      <c r="G3" s="207"/>
      <c r="AE3" t="s">
        <v>66</v>
      </c>
    </row>
    <row r="4" spans="1:60" ht="24.95" hidden="1" customHeight="1" x14ac:dyDescent="0.2">
      <c r="A4" s="205" t="s">
        <v>8</v>
      </c>
      <c r="B4" s="203"/>
      <c r="C4" s="201"/>
      <c r="D4" s="202"/>
      <c r="E4" s="202"/>
      <c r="F4" s="202"/>
      <c r="G4" s="207"/>
      <c r="AE4" t="s">
        <v>67</v>
      </c>
    </row>
    <row r="5" spans="1:60" hidden="1" x14ac:dyDescent="0.2">
      <c r="A5" s="208" t="s">
        <v>68</v>
      </c>
      <c r="B5" s="209"/>
      <c r="C5" s="210"/>
      <c r="D5" s="211"/>
      <c r="E5" s="211"/>
      <c r="F5" s="211"/>
      <c r="G5" s="212"/>
      <c r="AE5" t="s">
        <v>69</v>
      </c>
    </row>
    <row r="7" spans="1:60" ht="38.25" x14ac:dyDescent="0.2">
      <c r="A7" s="218" t="s">
        <v>70</v>
      </c>
      <c r="B7" s="219" t="s">
        <v>71</v>
      </c>
      <c r="C7" s="219" t="s">
        <v>72</v>
      </c>
      <c r="D7" s="218" t="s">
        <v>73</v>
      </c>
      <c r="E7" s="218" t="s">
        <v>74</v>
      </c>
      <c r="F7" s="213" t="s">
        <v>75</v>
      </c>
      <c r="G7" s="237" t="s">
        <v>28</v>
      </c>
      <c r="H7" s="238" t="s">
        <v>29</v>
      </c>
      <c r="I7" s="238" t="s">
        <v>76</v>
      </c>
      <c r="J7" s="238" t="s">
        <v>30</v>
      </c>
      <c r="K7" s="238" t="s">
        <v>77</v>
      </c>
      <c r="L7" s="238" t="s">
        <v>78</v>
      </c>
      <c r="M7" s="238" t="s">
        <v>79</v>
      </c>
      <c r="N7" s="238" t="s">
        <v>80</v>
      </c>
      <c r="O7" s="238" t="s">
        <v>81</v>
      </c>
      <c r="P7" s="238" t="s">
        <v>82</v>
      </c>
      <c r="Q7" s="238" t="s">
        <v>83</v>
      </c>
      <c r="R7" s="238" t="s">
        <v>84</v>
      </c>
      <c r="S7" s="238" t="s">
        <v>85</v>
      </c>
      <c r="T7" s="238" t="s">
        <v>86</v>
      </c>
      <c r="U7" s="221" t="s">
        <v>87</v>
      </c>
    </row>
    <row r="8" spans="1:60" x14ac:dyDescent="0.2">
      <c r="A8" s="239" t="s">
        <v>88</v>
      </c>
      <c r="B8" s="240" t="s">
        <v>57</v>
      </c>
      <c r="C8" s="241" t="s">
        <v>58</v>
      </c>
      <c r="D8" s="220"/>
      <c r="E8" s="242"/>
      <c r="F8" s="243"/>
      <c r="G8" s="243">
        <f>SUMIF(AE9:AE10,"&lt;&gt;NOR",G9:G10)</f>
        <v>0</v>
      </c>
      <c r="H8" s="243"/>
      <c r="I8" s="243">
        <f>SUM(I9:I10)</f>
        <v>0</v>
      </c>
      <c r="J8" s="243"/>
      <c r="K8" s="243">
        <f>SUM(K9:K10)</f>
        <v>0</v>
      </c>
      <c r="L8" s="243"/>
      <c r="M8" s="243">
        <f>SUM(M9:M10)</f>
        <v>0</v>
      </c>
      <c r="N8" s="220"/>
      <c r="O8" s="220">
        <f>SUM(O9:O10)</f>
        <v>0</v>
      </c>
      <c r="P8" s="220"/>
      <c r="Q8" s="220">
        <f>SUM(Q9:Q10)</f>
        <v>0</v>
      </c>
      <c r="R8" s="220"/>
      <c r="S8" s="220"/>
      <c r="T8" s="239"/>
      <c r="U8" s="220">
        <f>SUM(U9:U10)</f>
        <v>0</v>
      </c>
      <c r="AE8" t="s">
        <v>89</v>
      </c>
    </row>
    <row r="9" spans="1:60" outlineLevel="1" x14ac:dyDescent="0.2">
      <c r="A9" s="215">
        <v>1</v>
      </c>
      <c r="B9" s="222"/>
      <c r="C9" s="265" t="s">
        <v>90</v>
      </c>
      <c r="D9" s="224" t="s">
        <v>91</v>
      </c>
      <c r="E9" s="229">
        <v>1</v>
      </c>
      <c r="F9" s="232"/>
      <c r="G9" s="233">
        <f>ROUND(E9*F9,2)</f>
        <v>0</v>
      </c>
      <c r="H9" s="232"/>
      <c r="I9" s="233">
        <f>ROUND(E9*H9,2)</f>
        <v>0</v>
      </c>
      <c r="J9" s="232"/>
      <c r="K9" s="233">
        <f>ROUND(E9*J9,2)</f>
        <v>0</v>
      </c>
      <c r="L9" s="233">
        <v>21</v>
      </c>
      <c r="M9" s="233">
        <f>G9*(1+L9/100)</f>
        <v>0</v>
      </c>
      <c r="N9" s="224">
        <v>0</v>
      </c>
      <c r="O9" s="224">
        <f>ROUND(E9*N9,5)</f>
        <v>0</v>
      </c>
      <c r="P9" s="224">
        <v>0</v>
      </c>
      <c r="Q9" s="224">
        <f>ROUND(E9*P9,5)</f>
        <v>0</v>
      </c>
      <c r="R9" s="224"/>
      <c r="S9" s="224"/>
      <c r="T9" s="225">
        <v>0</v>
      </c>
      <c r="U9" s="224">
        <f>ROUND(E9*T9,2)</f>
        <v>0</v>
      </c>
      <c r="V9" s="214"/>
      <c r="W9" s="214"/>
      <c r="X9" s="214"/>
      <c r="Y9" s="214"/>
      <c r="Z9" s="214"/>
      <c r="AA9" s="214"/>
      <c r="AB9" s="214"/>
      <c r="AC9" s="214"/>
      <c r="AD9" s="214"/>
      <c r="AE9" s="214" t="s">
        <v>92</v>
      </c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ht="22.5" outlineLevel="1" x14ac:dyDescent="0.2">
      <c r="A10" s="215">
        <v>2</v>
      </c>
      <c r="B10" s="222"/>
      <c r="C10" s="265" t="s">
        <v>93</v>
      </c>
      <c r="D10" s="224" t="s">
        <v>91</v>
      </c>
      <c r="E10" s="229">
        <v>1</v>
      </c>
      <c r="F10" s="232"/>
      <c r="G10" s="233">
        <f>ROUND(E10*F10,2)</f>
        <v>0</v>
      </c>
      <c r="H10" s="232"/>
      <c r="I10" s="233">
        <f>ROUND(E10*H10,2)</f>
        <v>0</v>
      </c>
      <c r="J10" s="232"/>
      <c r="K10" s="233">
        <f>ROUND(E10*J10,2)</f>
        <v>0</v>
      </c>
      <c r="L10" s="233">
        <v>21</v>
      </c>
      <c r="M10" s="233">
        <f>G10*(1+L10/100)</f>
        <v>0</v>
      </c>
      <c r="N10" s="224">
        <v>0</v>
      </c>
      <c r="O10" s="224">
        <f>ROUND(E10*N10,5)</f>
        <v>0</v>
      </c>
      <c r="P10" s="224">
        <v>0</v>
      </c>
      <c r="Q10" s="224">
        <f>ROUND(E10*P10,5)</f>
        <v>0</v>
      </c>
      <c r="R10" s="224"/>
      <c r="S10" s="224"/>
      <c r="T10" s="225">
        <v>0</v>
      </c>
      <c r="U10" s="224">
        <f>ROUND(E10*T10,2)</f>
        <v>0</v>
      </c>
      <c r="V10" s="214"/>
      <c r="W10" s="214"/>
      <c r="X10" s="214"/>
      <c r="Y10" s="214"/>
      <c r="Z10" s="214"/>
      <c r="AA10" s="214"/>
      <c r="AB10" s="214"/>
      <c r="AC10" s="214"/>
      <c r="AD10" s="214"/>
      <c r="AE10" s="214" t="s">
        <v>94</v>
      </c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x14ac:dyDescent="0.2">
      <c r="A11" s="216" t="s">
        <v>88</v>
      </c>
      <c r="B11" s="223" t="s">
        <v>59</v>
      </c>
      <c r="C11" s="266" t="s">
        <v>60</v>
      </c>
      <c r="D11" s="226"/>
      <c r="E11" s="230"/>
      <c r="F11" s="234"/>
      <c r="G11" s="234">
        <f>SUMIF(AE12:AE25,"&lt;&gt;NOR",G12:G25)</f>
        <v>0</v>
      </c>
      <c r="H11" s="234"/>
      <c r="I11" s="234">
        <f>SUM(I12:I25)</f>
        <v>0</v>
      </c>
      <c r="J11" s="234"/>
      <c r="K11" s="234">
        <f>SUM(K12:K25)</f>
        <v>0</v>
      </c>
      <c r="L11" s="234"/>
      <c r="M11" s="234">
        <f>SUM(M12:M25)</f>
        <v>0</v>
      </c>
      <c r="N11" s="226"/>
      <c r="O11" s="226">
        <f>SUM(O12:O25)</f>
        <v>3.1099999999999999E-3</v>
      </c>
      <c r="P11" s="226"/>
      <c r="Q11" s="226">
        <f>SUM(Q12:Q25)</f>
        <v>0</v>
      </c>
      <c r="R11" s="226"/>
      <c r="S11" s="226"/>
      <c r="T11" s="227"/>
      <c r="U11" s="226">
        <f>SUM(U12:U25)</f>
        <v>0.2</v>
      </c>
      <c r="AE11" t="s">
        <v>89</v>
      </c>
    </row>
    <row r="12" spans="1:60" ht="22.5" outlineLevel="1" x14ac:dyDescent="0.2">
      <c r="A12" s="215">
        <v>3</v>
      </c>
      <c r="B12" s="222"/>
      <c r="C12" s="265" t="s">
        <v>95</v>
      </c>
      <c r="D12" s="224" t="s">
        <v>91</v>
      </c>
      <c r="E12" s="229">
        <v>1</v>
      </c>
      <c r="F12" s="232"/>
      <c r="G12" s="233">
        <f>ROUND(E12*F12,2)</f>
        <v>0</v>
      </c>
      <c r="H12" s="232"/>
      <c r="I12" s="233">
        <f>ROUND(E12*H12,2)</f>
        <v>0</v>
      </c>
      <c r="J12" s="232"/>
      <c r="K12" s="233">
        <f>ROUND(E12*J12,2)</f>
        <v>0</v>
      </c>
      <c r="L12" s="233">
        <v>21</v>
      </c>
      <c r="M12" s="233">
        <f>G12*(1+L12/100)</f>
        <v>0</v>
      </c>
      <c r="N12" s="224">
        <v>9.7999999999999997E-4</v>
      </c>
      <c r="O12" s="224">
        <f>ROUND(E12*N12,5)</f>
        <v>9.7999999999999997E-4</v>
      </c>
      <c r="P12" s="224">
        <v>0</v>
      </c>
      <c r="Q12" s="224">
        <f>ROUND(E12*P12,5)</f>
        <v>0</v>
      </c>
      <c r="R12" s="224"/>
      <c r="S12" s="224"/>
      <c r="T12" s="225">
        <v>0</v>
      </c>
      <c r="U12" s="224">
        <f>ROUND(E12*T12,2)</f>
        <v>0</v>
      </c>
      <c r="V12" s="214"/>
      <c r="W12" s="214"/>
      <c r="X12" s="214"/>
      <c r="Y12" s="214"/>
      <c r="Z12" s="214"/>
      <c r="AA12" s="214"/>
      <c r="AB12" s="214"/>
      <c r="AC12" s="214"/>
      <c r="AD12" s="214"/>
      <c r="AE12" s="214" t="s">
        <v>92</v>
      </c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1" x14ac:dyDescent="0.2">
      <c r="A13" s="215"/>
      <c r="B13" s="222"/>
      <c r="C13" s="267" t="s">
        <v>96</v>
      </c>
      <c r="D13" s="228"/>
      <c r="E13" s="231"/>
      <c r="F13" s="235"/>
      <c r="G13" s="236"/>
      <c r="H13" s="233"/>
      <c r="I13" s="233"/>
      <c r="J13" s="233"/>
      <c r="K13" s="233"/>
      <c r="L13" s="233"/>
      <c r="M13" s="233"/>
      <c r="N13" s="224"/>
      <c r="O13" s="224"/>
      <c r="P13" s="224"/>
      <c r="Q13" s="224"/>
      <c r="R13" s="224"/>
      <c r="S13" s="224"/>
      <c r="T13" s="225"/>
      <c r="U13" s="224"/>
      <c r="V13" s="214"/>
      <c r="W13" s="214"/>
      <c r="X13" s="214"/>
      <c r="Y13" s="214"/>
      <c r="Z13" s="214"/>
      <c r="AA13" s="214"/>
      <c r="AB13" s="214"/>
      <c r="AC13" s="214"/>
      <c r="AD13" s="214"/>
      <c r="AE13" s="214" t="s">
        <v>97</v>
      </c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7" t="str">
        <f>C13</f>
        <v>Pro vnější DC vedení</v>
      </c>
      <c r="BB13" s="214"/>
      <c r="BC13" s="214"/>
      <c r="BD13" s="214"/>
      <c r="BE13" s="214"/>
      <c r="BF13" s="214"/>
      <c r="BG13" s="214"/>
      <c r="BH13" s="214"/>
    </row>
    <row r="14" spans="1:60" ht="22.5" outlineLevel="1" x14ac:dyDescent="0.2">
      <c r="A14" s="215">
        <v>4</v>
      </c>
      <c r="B14" s="222"/>
      <c r="C14" s="265" t="s">
        <v>98</v>
      </c>
      <c r="D14" s="224" t="s">
        <v>91</v>
      </c>
      <c r="E14" s="229">
        <v>1</v>
      </c>
      <c r="F14" s="232"/>
      <c r="G14" s="233">
        <f>ROUND(E14*F14,2)</f>
        <v>0</v>
      </c>
      <c r="H14" s="232"/>
      <c r="I14" s="233">
        <f>ROUND(E14*H14,2)</f>
        <v>0</v>
      </c>
      <c r="J14" s="232"/>
      <c r="K14" s="233">
        <f>ROUND(E14*J14,2)</f>
        <v>0</v>
      </c>
      <c r="L14" s="233">
        <v>21</v>
      </c>
      <c r="M14" s="233">
        <f>G14*(1+L14/100)</f>
        <v>0</v>
      </c>
      <c r="N14" s="224">
        <v>6.9999999999999994E-5</v>
      </c>
      <c r="O14" s="224">
        <f>ROUND(E14*N14,5)</f>
        <v>6.9999999999999994E-5</v>
      </c>
      <c r="P14" s="224">
        <v>0</v>
      </c>
      <c r="Q14" s="224">
        <f>ROUND(E14*P14,5)</f>
        <v>0</v>
      </c>
      <c r="R14" s="224"/>
      <c r="S14" s="224"/>
      <c r="T14" s="225">
        <v>9.1219999999999996E-2</v>
      </c>
      <c r="U14" s="224">
        <f>ROUND(E14*T14,2)</f>
        <v>0.09</v>
      </c>
      <c r="V14" s="214"/>
      <c r="W14" s="214"/>
      <c r="X14" s="214"/>
      <c r="Y14" s="214"/>
      <c r="Z14" s="214"/>
      <c r="AA14" s="214"/>
      <c r="AB14" s="214"/>
      <c r="AC14" s="214"/>
      <c r="AD14" s="214"/>
      <c r="AE14" s="214" t="s">
        <v>94</v>
      </c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1" x14ac:dyDescent="0.2">
      <c r="A15" s="215">
        <v>5</v>
      </c>
      <c r="B15" s="222"/>
      <c r="C15" s="265" t="s">
        <v>99</v>
      </c>
      <c r="D15" s="224" t="s">
        <v>91</v>
      </c>
      <c r="E15" s="229">
        <v>1</v>
      </c>
      <c r="F15" s="232"/>
      <c r="G15" s="233">
        <f>ROUND(E15*F15,2)</f>
        <v>0</v>
      </c>
      <c r="H15" s="232"/>
      <c r="I15" s="233">
        <f>ROUND(E15*H15,2)</f>
        <v>0</v>
      </c>
      <c r="J15" s="232"/>
      <c r="K15" s="233">
        <f>ROUND(E15*J15,2)</f>
        <v>0</v>
      </c>
      <c r="L15" s="233">
        <v>21</v>
      </c>
      <c r="M15" s="233">
        <f>G15*(1+L15/100)</f>
        <v>0</v>
      </c>
      <c r="N15" s="224">
        <v>2.0600000000000002E-3</v>
      </c>
      <c r="O15" s="224">
        <f>ROUND(E15*N15,5)</f>
        <v>2.0600000000000002E-3</v>
      </c>
      <c r="P15" s="224">
        <v>0</v>
      </c>
      <c r="Q15" s="224">
        <f>ROUND(E15*P15,5)</f>
        <v>0</v>
      </c>
      <c r="R15" s="224"/>
      <c r="S15" s="224"/>
      <c r="T15" s="225">
        <v>0.107</v>
      </c>
      <c r="U15" s="224">
        <f>ROUND(E15*T15,2)</f>
        <v>0.11</v>
      </c>
      <c r="V15" s="214"/>
      <c r="W15" s="214"/>
      <c r="X15" s="214"/>
      <c r="Y15" s="214"/>
      <c r="Z15" s="214"/>
      <c r="AA15" s="214"/>
      <c r="AB15" s="214"/>
      <c r="AC15" s="214"/>
      <c r="AD15" s="214"/>
      <c r="AE15" s="214" t="s">
        <v>94</v>
      </c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outlineLevel="1" x14ac:dyDescent="0.2">
      <c r="A16" s="215"/>
      <c r="B16" s="222"/>
      <c r="C16" s="267" t="s">
        <v>100</v>
      </c>
      <c r="D16" s="228"/>
      <c r="E16" s="231"/>
      <c r="F16" s="235"/>
      <c r="G16" s="236"/>
      <c r="H16" s="233"/>
      <c r="I16" s="233"/>
      <c r="J16" s="233"/>
      <c r="K16" s="233"/>
      <c r="L16" s="233"/>
      <c r="M16" s="233"/>
      <c r="N16" s="224"/>
      <c r="O16" s="224"/>
      <c r="P16" s="224"/>
      <c r="Q16" s="224"/>
      <c r="R16" s="224"/>
      <c r="S16" s="224"/>
      <c r="T16" s="225"/>
      <c r="U16" s="224"/>
      <c r="V16" s="214"/>
      <c r="W16" s="214"/>
      <c r="X16" s="214"/>
      <c r="Y16" s="214"/>
      <c r="Z16" s="214"/>
      <c r="AA16" s="214"/>
      <c r="AB16" s="214"/>
      <c r="AC16" s="214"/>
      <c r="AD16" s="214"/>
      <c r="AE16" s="214" t="s">
        <v>97</v>
      </c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7" t="str">
        <f>C16</f>
        <v>AC propojení měničů a rozvaděčů</v>
      </c>
      <c r="BB16" s="214"/>
      <c r="BC16" s="214"/>
      <c r="BD16" s="214"/>
      <c r="BE16" s="214"/>
      <c r="BF16" s="214"/>
      <c r="BG16" s="214"/>
      <c r="BH16" s="214"/>
    </row>
    <row r="17" spans="1:60" outlineLevel="1" x14ac:dyDescent="0.2">
      <c r="A17" s="215">
        <v>6</v>
      </c>
      <c r="B17" s="222"/>
      <c r="C17" s="265" t="s">
        <v>101</v>
      </c>
      <c r="D17" s="224" t="s">
        <v>91</v>
      </c>
      <c r="E17" s="229">
        <v>1</v>
      </c>
      <c r="F17" s="232"/>
      <c r="G17" s="233">
        <f>ROUND(E17*F17,2)</f>
        <v>0</v>
      </c>
      <c r="H17" s="232"/>
      <c r="I17" s="233">
        <f>ROUND(E17*H17,2)</f>
        <v>0</v>
      </c>
      <c r="J17" s="232"/>
      <c r="K17" s="233">
        <f>ROUND(E17*J17,2)</f>
        <v>0</v>
      </c>
      <c r="L17" s="233">
        <v>21</v>
      </c>
      <c r="M17" s="233">
        <f>G17*(1+L17/100)</f>
        <v>0</v>
      </c>
      <c r="N17" s="224">
        <v>0</v>
      </c>
      <c r="O17" s="224">
        <f>ROUND(E17*N17,5)</f>
        <v>0</v>
      </c>
      <c r="P17" s="224">
        <v>0</v>
      </c>
      <c r="Q17" s="224">
        <f>ROUND(E17*P17,5)</f>
        <v>0</v>
      </c>
      <c r="R17" s="224"/>
      <c r="S17" s="224"/>
      <c r="T17" s="225">
        <v>0</v>
      </c>
      <c r="U17" s="224">
        <f>ROUND(E17*T17,2)</f>
        <v>0</v>
      </c>
      <c r="V17" s="214"/>
      <c r="W17" s="214"/>
      <c r="X17" s="214"/>
      <c r="Y17" s="214"/>
      <c r="Z17" s="214"/>
      <c r="AA17" s="214"/>
      <c r="AB17" s="214"/>
      <c r="AC17" s="214"/>
      <c r="AD17" s="214"/>
      <c r="AE17" s="214" t="s">
        <v>92</v>
      </c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1" x14ac:dyDescent="0.2">
      <c r="A18" s="215"/>
      <c r="B18" s="222"/>
      <c r="C18" s="267" t="s">
        <v>102</v>
      </c>
      <c r="D18" s="228"/>
      <c r="E18" s="231"/>
      <c r="F18" s="235"/>
      <c r="G18" s="236"/>
      <c r="H18" s="233"/>
      <c r="I18" s="233"/>
      <c r="J18" s="233"/>
      <c r="K18" s="233"/>
      <c r="L18" s="233"/>
      <c r="M18" s="233"/>
      <c r="N18" s="224"/>
      <c r="O18" s="224"/>
      <c r="P18" s="224"/>
      <c r="Q18" s="224"/>
      <c r="R18" s="224"/>
      <c r="S18" s="224"/>
      <c r="T18" s="225"/>
      <c r="U18" s="224"/>
      <c r="V18" s="214"/>
      <c r="W18" s="214"/>
      <c r="X18" s="214"/>
      <c r="Y18" s="214"/>
      <c r="Z18" s="214"/>
      <c r="AA18" s="214"/>
      <c r="AB18" s="214"/>
      <c r="AC18" s="214"/>
      <c r="AD18" s="214"/>
      <c r="AE18" s="214" t="s">
        <v>97</v>
      </c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7" t="str">
        <f>C18</f>
        <v>S třídou ochrany  IP 65  pro venkovní instalaci</v>
      </c>
      <c r="BB18" s="214"/>
      <c r="BC18" s="214"/>
      <c r="BD18" s="214"/>
      <c r="BE18" s="214"/>
      <c r="BF18" s="214"/>
      <c r="BG18" s="214"/>
      <c r="BH18" s="214"/>
    </row>
    <row r="19" spans="1:60" outlineLevel="1" x14ac:dyDescent="0.2">
      <c r="A19" s="215">
        <v>7</v>
      </c>
      <c r="B19" s="222"/>
      <c r="C19" s="265" t="s">
        <v>103</v>
      </c>
      <c r="D19" s="224" t="s">
        <v>91</v>
      </c>
      <c r="E19" s="229">
        <v>1</v>
      </c>
      <c r="F19" s="232"/>
      <c r="G19" s="233">
        <f>ROUND(E19*F19,2)</f>
        <v>0</v>
      </c>
      <c r="H19" s="232"/>
      <c r="I19" s="233">
        <f>ROUND(E19*H19,2)</f>
        <v>0</v>
      </c>
      <c r="J19" s="232"/>
      <c r="K19" s="233">
        <f>ROUND(E19*J19,2)</f>
        <v>0</v>
      </c>
      <c r="L19" s="233">
        <v>21</v>
      </c>
      <c r="M19" s="233">
        <f>G19*(1+L19/100)</f>
        <v>0</v>
      </c>
      <c r="N19" s="224">
        <v>0</v>
      </c>
      <c r="O19" s="224">
        <f>ROUND(E19*N19,5)</f>
        <v>0</v>
      </c>
      <c r="P19" s="224">
        <v>0</v>
      </c>
      <c r="Q19" s="224">
        <f>ROUND(E19*P19,5)</f>
        <v>0</v>
      </c>
      <c r="R19" s="224"/>
      <c r="S19" s="224"/>
      <c r="T19" s="225">
        <v>0</v>
      </c>
      <c r="U19" s="224">
        <f>ROUND(E19*T19,2)</f>
        <v>0</v>
      </c>
      <c r="V19" s="214"/>
      <c r="W19" s="214"/>
      <c r="X19" s="214"/>
      <c r="Y19" s="214"/>
      <c r="Z19" s="214"/>
      <c r="AA19" s="214"/>
      <c r="AB19" s="214"/>
      <c r="AC19" s="214"/>
      <c r="AD19" s="214"/>
      <c r="AE19" s="214" t="s">
        <v>92</v>
      </c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ht="22.5" outlineLevel="1" x14ac:dyDescent="0.2">
      <c r="A20" s="215">
        <v>8</v>
      </c>
      <c r="B20" s="222"/>
      <c r="C20" s="265" t="s">
        <v>104</v>
      </c>
      <c r="D20" s="224" t="s">
        <v>91</v>
      </c>
      <c r="E20" s="229">
        <v>1</v>
      </c>
      <c r="F20" s="232"/>
      <c r="G20" s="233">
        <f>ROUND(E20*F20,2)</f>
        <v>0</v>
      </c>
      <c r="H20" s="232"/>
      <c r="I20" s="233">
        <f>ROUND(E20*H20,2)</f>
        <v>0</v>
      </c>
      <c r="J20" s="232"/>
      <c r="K20" s="233">
        <f>ROUND(E20*J20,2)</f>
        <v>0</v>
      </c>
      <c r="L20" s="233">
        <v>21</v>
      </c>
      <c r="M20" s="233">
        <f>G20*(1+L20/100)</f>
        <v>0</v>
      </c>
      <c r="N20" s="224">
        <v>0</v>
      </c>
      <c r="O20" s="224">
        <f>ROUND(E20*N20,5)</f>
        <v>0</v>
      </c>
      <c r="P20" s="224">
        <v>0</v>
      </c>
      <c r="Q20" s="224">
        <f>ROUND(E20*P20,5)</f>
        <v>0</v>
      </c>
      <c r="R20" s="224"/>
      <c r="S20" s="224"/>
      <c r="T20" s="225">
        <v>0</v>
      </c>
      <c r="U20" s="224">
        <f>ROUND(E20*T20,2)</f>
        <v>0</v>
      </c>
      <c r="V20" s="214"/>
      <c r="W20" s="214"/>
      <c r="X20" s="214"/>
      <c r="Y20" s="214"/>
      <c r="Z20" s="214"/>
      <c r="AA20" s="214"/>
      <c r="AB20" s="214"/>
      <c r="AC20" s="214"/>
      <c r="AD20" s="214"/>
      <c r="AE20" s="214" t="s">
        <v>94</v>
      </c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ht="22.5" outlineLevel="1" x14ac:dyDescent="0.2">
      <c r="A21" s="215">
        <v>9</v>
      </c>
      <c r="B21" s="222"/>
      <c r="C21" s="265" t="s">
        <v>105</v>
      </c>
      <c r="D21" s="224" t="s">
        <v>91</v>
      </c>
      <c r="E21" s="229">
        <v>1</v>
      </c>
      <c r="F21" s="232"/>
      <c r="G21" s="233">
        <f>ROUND(E21*F21,2)</f>
        <v>0</v>
      </c>
      <c r="H21" s="232"/>
      <c r="I21" s="233">
        <f>ROUND(E21*H21,2)</f>
        <v>0</v>
      </c>
      <c r="J21" s="232"/>
      <c r="K21" s="233">
        <f>ROUND(E21*J21,2)</f>
        <v>0</v>
      </c>
      <c r="L21" s="233">
        <v>21</v>
      </c>
      <c r="M21" s="233">
        <f>G21*(1+L21/100)</f>
        <v>0</v>
      </c>
      <c r="N21" s="224">
        <v>0</v>
      </c>
      <c r="O21" s="224">
        <f>ROUND(E21*N21,5)</f>
        <v>0</v>
      </c>
      <c r="P21" s="224">
        <v>0</v>
      </c>
      <c r="Q21" s="224">
        <f>ROUND(E21*P21,5)</f>
        <v>0</v>
      </c>
      <c r="R21" s="224"/>
      <c r="S21" s="224"/>
      <c r="T21" s="225">
        <v>0</v>
      </c>
      <c r="U21" s="224">
        <f>ROUND(E21*T21,2)</f>
        <v>0</v>
      </c>
      <c r="V21" s="214"/>
      <c r="W21" s="214"/>
      <c r="X21" s="214"/>
      <c r="Y21" s="214"/>
      <c r="Z21" s="214"/>
      <c r="AA21" s="214"/>
      <c r="AB21" s="214"/>
      <c r="AC21" s="214"/>
      <c r="AD21" s="214"/>
      <c r="AE21" s="214" t="s">
        <v>94</v>
      </c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ht="22.5" outlineLevel="1" x14ac:dyDescent="0.2">
      <c r="A22" s="215">
        <v>10</v>
      </c>
      <c r="B22" s="222"/>
      <c r="C22" s="265" t="s">
        <v>106</v>
      </c>
      <c r="D22" s="224" t="s">
        <v>91</v>
      </c>
      <c r="E22" s="229">
        <v>1</v>
      </c>
      <c r="F22" s="232"/>
      <c r="G22" s="233">
        <f>ROUND(E22*F22,2)</f>
        <v>0</v>
      </c>
      <c r="H22" s="232"/>
      <c r="I22" s="233">
        <f>ROUND(E22*H22,2)</f>
        <v>0</v>
      </c>
      <c r="J22" s="232"/>
      <c r="K22" s="233">
        <f>ROUND(E22*J22,2)</f>
        <v>0</v>
      </c>
      <c r="L22" s="233">
        <v>21</v>
      </c>
      <c r="M22" s="233">
        <f>G22*(1+L22/100)</f>
        <v>0</v>
      </c>
      <c r="N22" s="224">
        <v>0</v>
      </c>
      <c r="O22" s="224">
        <f>ROUND(E22*N22,5)</f>
        <v>0</v>
      </c>
      <c r="P22" s="224">
        <v>0</v>
      </c>
      <c r="Q22" s="224">
        <f>ROUND(E22*P22,5)</f>
        <v>0</v>
      </c>
      <c r="R22" s="224"/>
      <c r="S22" s="224"/>
      <c r="T22" s="225">
        <v>0</v>
      </c>
      <c r="U22" s="224">
        <f>ROUND(E22*T22,2)</f>
        <v>0</v>
      </c>
      <c r="V22" s="214"/>
      <c r="W22" s="214"/>
      <c r="X22" s="214"/>
      <c r="Y22" s="214"/>
      <c r="Z22" s="214"/>
      <c r="AA22" s="214"/>
      <c r="AB22" s="214"/>
      <c r="AC22" s="214"/>
      <c r="AD22" s="214"/>
      <c r="AE22" s="214" t="s">
        <v>92</v>
      </c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 x14ac:dyDescent="0.2">
      <c r="A23" s="215">
        <v>11</v>
      </c>
      <c r="B23" s="222"/>
      <c r="C23" s="265" t="s">
        <v>107</v>
      </c>
      <c r="D23" s="224" t="s">
        <v>91</v>
      </c>
      <c r="E23" s="229">
        <v>1</v>
      </c>
      <c r="F23" s="232"/>
      <c r="G23" s="233">
        <f>ROUND(E23*F23,2)</f>
        <v>0</v>
      </c>
      <c r="H23" s="232"/>
      <c r="I23" s="233">
        <f>ROUND(E23*H23,2)</f>
        <v>0</v>
      </c>
      <c r="J23" s="232"/>
      <c r="K23" s="233">
        <f>ROUND(E23*J23,2)</f>
        <v>0</v>
      </c>
      <c r="L23" s="233">
        <v>21</v>
      </c>
      <c r="M23" s="233">
        <f>G23*(1+L23/100)</f>
        <v>0</v>
      </c>
      <c r="N23" s="224">
        <v>0</v>
      </c>
      <c r="O23" s="224">
        <f>ROUND(E23*N23,5)</f>
        <v>0</v>
      </c>
      <c r="P23" s="224">
        <v>0</v>
      </c>
      <c r="Q23" s="224">
        <f>ROUND(E23*P23,5)</f>
        <v>0</v>
      </c>
      <c r="R23" s="224"/>
      <c r="S23" s="224"/>
      <c r="T23" s="225">
        <v>0</v>
      </c>
      <c r="U23" s="224">
        <f>ROUND(E23*T23,2)</f>
        <v>0</v>
      </c>
      <c r="V23" s="214"/>
      <c r="W23" s="214"/>
      <c r="X23" s="214"/>
      <c r="Y23" s="214"/>
      <c r="Z23" s="214"/>
      <c r="AA23" s="214"/>
      <c r="AB23" s="214"/>
      <c r="AC23" s="214"/>
      <c r="AD23" s="214"/>
      <c r="AE23" s="214" t="s">
        <v>92</v>
      </c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ht="33.75" outlineLevel="1" x14ac:dyDescent="0.2">
      <c r="A24" s="215">
        <v>12</v>
      </c>
      <c r="B24" s="222"/>
      <c r="C24" s="265" t="s">
        <v>108</v>
      </c>
      <c r="D24" s="224" t="s">
        <v>91</v>
      </c>
      <c r="E24" s="229">
        <v>1</v>
      </c>
      <c r="F24" s="232"/>
      <c r="G24" s="233">
        <f>ROUND(E24*F24,2)</f>
        <v>0</v>
      </c>
      <c r="H24" s="232"/>
      <c r="I24" s="233">
        <f>ROUND(E24*H24,2)</f>
        <v>0</v>
      </c>
      <c r="J24" s="232"/>
      <c r="K24" s="233">
        <f>ROUND(E24*J24,2)</f>
        <v>0</v>
      </c>
      <c r="L24" s="233">
        <v>21</v>
      </c>
      <c r="M24" s="233">
        <f>G24*(1+L24/100)</f>
        <v>0</v>
      </c>
      <c r="N24" s="224">
        <v>0</v>
      </c>
      <c r="O24" s="224">
        <f>ROUND(E24*N24,5)</f>
        <v>0</v>
      </c>
      <c r="P24" s="224">
        <v>0</v>
      </c>
      <c r="Q24" s="224">
        <f>ROUND(E24*P24,5)</f>
        <v>0</v>
      </c>
      <c r="R24" s="224"/>
      <c r="S24" s="224"/>
      <c r="T24" s="225">
        <v>0</v>
      </c>
      <c r="U24" s="224">
        <f>ROUND(E24*T24,2)</f>
        <v>0</v>
      </c>
      <c r="V24" s="214"/>
      <c r="W24" s="214"/>
      <c r="X24" s="214"/>
      <c r="Y24" s="214"/>
      <c r="Z24" s="214"/>
      <c r="AA24" s="214"/>
      <c r="AB24" s="214"/>
      <c r="AC24" s="214"/>
      <c r="AD24" s="214"/>
      <c r="AE24" s="214" t="s">
        <v>92</v>
      </c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1" x14ac:dyDescent="0.2">
      <c r="A25" s="215"/>
      <c r="B25" s="222"/>
      <c r="C25" s="267" t="s">
        <v>109</v>
      </c>
      <c r="D25" s="228"/>
      <c r="E25" s="231"/>
      <c r="F25" s="235"/>
      <c r="G25" s="236"/>
      <c r="H25" s="233"/>
      <c r="I25" s="233"/>
      <c r="J25" s="233"/>
      <c r="K25" s="233"/>
      <c r="L25" s="233"/>
      <c r="M25" s="233"/>
      <c r="N25" s="224"/>
      <c r="O25" s="224"/>
      <c r="P25" s="224"/>
      <c r="Q25" s="224"/>
      <c r="R25" s="224"/>
      <c r="S25" s="224"/>
      <c r="T25" s="225"/>
      <c r="U25" s="224"/>
      <c r="V25" s="214"/>
      <c r="W25" s="214"/>
      <c r="X25" s="214"/>
      <c r="Y25" s="214"/>
      <c r="Z25" s="214"/>
      <c r="AA25" s="214"/>
      <c r="AB25" s="214"/>
      <c r="AC25" s="214"/>
      <c r="AD25" s="214"/>
      <c r="AE25" s="214" t="s">
        <v>97</v>
      </c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7" t="str">
        <f>C25</f>
        <v>Síťové střídače s třídou ochrany  IP 65  pro venkovní instalaci</v>
      </c>
      <c r="BB25" s="214"/>
      <c r="BC25" s="214"/>
      <c r="BD25" s="214"/>
      <c r="BE25" s="214"/>
      <c r="BF25" s="214"/>
      <c r="BG25" s="214"/>
      <c r="BH25" s="214"/>
    </row>
    <row r="26" spans="1:60" x14ac:dyDescent="0.2">
      <c r="A26" s="216" t="s">
        <v>88</v>
      </c>
      <c r="B26" s="223" t="s">
        <v>61</v>
      </c>
      <c r="C26" s="266" t="s">
        <v>27</v>
      </c>
      <c r="D26" s="226"/>
      <c r="E26" s="230"/>
      <c r="F26" s="234"/>
      <c r="G26" s="234">
        <f>SUMIF(AE27:AE29,"&lt;&gt;NOR",G27:G29)</f>
        <v>0</v>
      </c>
      <c r="H26" s="234"/>
      <c r="I26" s="234">
        <f>SUM(I27:I29)</f>
        <v>0</v>
      </c>
      <c r="J26" s="234"/>
      <c r="K26" s="234">
        <f>SUM(K27:K29)</f>
        <v>0</v>
      </c>
      <c r="L26" s="234"/>
      <c r="M26" s="234">
        <f>SUM(M27:M29)</f>
        <v>0</v>
      </c>
      <c r="N26" s="226"/>
      <c r="O26" s="226">
        <f>SUM(O27:O29)</f>
        <v>0</v>
      </c>
      <c r="P26" s="226"/>
      <c r="Q26" s="226">
        <f>SUM(Q27:Q29)</f>
        <v>0</v>
      </c>
      <c r="R26" s="226"/>
      <c r="S26" s="226"/>
      <c r="T26" s="227"/>
      <c r="U26" s="226">
        <f>SUM(U27:U29)</f>
        <v>0</v>
      </c>
      <c r="AE26" t="s">
        <v>89</v>
      </c>
    </row>
    <row r="27" spans="1:60" outlineLevel="1" x14ac:dyDescent="0.2">
      <c r="A27" s="215">
        <v>13</v>
      </c>
      <c r="B27" s="222" t="s">
        <v>110</v>
      </c>
      <c r="C27" s="265" t="s">
        <v>111</v>
      </c>
      <c r="D27" s="224" t="s">
        <v>112</v>
      </c>
      <c r="E27" s="229">
        <v>1</v>
      </c>
      <c r="F27" s="232"/>
      <c r="G27" s="233">
        <f>ROUND(E27*F27,2)</f>
        <v>0</v>
      </c>
      <c r="H27" s="232"/>
      <c r="I27" s="233">
        <f>ROUND(E27*H27,2)</f>
        <v>0</v>
      </c>
      <c r="J27" s="232"/>
      <c r="K27" s="233">
        <f>ROUND(E27*J27,2)</f>
        <v>0</v>
      </c>
      <c r="L27" s="233">
        <v>21</v>
      </c>
      <c r="M27" s="233">
        <f>G27*(1+L27/100)</f>
        <v>0</v>
      </c>
      <c r="N27" s="224">
        <v>0</v>
      </c>
      <c r="O27" s="224">
        <f>ROUND(E27*N27,5)</f>
        <v>0</v>
      </c>
      <c r="P27" s="224">
        <v>0</v>
      </c>
      <c r="Q27" s="224">
        <f>ROUND(E27*P27,5)</f>
        <v>0</v>
      </c>
      <c r="R27" s="224"/>
      <c r="S27" s="224"/>
      <c r="T27" s="225">
        <v>0</v>
      </c>
      <c r="U27" s="224">
        <f>ROUND(E27*T27,2)</f>
        <v>0</v>
      </c>
      <c r="V27" s="214"/>
      <c r="W27" s="214"/>
      <c r="X27" s="214"/>
      <c r="Y27" s="214"/>
      <c r="Z27" s="214"/>
      <c r="AA27" s="214"/>
      <c r="AB27" s="214"/>
      <c r="AC27" s="214"/>
      <c r="AD27" s="214"/>
      <c r="AE27" s="214" t="s">
        <v>94</v>
      </c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outlineLevel="1" x14ac:dyDescent="0.2">
      <c r="A28" s="215"/>
      <c r="B28" s="222"/>
      <c r="C28" s="267" t="s">
        <v>113</v>
      </c>
      <c r="D28" s="228"/>
      <c r="E28" s="231"/>
      <c r="F28" s="235"/>
      <c r="G28" s="236"/>
      <c r="H28" s="233"/>
      <c r="I28" s="233"/>
      <c r="J28" s="233"/>
      <c r="K28" s="233"/>
      <c r="L28" s="233"/>
      <c r="M28" s="233"/>
      <c r="N28" s="224"/>
      <c r="O28" s="224"/>
      <c r="P28" s="224"/>
      <c r="Q28" s="224"/>
      <c r="R28" s="224"/>
      <c r="S28" s="224"/>
      <c r="T28" s="225"/>
      <c r="U28" s="224"/>
      <c r="V28" s="214"/>
      <c r="W28" s="214"/>
      <c r="X28" s="214"/>
      <c r="Y28" s="214"/>
      <c r="Z28" s="214"/>
      <c r="AA28" s="214"/>
      <c r="AB28" s="214"/>
      <c r="AC28" s="214"/>
      <c r="AD28" s="214"/>
      <c r="AE28" s="214" t="s">
        <v>97</v>
      </c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7" t="str">
        <f>C28</f>
        <v>Doprava materiálu na stavbu a po staveništi, vertikální přesun materiálu</v>
      </c>
      <c r="BB28" s="214"/>
      <c r="BC28" s="214"/>
      <c r="BD28" s="214"/>
      <c r="BE28" s="214"/>
      <c r="BF28" s="214"/>
      <c r="BG28" s="214"/>
      <c r="BH28" s="214"/>
    </row>
    <row r="29" spans="1:60" outlineLevel="1" x14ac:dyDescent="0.2">
      <c r="A29" s="215">
        <v>14</v>
      </c>
      <c r="B29" s="222" t="s">
        <v>114</v>
      </c>
      <c r="C29" s="265" t="s">
        <v>115</v>
      </c>
      <c r="D29" s="224" t="s">
        <v>112</v>
      </c>
      <c r="E29" s="229">
        <v>1</v>
      </c>
      <c r="F29" s="232"/>
      <c r="G29" s="233">
        <f>ROUND(E29*F29,2)</f>
        <v>0</v>
      </c>
      <c r="H29" s="232"/>
      <c r="I29" s="233">
        <f>ROUND(E29*H29,2)</f>
        <v>0</v>
      </c>
      <c r="J29" s="232"/>
      <c r="K29" s="233">
        <f>ROUND(E29*J29,2)</f>
        <v>0</v>
      </c>
      <c r="L29" s="233">
        <v>21</v>
      </c>
      <c r="M29" s="233">
        <f>G29*(1+L29/100)</f>
        <v>0</v>
      </c>
      <c r="N29" s="224">
        <v>0</v>
      </c>
      <c r="O29" s="224">
        <f>ROUND(E29*N29,5)</f>
        <v>0</v>
      </c>
      <c r="P29" s="224">
        <v>0</v>
      </c>
      <c r="Q29" s="224">
        <f>ROUND(E29*P29,5)</f>
        <v>0</v>
      </c>
      <c r="R29" s="224"/>
      <c r="S29" s="224"/>
      <c r="T29" s="225">
        <v>0</v>
      </c>
      <c r="U29" s="224">
        <f>ROUND(E29*T29,2)</f>
        <v>0</v>
      </c>
      <c r="V29" s="214"/>
      <c r="W29" s="214"/>
      <c r="X29" s="214"/>
      <c r="Y29" s="214"/>
      <c r="Z29" s="214"/>
      <c r="AA29" s="214"/>
      <c r="AB29" s="214"/>
      <c r="AC29" s="214"/>
      <c r="AD29" s="214"/>
      <c r="AE29" s="214" t="s">
        <v>94</v>
      </c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x14ac:dyDescent="0.2">
      <c r="A30" s="216" t="s">
        <v>88</v>
      </c>
      <c r="B30" s="223" t="s">
        <v>62</v>
      </c>
      <c r="C30" s="266" t="s">
        <v>26</v>
      </c>
      <c r="D30" s="226"/>
      <c r="E30" s="230"/>
      <c r="F30" s="234"/>
      <c r="G30" s="234">
        <f>SUMIF(AE31:AE36,"&lt;&gt;NOR",G31:G36)</f>
        <v>0</v>
      </c>
      <c r="H30" s="234"/>
      <c r="I30" s="234">
        <f>SUM(I31:I36)</f>
        <v>0</v>
      </c>
      <c r="J30" s="234"/>
      <c r="K30" s="234">
        <f>SUM(K31:K36)</f>
        <v>0</v>
      </c>
      <c r="L30" s="234"/>
      <c r="M30" s="234">
        <f>SUM(M31:M36)</f>
        <v>0</v>
      </c>
      <c r="N30" s="226"/>
      <c r="O30" s="226">
        <f>SUM(O31:O36)</f>
        <v>0</v>
      </c>
      <c r="P30" s="226"/>
      <c r="Q30" s="226">
        <f>SUM(Q31:Q36)</f>
        <v>0</v>
      </c>
      <c r="R30" s="226"/>
      <c r="S30" s="226"/>
      <c r="T30" s="227"/>
      <c r="U30" s="226">
        <f>SUM(U31:U36)</f>
        <v>0</v>
      </c>
      <c r="AE30" t="s">
        <v>89</v>
      </c>
    </row>
    <row r="31" spans="1:60" outlineLevel="1" x14ac:dyDescent="0.2">
      <c r="A31" s="215">
        <v>15</v>
      </c>
      <c r="B31" s="222" t="s">
        <v>116</v>
      </c>
      <c r="C31" s="265" t="s">
        <v>117</v>
      </c>
      <c r="D31" s="224" t="s">
        <v>112</v>
      </c>
      <c r="E31" s="229">
        <v>1</v>
      </c>
      <c r="F31" s="232"/>
      <c r="G31" s="233">
        <f>ROUND(E31*F31,2)</f>
        <v>0</v>
      </c>
      <c r="H31" s="232"/>
      <c r="I31" s="233">
        <f>ROUND(E31*H31,2)</f>
        <v>0</v>
      </c>
      <c r="J31" s="232"/>
      <c r="K31" s="233">
        <f>ROUND(E31*J31,2)</f>
        <v>0</v>
      </c>
      <c r="L31" s="233">
        <v>21</v>
      </c>
      <c r="M31" s="233">
        <f>G31*(1+L31/100)</f>
        <v>0</v>
      </c>
      <c r="N31" s="224">
        <v>0</v>
      </c>
      <c r="O31" s="224">
        <f>ROUND(E31*N31,5)</f>
        <v>0</v>
      </c>
      <c r="P31" s="224">
        <v>0</v>
      </c>
      <c r="Q31" s="224">
        <f>ROUND(E31*P31,5)</f>
        <v>0</v>
      </c>
      <c r="R31" s="224"/>
      <c r="S31" s="224"/>
      <c r="T31" s="225">
        <v>0</v>
      </c>
      <c r="U31" s="224">
        <f>ROUND(E31*T31,2)</f>
        <v>0</v>
      </c>
      <c r="V31" s="214"/>
      <c r="W31" s="214"/>
      <c r="X31" s="214"/>
      <c r="Y31" s="214"/>
      <c r="Z31" s="214"/>
      <c r="AA31" s="214"/>
      <c r="AB31" s="214"/>
      <c r="AC31" s="214"/>
      <c r="AD31" s="214"/>
      <c r="AE31" s="214" t="s">
        <v>94</v>
      </c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1" x14ac:dyDescent="0.2">
      <c r="A32" s="215">
        <v>16</v>
      </c>
      <c r="B32" s="222" t="s">
        <v>118</v>
      </c>
      <c r="C32" s="265" t="s">
        <v>119</v>
      </c>
      <c r="D32" s="224" t="s">
        <v>112</v>
      </c>
      <c r="E32" s="229">
        <v>1</v>
      </c>
      <c r="F32" s="232"/>
      <c r="G32" s="233">
        <f>ROUND(E32*F32,2)</f>
        <v>0</v>
      </c>
      <c r="H32" s="232"/>
      <c r="I32" s="233">
        <f>ROUND(E32*H32,2)</f>
        <v>0</v>
      </c>
      <c r="J32" s="232"/>
      <c r="K32" s="233">
        <f>ROUND(E32*J32,2)</f>
        <v>0</v>
      </c>
      <c r="L32" s="233">
        <v>21</v>
      </c>
      <c r="M32" s="233">
        <f>G32*(1+L32/100)</f>
        <v>0</v>
      </c>
      <c r="N32" s="224">
        <v>0</v>
      </c>
      <c r="O32" s="224">
        <f>ROUND(E32*N32,5)</f>
        <v>0</v>
      </c>
      <c r="P32" s="224">
        <v>0</v>
      </c>
      <c r="Q32" s="224">
        <f>ROUND(E32*P32,5)</f>
        <v>0</v>
      </c>
      <c r="R32" s="224"/>
      <c r="S32" s="224"/>
      <c r="T32" s="225">
        <v>0</v>
      </c>
      <c r="U32" s="224">
        <f>ROUND(E32*T32,2)</f>
        <v>0</v>
      </c>
      <c r="V32" s="214"/>
      <c r="W32" s="214"/>
      <c r="X32" s="214"/>
      <c r="Y32" s="214"/>
      <c r="Z32" s="214"/>
      <c r="AA32" s="214"/>
      <c r="AB32" s="214"/>
      <c r="AC32" s="214"/>
      <c r="AD32" s="214"/>
      <c r="AE32" s="214" t="s">
        <v>94</v>
      </c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1" x14ac:dyDescent="0.2">
      <c r="A33" s="215">
        <v>17</v>
      </c>
      <c r="B33" s="222" t="s">
        <v>120</v>
      </c>
      <c r="C33" s="265" t="s">
        <v>121</v>
      </c>
      <c r="D33" s="224" t="s">
        <v>112</v>
      </c>
      <c r="E33" s="229">
        <v>1</v>
      </c>
      <c r="F33" s="232"/>
      <c r="G33" s="233">
        <f>ROUND(E33*F33,2)</f>
        <v>0</v>
      </c>
      <c r="H33" s="232"/>
      <c r="I33" s="233">
        <f>ROUND(E33*H33,2)</f>
        <v>0</v>
      </c>
      <c r="J33" s="232"/>
      <c r="K33" s="233">
        <f>ROUND(E33*J33,2)</f>
        <v>0</v>
      </c>
      <c r="L33" s="233">
        <v>21</v>
      </c>
      <c r="M33" s="233">
        <f>G33*(1+L33/100)</f>
        <v>0</v>
      </c>
      <c r="N33" s="224">
        <v>0</v>
      </c>
      <c r="O33" s="224">
        <f>ROUND(E33*N33,5)</f>
        <v>0</v>
      </c>
      <c r="P33" s="224">
        <v>0</v>
      </c>
      <c r="Q33" s="224">
        <f>ROUND(E33*P33,5)</f>
        <v>0</v>
      </c>
      <c r="R33" s="224"/>
      <c r="S33" s="224"/>
      <c r="T33" s="225">
        <v>0</v>
      </c>
      <c r="U33" s="224">
        <f>ROUND(E33*T33,2)</f>
        <v>0</v>
      </c>
      <c r="V33" s="214"/>
      <c r="W33" s="214"/>
      <c r="X33" s="214"/>
      <c r="Y33" s="214"/>
      <c r="Z33" s="214"/>
      <c r="AA33" s="214"/>
      <c r="AB33" s="214"/>
      <c r="AC33" s="214"/>
      <c r="AD33" s="214"/>
      <c r="AE33" s="214" t="s">
        <v>94</v>
      </c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1" x14ac:dyDescent="0.2">
      <c r="A34" s="215">
        <v>18</v>
      </c>
      <c r="B34" s="222" t="s">
        <v>122</v>
      </c>
      <c r="C34" s="265" t="s">
        <v>123</v>
      </c>
      <c r="D34" s="224" t="s">
        <v>112</v>
      </c>
      <c r="E34" s="229">
        <v>1</v>
      </c>
      <c r="F34" s="232"/>
      <c r="G34" s="233">
        <f>ROUND(E34*F34,2)</f>
        <v>0</v>
      </c>
      <c r="H34" s="232"/>
      <c r="I34" s="233">
        <f>ROUND(E34*H34,2)</f>
        <v>0</v>
      </c>
      <c r="J34" s="232"/>
      <c r="K34" s="233">
        <f>ROUND(E34*J34,2)</f>
        <v>0</v>
      </c>
      <c r="L34" s="233">
        <v>21</v>
      </c>
      <c r="M34" s="233">
        <f>G34*(1+L34/100)</f>
        <v>0</v>
      </c>
      <c r="N34" s="224">
        <v>0</v>
      </c>
      <c r="O34" s="224">
        <f>ROUND(E34*N34,5)</f>
        <v>0</v>
      </c>
      <c r="P34" s="224">
        <v>0</v>
      </c>
      <c r="Q34" s="224">
        <f>ROUND(E34*P34,5)</f>
        <v>0</v>
      </c>
      <c r="R34" s="224"/>
      <c r="S34" s="224"/>
      <c r="T34" s="225">
        <v>0</v>
      </c>
      <c r="U34" s="224">
        <f>ROUND(E34*T34,2)</f>
        <v>0</v>
      </c>
      <c r="V34" s="214"/>
      <c r="W34" s="214"/>
      <c r="X34" s="214"/>
      <c r="Y34" s="214"/>
      <c r="Z34" s="214"/>
      <c r="AA34" s="214"/>
      <c r="AB34" s="214"/>
      <c r="AC34" s="214"/>
      <c r="AD34" s="214"/>
      <c r="AE34" s="214" t="s">
        <v>94</v>
      </c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outlineLevel="1" x14ac:dyDescent="0.2">
      <c r="A35" s="215"/>
      <c r="B35" s="222"/>
      <c r="C35" s="267" t="s">
        <v>124</v>
      </c>
      <c r="D35" s="228"/>
      <c r="E35" s="231"/>
      <c r="F35" s="235"/>
      <c r="G35" s="236"/>
      <c r="H35" s="233"/>
      <c r="I35" s="233"/>
      <c r="J35" s="233"/>
      <c r="K35" s="233"/>
      <c r="L35" s="233"/>
      <c r="M35" s="233"/>
      <c r="N35" s="224"/>
      <c r="O35" s="224"/>
      <c r="P35" s="224"/>
      <c r="Q35" s="224"/>
      <c r="R35" s="224"/>
      <c r="S35" s="224"/>
      <c r="T35" s="225"/>
      <c r="U35" s="224"/>
      <c r="V35" s="214"/>
      <c r="W35" s="214"/>
      <c r="X35" s="214"/>
      <c r="Y35" s="214"/>
      <c r="Z35" s="214"/>
      <c r="AA35" s="214"/>
      <c r="AB35" s="214"/>
      <c r="AC35" s="214"/>
      <c r="AD35" s="214"/>
      <c r="AE35" s="214" t="s">
        <v>97</v>
      </c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7" t="str">
        <f>C35</f>
        <v>Odsouhlasení DPS, žádost o PPP, žádost o udělení licence, vypracování místního provozního předpisu</v>
      </c>
      <c r="BB35" s="214"/>
      <c r="BC35" s="214"/>
      <c r="BD35" s="214"/>
      <c r="BE35" s="214"/>
      <c r="BF35" s="214"/>
      <c r="BG35" s="214"/>
      <c r="BH35" s="214"/>
    </row>
    <row r="36" spans="1:60" outlineLevel="1" x14ac:dyDescent="0.2">
      <c r="A36" s="244">
        <v>19</v>
      </c>
      <c r="B36" s="245" t="s">
        <v>125</v>
      </c>
      <c r="C36" s="268" t="s">
        <v>126</v>
      </c>
      <c r="D36" s="246" t="s">
        <v>112</v>
      </c>
      <c r="E36" s="247">
        <v>1</v>
      </c>
      <c r="F36" s="248"/>
      <c r="G36" s="249">
        <f>ROUND(E36*F36,2)</f>
        <v>0</v>
      </c>
      <c r="H36" s="248"/>
      <c r="I36" s="249">
        <f>ROUND(E36*H36,2)</f>
        <v>0</v>
      </c>
      <c r="J36" s="248"/>
      <c r="K36" s="249">
        <f>ROUND(E36*J36,2)</f>
        <v>0</v>
      </c>
      <c r="L36" s="249">
        <v>21</v>
      </c>
      <c r="M36" s="249">
        <f>G36*(1+L36/100)</f>
        <v>0</v>
      </c>
      <c r="N36" s="246">
        <v>0</v>
      </c>
      <c r="O36" s="246">
        <f>ROUND(E36*N36,5)</f>
        <v>0</v>
      </c>
      <c r="P36" s="246">
        <v>0</v>
      </c>
      <c r="Q36" s="246">
        <f>ROUND(E36*P36,5)</f>
        <v>0</v>
      </c>
      <c r="R36" s="246"/>
      <c r="S36" s="246"/>
      <c r="T36" s="250">
        <v>0</v>
      </c>
      <c r="U36" s="246">
        <f>ROUND(E36*T36,2)</f>
        <v>0</v>
      </c>
      <c r="V36" s="214"/>
      <c r="W36" s="214"/>
      <c r="X36" s="214"/>
      <c r="Y36" s="214"/>
      <c r="Z36" s="214"/>
      <c r="AA36" s="214"/>
      <c r="AB36" s="214"/>
      <c r="AC36" s="214"/>
      <c r="AD36" s="214"/>
      <c r="AE36" s="214" t="s">
        <v>94</v>
      </c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x14ac:dyDescent="0.2">
      <c r="A37" s="6"/>
      <c r="B37" s="7" t="s">
        <v>127</v>
      </c>
      <c r="C37" s="269" t="s">
        <v>127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AC37">
        <v>15</v>
      </c>
      <c r="AD37">
        <v>21</v>
      </c>
    </row>
    <row r="38" spans="1:60" x14ac:dyDescent="0.2">
      <c r="A38" s="251"/>
      <c r="B38" s="252">
        <v>26</v>
      </c>
      <c r="C38" s="270" t="s">
        <v>127</v>
      </c>
      <c r="D38" s="253"/>
      <c r="E38" s="253"/>
      <c r="F38" s="253"/>
      <c r="G38" s="264">
        <f>G8+G11+G26+G30</f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AC38">
        <f>SUMIF(L7:L36,AC37,G7:G36)</f>
        <v>0</v>
      </c>
      <c r="AD38">
        <f>SUMIF(L7:L36,AD37,G7:G36)</f>
        <v>0</v>
      </c>
      <c r="AE38" t="s">
        <v>128</v>
      </c>
    </row>
    <row r="39" spans="1:60" x14ac:dyDescent="0.2">
      <c r="A39" s="6"/>
      <c r="B39" s="7" t="s">
        <v>127</v>
      </c>
      <c r="C39" s="269" t="s">
        <v>127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60" x14ac:dyDescent="0.2">
      <c r="A40" s="6"/>
      <c r="B40" s="7" t="s">
        <v>127</v>
      </c>
      <c r="C40" s="269" t="s">
        <v>127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60" x14ac:dyDescent="0.2">
      <c r="A41" s="254">
        <v>33</v>
      </c>
      <c r="B41" s="254"/>
      <c r="C41" s="27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60" x14ac:dyDescent="0.2">
      <c r="A42" s="255"/>
      <c r="B42" s="256"/>
      <c r="C42" s="272"/>
      <c r="D42" s="256"/>
      <c r="E42" s="256"/>
      <c r="F42" s="256"/>
      <c r="G42" s="25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AE42" t="s">
        <v>129</v>
      </c>
    </row>
    <row r="43" spans="1:60" x14ac:dyDescent="0.2">
      <c r="A43" s="258"/>
      <c r="B43" s="259"/>
      <c r="C43" s="273"/>
      <c r="D43" s="259"/>
      <c r="E43" s="259"/>
      <c r="F43" s="259"/>
      <c r="G43" s="260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60" x14ac:dyDescent="0.2">
      <c r="A44" s="258"/>
      <c r="B44" s="259"/>
      <c r="C44" s="273"/>
      <c r="D44" s="259"/>
      <c r="E44" s="259"/>
      <c r="F44" s="259"/>
      <c r="G44" s="260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60" x14ac:dyDescent="0.2">
      <c r="A45" s="258"/>
      <c r="B45" s="259"/>
      <c r="C45" s="273"/>
      <c r="D45" s="259"/>
      <c r="E45" s="259"/>
      <c r="F45" s="259"/>
      <c r="G45" s="260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60" x14ac:dyDescent="0.2">
      <c r="A46" s="261"/>
      <c r="B46" s="262"/>
      <c r="C46" s="274"/>
      <c r="D46" s="262"/>
      <c r="E46" s="262"/>
      <c r="F46" s="262"/>
      <c r="G46" s="263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60" x14ac:dyDescent="0.2">
      <c r="A47" s="6"/>
      <c r="B47" s="7" t="s">
        <v>127</v>
      </c>
      <c r="C47" s="269" t="s">
        <v>127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60" x14ac:dyDescent="0.2">
      <c r="C48" s="275"/>
      <c r="AE48" t="s">
        <v>130</v>
      </c>
    </row>
  </sheetData>
  <mergeCells count="12">
    <mergeCell ref="C18:G18"/>
    <mergeCell ref="C25:G25"/>
    <mergeCell ref="C28:G28"/>
    <mergeCell ref="C35:G35"/>
    <mergeCell ref="A41:C41"/>
    <mergeCell ref="A42:G46"/>
    <mergeCell ref="A1:G1"/>
    <mergeCell ref="C2:G2"/>
    <mergeCell ref="C3:G3"/>
    <mergeCell ref="C4:G4"/>
    <mergeCell ref="C13:G13"/>
    <mergeCell ref="C16:G16"/>
  </mergeCells>
  <pageMargins left="0.59055118110236204" right="0.39370078740157499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1334B8624D4C41851CD5C3DBAF708A" ma:contentTypeVersion="11" ma:contentTypeDescription="Vytvoří nový dokument" ma:contentTypeScope="" ma:versionID="6a12c5854bba1224563d9c861f44c2ea">
  <xsd:schema xmlns:xsd="http://www.w3.org/2001/XMLSchema" xmlns:xs="http://www.w3.org/2001/XMLSchema" xmlns:p="http://schemas.microsoft.com/office/2006/metadata/properties" xmlns:ns2="a7d1c033-6be3-448d-9463-5c5144033f12" xmlns:ns3="41dfb6b1-3042-4f63-a00f-cf45bc24e151" targetNamespace="http://schemas.microsoft.com/office/2006/metadata/properties" ma:root="true" ma:fieldsID="247207558c8640f62075b0f2af671f8e" ns2:_="" ns3:_="">
    <xsd:import namespace="a7d1c033-6be3-448d-9463-5c5144033f12"/>
    <xsd:import namespace="41dfb6b1-3042-4f63-a00f-cf45bc24e1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1c033-6be3-448d-9463-5c5144033f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fb6b1-3042-4f63-a00f-cf45bc24e15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03EE52-6344-4114-A9DA-D4EB2099655C}"/>
</file>

<file path=customXml/itemProps2.xml><?xml version="1.0" encoding="utf-8"?>
<ds:datastoreItem xmlns:ds="http://schemas.openxmlformats.org/officeDocument/2006/customXml" ds:itemID="{40B95790-6B9C-47AD-B6FF-27FEF1F819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905CA7-CDFF-4E05-B855-4E266AFD27D0}">
  <ds:schemaRefs>
    <ds:schemaRef ds:uri="http://schemas.microsoft.com/office/2006/metadata/properties"/>
    <ds:schemaRef ds:uri="http://schemas.microsoft.com/office/2006/documentManagement/types"/>
    <ds:schemaRef ds:uri="5d198cab-c5a9-4b9f-91c7-550828612d3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Kalabis</dc:creator>
  <cp:lastModifiedBy>Tomáš Kalabis</cp:lastModifiedBy>
  <cp:lastPrinted>2014-02-28T09:52:57Z</cp:lastPrinted>
  <dcterms:created xsi:type="dcterms:W3CDTF">2009-04-08T07:15:50Z</dcterms:created>
  <dcterms:modified xsi:type="dcterms:W3CDTF">2019-07-14T19:20:55Z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0x010100FF1334B8624D4C41851CD5C3DBAF708A</vt:lpwstr>
  </property>
</Properties>
</file>