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 - zákaznický výtah 100..." sheetId="2" r:id="rId2"/>
    <sheet name="02 - zaměstnanecký výtah ..." sheetId="3" r:id="rId3"/>
  </sheets>
  <definedNames>
    <definedName name="_xlnm.Print_Area" localSheetId="0">'Rekapitulace stavby'!$D$4:$AO$36,'Rekapitulace stavby'!$C$42:$AQ$57</definedName>
    <definedName name="_xlnm._FilterDatabase" localSheetId="1" hidden="1">'01 - zákaznický výtah 100...'!$C$83:$K$105</definedName>
    <definedName name="_xlnm.Print_Area" localSheetId="1">'01 - zákaznický výtah 100...'!$C$4:$J$39,'01 - zákaznický výtah 100...'!$C$45:$J$65,'01 - zákaznický výtah 100...'!$C$71:$K$105</definedName>
    <definedName name="_xlnm._FilterDatabase" localSheetId="2" hidden="1">'02 - zaměstnanecký výtah ...'!$C$83:$K$105</definedName>
    <definedName name="_xlnm.Print_Area" localSheetId="2">'02 - zaměstnanecký výtah ...'!$C$4:$J$39,'02 - zaměstnanecký výtah ...'!$C$45:$J$65,'02 - zaměstnanecký výtah ...'!$C$71:$K$105</definedName>
    <definedName name="_xlnm.Print_Titles" localSheetId="0">'Rekapitulace stavby'!$52:$52</definedName>
    <definedName name="_xlnm.Print_Titles" localSheetId="1">'01 - zákaznický výtah 100...'!$83:$83</definedName>
    <definedName name="_xlnm.Print_Titles" localSheetId="2">'02 - zaměstnanecký výtah ...'!$83:$83</definedName>
  </definedNames>
  <calcPr fullCalcOnLoad="1"/>
</workbook>
</file>

<file path=xl/sharedStrings.xml><?xml version="1.0" encoding="utf-8"?>
<sst xmlns="http://schemas.openxmlformats.org/spreadsheetml/2006/main" count="703" uniqueCount="167">
  <si>
    <t>Export Komplet</t>
  </si>
  <si>
    <t/>
  </si>
  <si>
    <t>2.0</t>
  </si>
  <si>
    <t>ZAMOK</t>
  </si>
  <si>
    <t>False</t>
  </si>
  <si>
    <t>{c1fe9eab-93c3-4ee7-8ce3-643ec5cdad12}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</si>
  <si>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</si>
  <si>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</si>
  <si>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</si>
  <si>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</si>
  <si>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</si>
  <si>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</si>
  <si>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</si>
  <si>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</si>
  <si>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20190405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</si>
  <si>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</si>
  <si>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</si>
  <si>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Výměna výtahů OD Andy</t>
  </si>
  <si>
    <t>KSO:</t>
  </si>
  <si>
    <t>CC-CZ:</t>
  </si>
  <si>
    <t>Místo:</t>
  </si>
  <si>
    <t>Č. Lípa</t>
  </si>
  <si>
    <t>Datum:</t>
  </si>
  <si>
    <t>5. 4. 2019</t>
  </si>
  <si>
    <t>Zadavatel:</t>
  </si>
  <si>
    <t>IČ:</t>
  </si>
  <si>
    <t>OD Andy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</si>
  <si>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</si>
  <si>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</si>
  <si>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</si>
  <si>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</si>
  <si>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</si>
  <si>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</si>
  <si>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</si>
  <si>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J. Nešněra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</si>
  <si>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</si>
  <si>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</si>
  <si>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</si>
  <si>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</si>
  <si>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</si>
  <si>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</si>
  <si>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</si>
  <si>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</si>
  <si>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</si>
  <si>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</si>
  <si>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</si>
  <si>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</si>
  <si>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</si>
  <si>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</si>
  <si>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</si>
  <si>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</si>
  <si>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</si>
  <si>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</si>
  <si>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</si>
  <si>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</si>
  <si>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</si>
  <si>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</si>
  <si>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</si>
  <si>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</si>
  <si>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</si>
  <si>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</si>
  <si>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</si>
  <si>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</si>
  <si>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</si>
  <si>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</si>
  <si>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</si>
  <si>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</si>
  <si>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</si>
  <si>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</si>
  <si>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</si>
  <si>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</si>
  <si>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</si>
  <si>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</si>
  <si>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</si>
  <si>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</si>
  <si>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</si>
  <si>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zákaznický výtah 1000kg/3st.</t>
  </si>
  <si>
    <t>STA</t>
  </si>
  <si>
    <t>1</t>
  </si>
  <si>
    <t>{fd4bd8bd-b4f9-41ff-9f13-e5f6f90f9d2e}</t>
  </si>
  <si>
    <t>2</t>
  </si>
  <si>
    <t>02</t>
  </si>
  <si>
    <t>zaměstnanecký výtah 1000kg/4st</t>
  </si>
  <si>
    <t>{c0eecda8-7232-436d-9581-f41d0883bd1e}</t>
  </si>
  <si>
    <t>KRYCÍ LIST SOUPISU PRACÍ</t>
  </si>
  <si>
    <t>Objekt:</t>
  </si>
  <si>
    <t>01 - zákaznický výtah 1000kg/3st.</t>
  </si>
  <si>
    <t>REKAPITULACE ČLENĚNÍ SOUPISU PRACÍ</t>
  </si>
  <si>
    <t>Kód dílu - Popis</t>
  </si>
  <si>
    <t>Cena celkem [CZK]</t>
  </si>
  <si>
    <t>Náklady ze soupisu prací</t>
  </si>
  <si>
    <t>-1</t>
  </si>
  <si>
    <t>PSV - Práce a dodávky PSV</t>
  </si>
  <si>
    <t xml:space="preserve">    741 - Elektroinstalace - silnoproud</t>
  </si>
  <si>
    <t xml:space="preserve">    767 - Konstrukce zámečnické</t>
  </si>
  <si>
    <t>VRN - Vedlejší rozpočtové náklady</t>
  </si>
  <si>
    <t xml:space="preserve">    VRN4 - Inženýrská činnost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</si>
  <si>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</si>
  <si>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</si>
  <si>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</si>
  <si>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</si>
  <si>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</si>
  <si>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</si>
  <si>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</si>
  <si>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</si>
  <si>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</si>
  <si>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</si>
  <si>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</si>
  <si>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</si>
  <si>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</si>
  <si>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PSV</t>
  </si>
  <si>
    <t>Práce a dodávky PSV</t>
  </si>
  <si>
    <t>ROZPOCET</t>
  </si>
  <si>
    <t>741</t>
  </si>
  <si>
    <t>Elektroinstalace - silnoproud</t>
  </si>
  <si>
    <t>K</t>
  </si>
  <si>
    <t>7412101R</t>
  </si>
  <si>
    <t>Elektroinstalace strojovny</t>
  </si>
  <si>
    <t>kus</t>
  </si>
  <si>
    <t>16</t>
  </si>
  <si>
    <t>-115810806</t>
  </si>
  <si>
    <t>PP</t>
  </si>
  <si>
    <t>7412101R1</t>
  </si>
  <si>
    <t>elektroinstalace šachty</t>
  </si>
  <si>
    <t>-1003513816</t>
  </si>
  <si>
    <t>3</t>
  </si>
  <si>
    <t>7412101R3</t>
  </si>
  <si>
    <t>elektroinstalace kabiny</t>
  </si>
  <si>
    <t>1514555465</t>
  </si>
  <si>
    <t>4</t>
  </si>
  <si>
    <t>7413201R</t>
  </si>
  <si>
    <t>pohon výtahu</t>
  </si>
  <si>
    <t>-950101796</t>
  </si>
  <si>
    <t>767</t>
  </si>
  <si>
    <t>Konstrukce zámečnické</t>
  </si>
  <si>
    <t>5</t>
  </si>
  <si>
    <t>7671221R</t>
  </si>
  <si>
    <t>Výtahová klec</t>
  </si>
  <si>
    <t>-1278637617</t>
  </si>
  <si>
    <t>6</t>
  </si>
  <si>
    <t>7671221R1</t>
  </si>
  <si>
    <t>protiváha</t>
  </si>
  <si>
    <t>-856472488</t>
  </si>
  <si>
    <t>7</t>
  </si>
  <si>
    <t>76724911R</t>
  </si>
  <si>
    <t>Montážní a pomocné práce</t>
  </si>
  <si>
    <t>soubor</t>
  </si>
  <si>
    <t>-408080284</t>
  </si>
  <si>
    <t>VRN</t>
  </si>
  <si>
    <t>Vedlejší rozpočtové náklady</t>
  </si>
  <si>
    <t>VRN4</t>
  </si>
  <si>
    <t>Inženýrská činnost</t>
  </si>
  <si>
    <t>8</t>
  </si>
  <si>
    <t>042903000</t>
  </si>
  <si>
    <t>Dokumentace a zkoušky</t>
  </si>
  <si>
    <t>CS ÚRS 2019 01</t>
  </si>
  <si>
    <t>1024</t>
  </si>
  <si>
    <t>706773665</t>
  </si>
  <si>
    <t>02 - zaměstnanecký výtah 1000kg/4st</t>
  </si>
  <si>
    <t>998913625</t>
  </si>
  <si>
    <t>-1434386265</t>
  </si>
  <si>
    <t>-1262370148</t>
  </si>
  <si>
    <t>-647422598</t>
  </si>
  <si>
    <t>811131160</t>
  </si>
  <si>
    <t>1448628493</t>
  </si>
  <si>
    <t>-2141676660</t>
  </si>
  <si>
    <t>-852449714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</si>
</sst>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0">
    <font>
      <sz val="8"/>
      <name val="Arial CE"/>
      <family val="2"/>
    </font>
    <font>
      <sz val="10"/>
      <name val="Arial"/>
      <family val="2"/>
    </font>
    <font>
      <sz val="8"/>
      <color rgb="FF969696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0" borderId="0" applyNumberFormat="0" applyFill="0" applyBorder="0" applyAlignment="0" applyProtection="0"/>
  </cellStyleXfs>
  <cellXfs count="218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0" fillId="0" borderId="0" xfId="0" applyFont="1" applyAlignment="1" applyProtection="1">
      <alignment horizontal="left" vertical="center"/>
      <protection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top" wrapText="1"/>
      <protection/>
    </xf>
    <xf numFmtId="0" fontId="1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0" fillId="2" borderId="0" xfId="0" applyFont="1" applyFill="1" applyAlignment="1" applyProtection="1">
      <alignment horizontal="left" vertical="center"/>
      <protection locked="0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4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4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right" vertical="center"/>
      <protection/>
    </xf>
    <xf numFmtId="4" fontId="13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4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3" borderId="7" xfId="0" applyFont="1" applyFill="1" applyBorder="1" applyAlignment="1" applyProtection="1">
      <alignment horizontal="center" vertical="center"/>
      <protection/>
    </xf>
    <xf numFmtId="0" fontId="4" fillId="3" borderId="7" xfId="0" applyFont="1" applyFill="1" applyBorder="1" applyAlignment="1" applyProtection="1">
      <alignment horizontal="left" vertical="center"/>
      <protection/>
    </xf>
    <xf numFmtId="4" fontId="4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3" xfId="0" applyFont="1" applyBorder="1" applyAlignment="1">
      <alignment vertical="center"/>
    </xf>
    <xf numFmtId="0" fontId="15" fillId="0" borderId="0" xfId="0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17" fillId="4" borderId="6" xfId="0" applyFont="1" applyFill="1" applyBorder="1" applyAlignment="1" applyProtection="1">
      <alignment horizontal="center" vertical="center"/>
      <protection/>
    </xf>
    <xf numFmtId="0" fontId="17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17" fillId="4" borderId="7" xfId="0" applyFont="1" applyFill="1" applyBorder="1" applyAlignment="1" applyProtection="1">
      <alignment horizontal="center" vertical="center"/>
      <protection/>
    </xf>
    <xf numFmtId="0" fontId="17" fillId="4" borderId="7" xfId="0" applyFont="1" applyFill="1" applyBorder="1" applyAlignment="1" applyProtection="1">
      <alignment horizontal="right" vertical="center"/>
      <protection/>
    </xf>
    <xf numFmtId="0" fontId="17" fillId="4" borderId="8" xfId="0" applyFont="1" applyFill="1" applyBorder="1" applyAlignment="1" applyProtection="1">
      <alignment horizontal="left" vertical="center"/>
      <protection/>
    </xf>
    <xf numFmtId="0" fontId="17" fillId="4" borderId="0" xfId="0" applyFont="1" applyFill="1" applyAlignment="1" applyProtection="1">
      <alignment horizontal="center" vertical="center"/>
      <protection/>
    </xf>
    <xf numFmtId="0" fontId="18" fillId="0" borderId="16" xfId="0" applyFont="1" applyBorder="1" applyAlignment="1" applyProtection="1">
      <alignment horizontal="center" vertical="center" wrapText="1"/>
      <protection/>
    </xf>
    <xf numFmtId="0" fontId="18" fillId="0" borderId="17" xfId="0" applyFont="1" applyBorder="1" applyAlignment="1" applyProtection="1">
      <alignment horizontal="center" vertical="center" wrapText="1"/>
      <protection/>
    </xf>
    <xf numFmtId="0" fontId="18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4" fillId="0" borderId="3" xfId="0" applyFont="1" applyBorder="1" applyAlignment="1" applyProtection="1">
      <alignment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vertical="center"/>
      <protection/>
    </xf>
    <xf numFmtId="4" fontId="19" fillId="0" borderId="0" xfId="0" applyNumberFormat="1" applyFont="1" applyAlignment="1" applyProtection="1">
      <alignment horizontal="righ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3" xfId="0" applyFont="1" applyBorder="1" applyAlignment="1">
      <alignment vertical="center"/>
    </xf>
    <xf numFmtId="4" fontId="16" fillId="0" borderId="14" xfId="0" applyNumberFormat="1" applyFont="1" applyBorder="1" applyAlignment="1" applyProtection="1">
      <alignment vertical="center"/>
      <protection/>
    </xf>
    <xf numFmtId="4" fontId="16" fillId="0" borderId="0" xfId="0" applyNumberFormat="1" applyFont="1" applyBorder="1" applyAlignment="1" applyProtection="1">
      <alignment vertical="center"/>
      <protection/>
    </xf>
    <xf numFmtId="166" fontId="16" fillId="0" borderId="0" xfId="0" applyNumberFormat="1" applyFont="1" applyBorder="1" applyAlignment="1" applyProtection="1">
      <alignment vertical="center"/>
      <protection/>
    </xf>
    <xf numFmtId="4" fontId="16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20" applyFont="1" applyAlignment="1">
      <alignment horizontal="center" vertical="center"/>
    </xf>
    <xf numFmtId="0" fontId="5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 wrapText="1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4" fillId="0" borderId="14" xfId="0" applyNumberFormat="1" applyFont="1" applyBorder="1" applyAlignment="1" applyProtection="1">
      <alignment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4" fontId="24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24" fillId="0" borderId="19" xfId="0" applyNumberFormat="1" applyFont="1" applyBorder="1" applyAlignment="1" applyProtection="1">
      <alignment vertical="center"/>
      <protection/>
    </xf>
    <xf numFmtId="4" fontId="24" fillId="0" borderId="20" xfId="0" applyNumberFormat="1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4" fontId="24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/>
      <protection locked="0"/>
    </xf>
    <xf numFmtId="165" fontId="0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4" fillId="0" borderId="0" xfId="0" applyFont="1" applyAlignment="1">
      <alignment horizontal="left"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17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17" fillId="4" borderId="0" xfId="0" applyFont="1" applyFill="1" applyAlignment="1" applyProtection="1">
      <alignment horizontal="right"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6" fillId="0" borderId="3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20" xfId="0" applyFont="1" applyBorder="1" applyAlignment="1" applyProtection="1">
      <alignment horizontal="left" vertical="center"/>
      <protection/>
    </xf>
    <xf numFmtId="0" fontId="6" fillId="0" borderId="20" xfId="0" applyFont="1" applyBorder="1" applyAlignment="1" applyProtection="1">
      <alignment vertical="center"/>
      <protection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  <protection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17" fillId="4" borderId="16" xfId="0" applyFont="1" applyFill="1" applyBorder="1" applyAlignment="1" applyProtection="1">
      <alignment horizontal="center" vertical="center" wrapText="1"/>
      <protection/>
    </xf>
    <xf numFmtId="0" fontId="17" fillId="4" borderId="17" xfId="0" applyFont="1" applyFill="1" applyBorder="1" applyAlignment="1" applyProtection="1">
      <alignment horizontal="center" vertical="center" wrapText="1"/>
      <protection/>
    </xf>
    <xf numFmtId="0" fontId="17" fillId="4" borderId="17" xfId="0" applyFont="1" applyFill="1" applyBorder="1" applyAlignment="1" applyProtection="1">
      <alignment horizontal="center" vertical="center" wrapText="1"/>
      <protection locked="0"/>
    </xf>
    <xf numFmtId="0" fontId="17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19" fillId="0" borderId="0" xfId="0" applyNumberFormat="1" applyFont="1" applyAlignment="1" applyProtection="1">
      <alignment/>
      <protection/>
    </xf>
    <xf numFmtId="166" fontId="26" fillId="0" borderId="12" xfId="0" applyNumberFormat="1" applyFont="1" applyBorder="1" applyAlignment="1" applyProtection="1">
      <alignment/>
      <protection/>
    </xf>
    <xf numFmtId="166" fontId="26" fillId="0" borderId="13" xfId="0" applyNumberFormat="1" applyFont="1" applyBorder="1" applyAlignment="1" applyProtection="1">
      <alignment/>
      <protection/>
    </xf>
    <xf numFmtId="4" fontId="15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3" xfId="0" applyFont="1" applyBorder="1" applyAlignment="1">
      <alignment/>
    </xf>
    <xf numFmtId="0" fontId="8" fillId="0" borderId="1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2" xfId="0" applyFont="1" applyBorder="1" applyAlignment="1" applyProtection="1">
      <alignment horizontal="center" vertical="center"/>
      <protection/>
    </xf>
    <xf numFmtId="49" fontId="0" fillId="0" borderId="22" xfId="0" applyNumberFormat="1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167" fontId="0" fillId="0" borderId="22" xfId="0" applyNumberFormat="1" applyFont="1" applyBorder="1" applyAlignment="1" applyProtection="1">
      <alignment vertical="center"/>
      <protection/>
    </xf>
    <xf numFmtId="4" fontId="0" fillId="2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  <protection/>
    </xf>
    <xf numFmtId="0" fontId="2" fillId="2" borderId="14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27" fillId="0" borderId="0" xfId="0" applyFont="1" applyAlignment="1" applyProtection="1">
      <alignment horizontal="left"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8"/>
  <sheetViews>
    <sheetView showGridLines="0" tabSelected="1" workbookViewId="0" topLeftCell="A1"/>
  </sheetViews>
  <sheetFormatPr defaultColWidth="9.140625" defaultRowHeight="12"/>
  <cols>
    <col min="1" max="1" width="7.140625" style="0" customWidth="1"/>
    <col min="2" max="2" width="1.421875" style="0" customWidth="1"/>
    <col min="3" max="3" width="3.57421875" style="0" customWidth="1"/>
    <col min="4" max="33" width="2.28125" style="0" customWidth="1"/>
    <col min="34" max="34" width="2.8515625" style="0" customWidth="1"/>
    <col min="35" max="35" width="27.140625" style="0" customWidth="1"/>
    <col min="36" max="37" width="2.140625" style="0" customWidth="1"/>
    <col min="38" max="38" width="7.140625" style="0" customWidth="1"/>
    <col min="39" max="39" width="2.8515625" style="0" customWidth="1"/>
    <col min="40" max="40" width="11.421875" style="0" customWidth="1"/>
    <col min="41" max="41" width="6.421875" style="0" customWidth="1"/>
    <col min="42" max="42" width="3.57421875" style="0" customWidth="1"/>
    <col min="43" max="43" width="13.421875" style="0" hidden="1" customWidth="1"/>
    <col min="44" max="44" width="11.7109375" style="0" customWidth="1"/>
    <col min="45" max="47" width="22.140625" style="0" hidden="1" customWidth="1"/>
    <col min="48" max="49" width="18.57421875" style="0" hidden="1" customWidth="1"/>
    <col min="50" max="51" width="21.421875" style="0" hidden="1" customWidth="1"/>
    <col min="52" max="52" width="18.57421875" style="0" hidden="1" customWidth="1"/>
    <col min="53" max="53" width="16.421875" style="0" hidden="1" customWidth="1"/>
    <col min="54" max="54" width="21.421875" style="0" hidden="1" customWidth="1"/>
    <col min="55" max="55" width="18.57421875" style="0" hidden="1" customWidth="1"/>
    <col min="56" max="56" width="16.421875" style="0" hidden="1" customWidth="1"/>
    <col min="57" max="57" width="57.00390625" style="0" customWidth="1"/>
    <col min="71" max="91" width="9.140625" style="0" hidden="1" customWidth="1"/>
  </cols>
  <sheetData>
    <row r="1" spans="1:74" ht="12">
      <c r="A1" s="11" t="s">
        <v>0</v>
      </c>
      <c r="AZ1" s="11" t="s">
        <v>1</v>
      </c>
      <c r="BA1" s="11" t="s">
        <v>2</v>
      </c>
      <c r="BB1" s="11" t="s">
        <v>3</v>
      </c>
      <c r="BT1" s="11" t="s">
        <v>4</v>
      </c>
      <c r="BU1" s="11" t="s">
        <v>4</v>
      </c>
      <c r="BV1" s="11" t="s">
        <v>5</v>
      </c>
    </row>
    <row r="2" spans="44:72" ht="36.95" customHeight="1">
      <c r="BS2" s="12" t="s">
        <v>6</v>
      </c>
      <c r="BT2" s="12" t="s">
        <v>7</v>
      </c>
    </row>
    <row r="3" spans="2:72" ht="6.95" customHeight="1"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5"/>
      <c r="BS3" s="12" t="s">
        <v>6</v>
      </c>
      <c r="BT3" s="12" t="s">
        <v>8</v>
      </c>
    </row>
    <row r="4" spans="2:71" ht="24.95" customHeight="1">
      <c r="B4" s="16"/>
      <c r="C4" s="17"/>
      <c r="D4" s="18" t="s">
        <v>9</v>
      </c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5"/>
      <c r="AS4" s="19" t="s">
        <v>10</v>
      </c>
      <c r="BE4" s="20" t="s">
        <v>11</v>
      </c>
      <c r="BS4" s="12" t="s">
        <v>12</v>
      </c>
    </row>
    <row r="5" spans="2:71" ht="12" customHeight="1">
      <c r="B5" s="16"/>
      <c r="C5" s="17"/>
      <c r="D5" s="21" t="s">
        <v>13</v>
      </c>
      <c r="E5" s="17"/>
      <c r="F5" s="17"/>
      <c r="G5" s="17"/>
      <c r="H5" s="17"/>
      <c r="I5" s="17"/>
      <c r="J5" s="17"/>
      <c r="K5" s="22" t="s">
        <v>14</v>
      </c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5"/>
      <c r="BE5" s="23" t="s">
        <v>15</v>
      </c>
      <c r="BS5" s="12" t="s">
        <v>6</v>
      </c>
    </row>
    <row r="6" spans="2:71" ht="36.95" customHeight="1">
      <c r="B6" s="16"/>
      <c r="C6" s="17"/>
      <c r="D6" s="24" t="s">
        <v>16</v>
      </c>
      <c r="E6" s="17"/>
      <c r="F6" s="17"/>
      <c r="G6" s="17"/>
      <c r="H6" s="17"/>
      <c r="I6" s="17"/>
      <c r="J6" s="17"/>
      <c r="K6" s="25" t="s">
        <v>17</v>
      </c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5"/>
      <c r="BE6" s="26"/>
      <c r="BS6" s="12" t="s">
        <v>6</v>
      </c>
    </row>
    <row r="7" spans="2:71" ht="12" customHeight="1">
      <c r="B7" s="16"/>
      <c r="C7" s="17"/>
      <c r="D7" s="27" t="s">
        <v>18</v>
      </c>
      <c r="E7" s="17"/>
      <c r="F7" s="17"/>
      <c r="G7" s="17"/>
      <c r="H7" s="17"/>
      <c r="I7" s="17"/>
      <c r="J7" s="17"/>
      <c r="K7" s="22" t="s">
        <v>1</v>
      </c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27" t="s">
        <v>19</v>
      </c>
      <c r="AL7" s="17"/>
      <c r="AM7" s="17"/>
      <c r="AN7" s="22" t="s">
        <v>1</v>
      </c>
      <c r="AO7" s="17"/>
      <c r="AP7" s="17"/>
      <c r="AQ7" s="17"/>
      <c r="AR7" s="15"/>
      <c r="BE7" s="26"/>
      <c r="BS7" s="12" t="s">
        <v>6</v>
      </c>
    </row>
    <row r="8" spans="2:71" ht="12" customHeight="1">
      <c r="B8" s="16"/>
      <c r="C8" s="17"/>
      <c r="D8" s="27" t="s">
        <v>20</v>
      </c>
      <c r="E8" s="17"/>
      <c r="F8" s="17"/>
      <c r="G8" s="17"/>
      <c r="H8" s="17"/>
      <c r="I8" s="17"/>
      <c r="J8" s="17"/>
      <c r="K8" s="22" t="s">
        <v>21</v>
      </c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27" t="s">
        <v>22</v>
      </c>
      <c r="AL8" s="17"/>
      <c r="AM8" s="17"/>
      <c r="AN8" s="28" t="s">
        <v>23</v>
      </c>
      <c r="AO8" s="17"/>
      <c r="AP8" s="17"/>
      <c r="AQ8" s="17"/>
      <c r="AR8" s="15"/>
      <c r="BE8" s="26"/>
      <c r="BS8" s="12" t="s">
        <v>6</v>
      </c>
    </row>
    <row r="9" spans="2:71" ht="14.4" customHeight="1">
      <c r="B9" s="16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5"/>
      <c r="BE9" s="26"/>
      <c r="BS9" s="12" t="s">
        <v>6</v>
      </c>
    </row>
    <row r="10" spans="2:71" ht="12" customHeight="1">
      <c r="B10" s="16"/>
      <c r="C10" s="17"/>
      <c r="D10" s="27" t="s">
        <v>24</v>
      </c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27" t="s">
        <v>25</v>
      </c>
      <c r="AL10" s="17"/>
      <c r="AM10" s="17"/>
      <c r="AN10" s="22" t="s">
        <v>1</v>
      </c>
      <c r="AO10" s="17"/>
      <c r="AP10" s="17"/>
      <c r="AQ10" s="17"/>
      <c r="AR10" s="15"/>
      <c r="BE10" s="26"/>
      <c r="BS10" s="12" t="s">
        <v>6</v>
      </c>
    </row>
    <row r="11" spans="2:71" ht="18.45" customHeight="1">
      <c r="B11" s="16"/>
      <c r="C11" s="17"/>
      <c r="D11" s="17"/>
      <c r="E11" s="22" t="s">
        <v>26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27" t="s">
        <v>27</v>
      </c>
      <c r="AL11" s="17"/>
      <c r="AM11" s="17"/>
      <c r="AN11" s="22" t="s">
        <v>1</v>
      </c>
      <c r="AO11" s="17"/>
      <c r="AP11" s="17"/>
      <c r="AQ11" s="17"/>
      <c r="AR11" s="15"/>
      <c r="BE11" s="26"/>
      <c r="BS11" s="12" t="s">
        <v>6</v>
      </c>
    </row>
    <row r="12" spans="2:71" ht="6.95" customHeight="1">
      <c r="B12" s="16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5"/>
      <c r="BE12" s="26"/>
      <c r="BS12" s="12" t="s">
        <v>6</v>
      </c>
    </row>
    <row r="13" spans="2:71" ht="12" customHeight="1">
      <c r="B13" s="16"/>
      <c r="C13" s="17"/>
      <c r="D13" s="27" t="s">
        <v>28</v>
      </c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27" t="s">
        <v>25</v>
      </c>
      <c r="AL13" s="17"/>
      <c r="AM13" s="17"/>
      <c r="AN13" s="29" t="s">
        <v>29</v>
      </c>
      <c r="AO13" s="17"/>
      <c r="AP13" s="17"/>
      <c r="AQ13" s="17"/>
      <c r="AR13" s="15"/>
      <c r="BE13" s="26"/>
      <c r="BS13" s="12" t="s">
        <v>6</v>
      </c>
    </row>
    <row r="14" spans="2:71" ht="12">
      <c r="B14" s="16"/>
      <c r="C14" s="17"/>
      <c r="D14" s="17"/>
      <c r="E14" s="29" t="s">
        <v>29</v>
      </c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27" t="s">
        <v>27</v>
      </c>
      <c r="AL14" s="17"/>
      <c r="AM14" s="17"/>
      <c r="AN14" s="29" t="s">
        <v>29</v>
      </c>
      <c r="AO14" s="17"/>
      <c r="AP14" s="17"/>
      <c r="AQ14" s="17"/>
      <c r="AR14" s="15"/>
      <c r="BE14" s="26"/>
      <c r="BS14" s="12" t="s">
        <v>6</v>
      </c>
    </row>
    <row r="15" spans="2:71" ht="6.95" customHeight="1">
      <c r="B15" s="16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5"/>
      <c r="BE15" s="26"/>
      <c r="BS15" s="12" t="s">
        <v>4</v>
      </c>
    </row>
    <row r="16" spans="2:71" ht="12" customHeight="1">
      <c r="B16" s="16"/>
      <c r="C16" s="17"/>
      <c r="D16" s="27" t="s">
        <v>30</v>
      </c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27" t="s">
        <v>25</v>
      </c>
      <c r="AL16" s="17"/>
      <c r="AM16" s="17"/>
      <c r="AN16" s="22" t="s">
        <v>1</v>
      </c>
      <c r="AO16" s="17"/>
      <c r="AP16" s="17"/>
      <c r="AQ16" s="17"/>
      <c r="AR16" s="15"/>
      <c r="BE16" s="26"/>
      <c r="BS16" s="12" t="s">
        <v>4</v>
      </c>
    </row>
    <row r="17" spans="2:71" ht="18.45" customHeight="1">
      <c r="B17" s="16"/>
      <c r="C17" s="17"/>
      <c r="D17" s="17"/>
      <c r="E17" s="22" t="s">
        <v>31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27" t="s">
        <v>27</v>
      </c>
      <c r="AL17" s="17"/>
      <c r="AM17" s="17"/>
      <c r="AN17" s="22" t="s">
        <v>1</v>
      </c>
      <c r="AO17" s="17"/>
      <c r="AP17" s="17"/>
      <c r="AQ17" s="17"/>
      <c r="AR17" s="15"/>
      <c r="BE17" s="26"/>
      <c r="BS17" s="12" t="s">
        <v>32</v>
      </c>
    </row>
    <row r="18" spans="2:71" ht="6.95" customHeight="1"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5"/>
      <c r="BE18" s="26"/>
      <c r="BS18" s="12" t="s">
        <v>6</v>
      </c>
    </row>
    <row r="19" spans="2:71" ht="12" customHeight="1">
      <c r="B19" s="16"/>
      <c r="C19" s="17"/>
      <c r="D19" s="27" t="s">
        <v>33</v>
      </c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27" t="s">
        <v>25</v>
      </c>
      <c r="AL19" s="17"/>
      <c r="AM19" s="17"/>
      <c r="AN19" s="22" t="s">
        <v>1</v>
      </c>
      <c r="AO19" s="17"/>
      <c r="AP19" s="17"/>
      <c r="AQ19" s="17"/>
      <c r="AR19" s="15"/>
      <c r="BE19" s="26"/>
      <c r="BS19" s="12" t="s">
        <v>6</v>
      </c>
    </row>
    <row r="20" spans="2:71" ht="18.45" customHeight="1">
      <c r="B20" s="16"/>
      <c r="C20" s="17"/>
      <c r="D20" s="17"/>
      <c r="E20" s="22" t="s">
        <v>34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27" t="s">
        <v>27</v>
      </c>
      <c r="AL20" s="17"/>
      <c r="AM20" s="17"/>
      <c r="AN20" s="22" t="s">
        <v>1</v>
      </c>
      <c r="AO20" s="17"/>
      <c r="AP20" s="17"/>
      <c r="AQ20" s="17"/>
      <c r="AR20" s="15"/>
      <c r="BE20" s="26"/>
      <c r="BS20" s="12" t="s">
        <v>32</v>
      </c>
    </row>
    <row r="21" spans="2:57" ht="6.95" customHeight="1"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5"/>
      <c r="BE21" s="26"/>
    </row>
    <row r="22" spans="2:57" ht="12" customHeight="1">
      <c r="B22" s="16"/>
      <c r="C22" s="17"/>
      <c r="D22" s="27" t="s">
        <v>35</v>
      </c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5"/>
      <c r="BE22" s="26"/>
    </row>
    <row r="23" spans="2:57" ht="14.4" customHeight="1">
      <c r="B23" s="16"/>
      <c r="C23" s="17"/>
      <c r="D23" s="17"/>
      <c r="E23" s="31" t="s">
        <v>1</v>
      </c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17"/>
      <c r="AP23" s="17"/>
      <c r="AQ23" s="17"/>
      <c r="AR23" s="15"/>
      <c r="BE23" s="26"/>
    </row>
    <row r="24" spans="2:57" ht="6.95" customHeight="1"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5"/>
      <c r="BE24" s="26"/>
    </row>
    <row r="25" spans="2:57" ht="6.95" customHeight="1">
      <c r="B25" s="16"/>
      <c r="C25" s="17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17"/>
      <c r="AQ25" s="17"/>
      <c r="AR25" s="15"/>
      <c r="BE25" s="26"/>
    </row>
    <row r="26" spans="2:57" s="1" customFormat="1" ht="25.9" customHeight="1">
      <c r="B26" s="33"/>
      <c r="C26" s="34"/>
      <c r="D26" s="35" t="s">
        <v>36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7">
        <f>ROUND(AG54,2)</f>
        <v>0</v>
      </c>
      <c r="AL26" s="36"/>
      <c r="AM26" s="36"/>
      <c r="AN26" s="36"/>
      <c r="AO26" s="36"/>
      <c r="AP26" s="34"/>
      <c r="AQ26" s="34"/>
      <c r="AR26" s="38"/>
      <c r="BE26" s="26"/>
    </row>
    <row r="27" spans="2:57" s="1" customFormat="1" ht="6.95" customHeight="1">
      <c r="B27" s="33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8"/>
      <c r="BE27" s="26"/>
    </row>
    <row r="28" spans="2:57" s="1" customFormat="1" ht="12"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9" t="s">
        <v>37</v>
      </c>
      <c r="M28" s="39"/>
      <c r="N28" s="39"/>
      <c r="O28" s="39"/>
      <c r="P28" s="39"/>
      <c r="Q28" s="34"/>
      <c r="R28" s="34"/>
      <c r="S28" s="34"/>
      <c r="T28" s="34"/>
      <c r="U28" s="34"/>
      <c r="V28" s="34"/>
      <c r="W28" s="39" t="s">
        <v>38</v>
      </c>
      <c r="X28" s="39"/>
      <c r="Y28" s="39"/>
      <c r="Z28" s="39"/>
      <c r="AA28" s="39"/>
      <c r="AB28" s="39"/>
      <c r="AC28" s="39"/>
      <c r="AD28" s="39"/>
      <c r="AE28" s="39"/>
      <c r="AF28" s="34"/>
      <c r="AG28" s="34"/>
      <c r="AH28" s="34"/>
      <c r="AI28" s="34"/>
      <c r="AJ28" s="34"/>
      <c r="AK28" s="39" t="s">
        <v>39</v>
      </c>
      <c r="AL28" s="39"/>
      <c r="AM28" s="39"/>
      <c r="AN28" s="39"/>
      <c r="AO28" s="39"/>
      <c r="AP28" s="34"/>
      <c r="AQ28" s="34"/>
      <c r="AR28" s="38"/>
      <c r="BE28" s="26"/>
    </row>
    <row r="29" spans="2:57" s="2" customFormat="1" ht="14.4" customHeight="1">
      <c r="B29" s="40"/>
      <c r="C29" s="41"/>
      <c r="D29" s="27" t="s">
        <v>40</v>
      </c>
      <c r="E29" s="41"/>
      <c r="F29" s="27" t="s">
        <v>41</v>
      </c>
      <c r="G29" s="41"/>
      <c r="H29" s="41"/>
      <c r="I29" s="41"/>
      <c r="J29" s="41"/>
      <c r="K29" s="41"/>
      <c r="L29" s="42">
        <v>0.21</v>
      </c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3">
        <f>ROUND(AZ54,2)</f>
        <v>0</v>
      </c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3">
        <f>ROUND(AV54,2)</f>
        <v>0</v>
      </c>
      <c r="AL29" s="41"/>
      <c r="AM29" s="41"/>
      <c r="AN29" s="41"/>
      <c r="AO29" s="41"/>
      <c r="AP29" s="41"/>
      <c r="AQ29" s="41"/>
      <c r="AR29" s="44"/>
      <c r="BE29" s="26"/>
    </row>
    <row r="30" spans="2:57" s="2" customFormat="1" ht="14.4" customHeight="1">
      <c r="B30" s="40"/>
      <c r="C30" s="41"/>
      <c r="D30" s="41"/>
      <c r="E30" s="41"/>
      <c r="F30" s="27" t="s">
        <v>42</v>
      </c>
      <c r="G30" s="41"/>
      <c r="H30" s="41"/>
      <c r="I30" s="41"/>
      <c r="J30" s="41"/>
      <c r="K30" s="41"/>
      <c r="L30" s="42">
        <v>0.15</v>
      </c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3">
        <f>ROUND(BA54,2)</f>
        <v>0</v>
      </c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3">
        <f>ROUND(AW54,2)</f>
        <v>0</v>
      </c>
      <c r="AL30" s="41"/>
      <c r="AM30" s="41"/>
      <c r="AN30" s="41"/>
      <c r="AO30" s="41"/>
      <c r="AP30" s="41"/>
      <c r="AQ30" s="41"/>
      <c r="AR30" s="44"/>
      <c r="BE30" s="26"/>
    </row>
    <row r="31" spans="2:57" s="2" customFormat="1" ht="14.4" customHeight="1" hidden="1">
      <c r="B31" s="40"/>
      <c r="C31" s="41"/>
      <c r="D31" s="41"/>
      <c r="E31" s="41"/>
      <c r="F31" s="27" t="s">
        <v>43</v>
      </c>
      <c r="G31" s="41"/>
      <c r="H31" s="41"/>
      <c r="I31" s="41"/>
      <c r="J31" s="41"/>
      <c r="K31" s="41"/>
      <c r="L31" s="42">
        <v>0.21</v>
      </c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3">
        <f>ROUND(BB54,2)</f>
        <v>0</v>
      </c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3">
        <v>0</v>
      </c>
      <c r="AL31" s="41"/>
      <c r="AM31" s="41"/>
      <c r="AN31" s="41"/>
      <c r="AO31" s="41"/>
      <c r="AP31" s="41"/>
      <c r="AQ31" s="41"/>
      <c r="AR31" s="44"/>
      <c r="BE31" s="26"/>
    </row>
    <row r="32" spans="2:57" s="2" customFormat="1" ht="14.4" customHeight="1" hidden="1">
      <c r="B32" s="40"/>
      <c r="C32" s="41"/>
      <c r="D32" s="41"/>
      <c r="E32" s="41"/>
      <c r="F32" s="27" t="s">
        <v>44</v>
      </c>
      <c r="G32" s="41"/>
      <c r="H32" s="41"/>
      <c r="I32" s="41"/>
      <c r="J32" s="41"/>
      <c r="K32" s="41"/>
      <c r="L32" s="42">
        <v>0.15</v>
      </c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3">
        <f>ROUND(BC54,2)</f>
        <v>0</v>
      </c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3">
        <v>0</v>
      </c>
      <c r="AL32" s="41"/>
      <c r="AM32" s="41"/>
      <c r="AN32" s="41"/>
      <c r="AO32" s="41"/>
      <c r="AP32" s="41"/>
      <c r="AQ32" s="41"/>
      <c r="AR32" s="44"/>
      <c r="BE32" s="26"/>
    </row>
    <row r="33" spans="2:57" s="2" customFormat="1" ht="14.4" customHeight="1" hidden="1">
      <c r="B33" s="40"/>
      <c r="C33" s="41"/>
      <c r="D33" s="41"/>
      <c r="E33" s="41"/>
      <c r="F33" s="27" t="s">
        <v>45</v>
      </c>
      <c r="G33" s="41"/>
      <c r="H33" s="41"/>
      <c r="I33" s="41"/>
      <c r="J33" s="41"/>
      <c r="K33" s="41"/>
      <c r="L33" s="42">
        <v>0</v>
      </c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3">
        <f>ROUND(BD54,2)</f>
        <v>0</v>
      </c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3">
        <v>0</v>
      </c>
      <c r="AL33" s="41"/>
      <c r="AM33" s="41"/>
      <c r="AN33" s="41"/>
      <c r="AO33" s="41"/>
      <c r="AP33" s="41"/>
      <c r="AQ33" s="41"/>
      <c r="AR33" s="44"/>
      <c r="BE33" s="26"/>
    </row>
    <row r="34" spans="2:57" s="1" customFormat="1" ht="6.95" customHeight="1"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8"/>
      <c r="BE34" s="26"/>
    </row>
    <row r="35" spans="2:44" s="1" customFormat="1" ht="25.9" customHeight="1">
      <c r="B35" s="33"/>
      <c r="C35" s="45"/>
      <c r="D35" s="46" t="s">
        <v>46</v>
      </c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8" t="s">
        <v>47</v>
      </c>
      <c r="U35" s="47"/>
      <c r="V35" s="47"/>
      <c r="W35" s="47"/>
      <c r="X35" s="49" t="s">
        <v>48</v>
      </c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50">
        <f>SUM(AK26:AK33)</f>
        <v>0</v>
      </c>
      <c r="AL35" s="47"/>
      <c r="AM35" s="47"/>
      <c r="AN35" s="47"/>
      <c r="AO35" s="51"/>
      <c r="AP35" s="45"/>
      <c r="AQ35" s="45"/>
      <c r="AR35" s="38"/>
    </row>
    <row r="36" spans="2:44" s="1" customFormat="1" ht="6.95" customHeight="1"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8"/>
    </row>
    <row r="37" spans="2:44" s="1" customFormat="1" ht="6.95" customHeight="1">
      <c r="B37" s="52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38"/>
    </row>
    <row r="41" spans="2:44" s="1" customFormat="1" ht="6.95" customHeight="1">
      <c r="B41" s="54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38"/>
    </row>
    <row r="42" spans="2:44" s="1" customFormat="1" ht="24.95" customHeight="1">
      <c r="B42" s="33"/>
      <c r="C42" s="18" t="s">
        <v>49</v>
      </c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8"/>
    </row>
    <row r="43" spans="2:44" s="1" customFormat="1" ht="6.95" customHeight="1">
      <c r="B43" s="33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8"/>
    </row>
    <row r="44" spans="2:44" s="1" customFormat="1" ht="12" customHeight="1">
      <c r="B44" s="33"/>
      <c r="C44" s="27" t="s">
        <v>13</v>
      </c>
      <c r="D44" s="34"/>
      <c r="E44" s="34"/>
      <c r="F44" s="34"/>
      <c r="G44" s="34"/>
      <c r="H44" s="34"/>
      <c r="I44" s="34"/>
      <c r="J44" s="34"/>
      <c r="K44" s="34"/>
      <c r="L44" s="34" t="str">
        <f>K5</f>
        <v>20190405</v>
      </c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8"/>
    </row>
    <row r="45" spans="2:44" s="3" customFormat="1" ht="36.95" customHeight="1">
      <c r="B45" s="56"/>
      <c r="C45" s="57" t="s">
        <v>16</v>
      </c>
      <c r="D45" s="58"/>
      <c r="E45" s="58"/>
      <c r="F45" s="58"/>
      <c r="G45" s="58"/>
      <c r="H45" s="58"/>
      <c r="I45" s="58"/>
      <c r="J45" s="58"/>
      <c r="K45" s="58"/>
      <c r="L45" s="59" t="str">
        <f>K6</f>
        <v>Výměna výtahů OD Andy</v>
      </c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60"/>
    </row>
    <row r="46" spans="2:44" s="1" customFormat="1" ht="6.95" customHeight="1">
      <c r="B46" s="33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8"/>
    </row>
    <row r="47" spans="2:44" s="1" customFormat="1" ht="12" customHeight="1">
      <c r="B47" s="33"/>
      <c r="C47" s="27" t="s">
        <v>20</v>
      </c>
      <c r="D47" s="34"/>
      <c r="E47" s="34"/>
      <c r="F47" s="34"/>
      <c r="G47" s="34"/>
      <c r="H47" s="34"/>
      <c r="I47" s="34"/>
      <c r="J47" s="34"/>
      <c r="K47" s="34"/>
      <c r="L47" s="61" t="str">
        <f>IF(K8="","",K8)</f>
        <v>Č. Lípa</v>
      </c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27" t="s">
        <v>22</v>
      </c>
      <c r="AJ47" s="34"/>
      <c r="AK47" s="34"/>
      <c r="AL47" s="34"/>
      <c r="AM47" s="62" t="str">
        <f>IF(AN8="","",AN8)</f>
        <v>5. 4. 2019</v>
      </c>
      <c r="AN47" s="62"/>
      <c r="AO47" s="34"/>
      <c r="AP47" s="34"/>
      <c r="AQ47" s="34"/>
      <c r="AR47" s="38"/>
    </row>
    <row r="48" spans="2:44" s="1" customFormat="1" ht="6.95" customHeight="1">
      <c r="B48" s="33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8"/>
    </row>
    <row r="49" spans="2:56" s="1" customFormat="1" ht="12.6" customHeight="1">
      <c r="B49" s="33"/>
      <c r="C49" s="27" t="s">
        <v>24</v>
      </c>
      <c r="D49" s="34"/>
      <c r="E49" s="34"/>
      <c r="F49" s="34"/>
      <c r="G49" s="34"/>
      <c r="H49" s="34"/>
      <c r="I49" s="34"/>
      <c r="J49" s="34"/>
      <c r="K49" s="34"/>
      <c r="L49" s="34" t="str">
        <f>IF(E11="","",E11)</f>
        <v>OD Andy</v>
      </c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27" t="s">
        <v>30</v>
      </c>
      <c r="AJ49" s="34"/>
      <c r="AK49" s="34"/>
      <c r="AL49" s="34"/>
      <c r="AM49" s="63" t="str">
        <f>IF(E17="","",E17)</f>
        <v xml:space="preserve"> </v>
      </c>
      <c r="AN49" s="34"/>
      <c r="AO49" s="34"/>
      <c r="AP49" s="34"/>
      <c r="AQ49" s="34"/>
      <c r="AR49" s="38"/>
      <c r="AS49" s="64" t="s">
        <v>50</v>
      </c>
      <c r="AT49" s="65"/>
      <c r="AU49" s="66"/>
      <c r="AV49" s="66"/>
      <c r="AW49" s="66"/>
      <c r="AX49" s="66"/>
      <c r="AY49" s="66"/>
      <c r="AZ49" s="66"/>
      <c r="BA49" s="66"/>
      <c r="BB49" s="66"/>
      <c r="BC49" s="66"/>
      <c r="BD49" s="67"/>
    </row>
    <row r="50" spans="2:56" s="1" customFormat="1" ht="12.6" customHeight="1">
      <c r="B50" s="33"/>
      <c r="C50" s="27" t="s">
        <v>28</v>
      </c>
      <c r="D50" s="34"/>
      <c r="E50" s="34"/>
      <c r="F50" s="34"/>
      <c r="G50" s="34"/>
      <c r="H50" s="34"/>
      <c r="I50" s="34"/>
      <c r="J50" s="34"/>
      <c r="K50" s="34"/>
      <c r="L50" s="34" t="str">
        <f>IF(E14="Vyplň údaj","",E14)</f>
        <v/>
      </c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27" t="s">
        <v>33</v>
      </c>
      <c r="AJ50" s="34"/>
      <c r="AK50" s="34"/>
      <c r="AL50" s="34"/>
      <c r="AM50" s="63" t="str">
        <f>IF(E20="","",E20)</f>
        <v>J. Nešněra</v>
      </c>
      <c r="AN50" s="34"/>
      <c r="AO50" s="34"/>
      <c r="AP50" s="34"/>
      <c r="AQ50" s="34"/>
      <c r="AR50" s="38"/>
      <c r="AS50" s="68"/>
      <c r="AT50" s="69"/>
      <c r="AU50" s="70"/>
      <c r="AV50" s="70"/>
      <c r="AW50" s="70"/>
      <c r="AX50" s="70"/>
      <c r="AY50" s="70"/>
      <c r="AZ50" s="70"/>
      <c r="BA50" s="70"/>
      <c r="BB50" s="70"/>
      <c r="BC50" s="70"/>
      <c r="BD50" s="71"/>
    </row>
    <row r="51" spans="2:56" s="1" customFormat="1" ht="10.8" customHeight="1">
      <c r="B51" s="33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8"/>
      <c r="AS51" s="72"/>
      <c r="AT51" s="73"/>
      <c r="AU51" s="74"/>
      <c r="AV51" s="74"/>
      <c r="AW51" s="74"/>
      <c r="AX51" s="74"/>
      <c r="AY51" s="74"/>
      <c r="AZ51" s="74"/>
      <c r="BA51" s="74"/>
      <c r="BB51" s="74"/>
      <c r="BC51" s="74"/>
      <c r="BD51" s="75"/>
    </row>
    <row r="52" spans="2:56" s="1" customFormat="1" ht="29.25" customHeight="1">
      <c r="B52" s="33"/>
      <c r="C52" s="76" t="s">
        <v>51</v>
      </c>
      <c r="D52" s="77"/>
      <c r="E52" s="77"/>
      <c r="F52" s="77"/>
      <c r="G52" s="77"/>
      <c r="H52" s="78"/>
      <c r="I52" s="79" t="s">
        <v>52</v>
      </c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80" t="s">
        <v>53</v>
      </c>
      <c r="AH52" s="77"/>
      <c r="AI52" s="77"/>
      <c r="AJ52" s="77"/>
      <c r="AK52" s="77"/>
      <c r="AL52" s="77"/>
      <c r="AM52" s="77"/>
      <c r="AN52" s="79" t="s">
        <v>54</v>
      </c>
      <c r="AO52" s="77"/>
      <c r="AP52" s="81"/>
      <c r="AQ52" s="82" t="s">
        <v>55</v>
      </c>
      <c r="AR52" s="38"/>
      <c r="AS52" s="83" t="s">
        <v>56</v>
      </c>
      <c r="AT52" s="84" t="s">
        <v>57</v>
      </c>
      <c r="AU52" s="84" t="s">
        <v>58</v>
      </c>
      <c r="AV52" s="84" t="s">
        <v>59</v>
      </c>
      <c r="AW52" s="84" t="s">
        <v>60</v>
      </c>
      <c r="AX52" s="84" t="s">
        <v>61</v>
      </c>
      <c r="AY52" s="84" t="s">
        <v>62</v>
      </c>
      <c r="AZ52" s="84" t="s">
        <v>63</v>
      </c>
      <c r="BA52" s="84" t="s">
        <v>64</v>
      </c>
      <c r="BB52" s="84" t="s">
        <v>65</v>
      </c>
      <c r="BC52" s="84" t="s">
        <v>66</v>
      </c>
      <c r="BD52" s="85" t="s">
        <v>67</v>
      </c>
    </row>
    <row r="53" spans="2:56" s="1" customFormat="1" ht="10.8" customHeight="1">
      <c r="B53" s="33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8"/>
      <c r="AS53" s="86"/>
      <c r="AT53" s="87"/>
      <c r="AU53" s="87"/>
      <c r="AV53" s="87"/>
      <c r="AW53" s="87"/>
      <c r="AX53" s="87"/>
      <c r="AY53" s="87"/>
      <c r="AZ53" s="87"/>
      <c r="BA53" s="87"/>
      <c r="BB53" s="87"/>
      <c r="BC53" s="87"/>
      <c r="BD53" s="88"/>
    </row>
    <row r="54" spans="2:90" s="4" customFormat="1" ht="32.4" customHeight="1">
      <c r="B54" s="89"/>
      <c r="C54" s="90" t="s">
        <v>68</v>
      </c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2">
        <f>ROUND(SUM(AG55:AG56),2)</f>
        <v>0</v>
      </c>
      <c r="AH54" s="92"/>
      <c r="AI54" s="92"/>
      <c r="AJ54" s="92"/>
      <c r="AK54" s="92"/>
      <c r="AL54" s="92"/>
      <c r="AM54" s="92"/>
      <c r="AN54" s="93">
        <f>SUM(AG54,AT54)</f>
        <v>0</v>
      </c>
      <c r="AO54" s="93"/>
      <c r="AP54" s="93"/>
      <c r="AQ54" s="94" t="s">
        <v>1</v>
      </c>
      <c r="AR54" s="95"/>
      <c r="AS54" s="96">
        <f>ROUND(SUM(AS55:AS56),2)</f>
        <v>0</v>
      </c>
      <c r="AT54" s="97">
        <f>ROUND(SUM(AV54:AW54),2)</f>
        <v>0</v>
      </c>
      <c r="AU54" s="98">
        <f>ROUND(SUM(AU55:AU56),5)</f>
        <v>0</v>
      </c>
      <c r="AV54" s="97">
        <f>ROUND(AZ54*L29,2)</f>
        <v>0</v>
      </c>
      <c r="AW54" s="97">
        <f>ROUND(BA54*L30,2)</f>
        <v>0</v>
      </c>
      <c r="AX54" s="97">
        <f>ROUND(BB54*L29,2)</f>
        <v>0</v>
      </c>
      <c r="AY54" s="97">
        <f>ROUND(BC54*L30,2)</f>
        <v>0</v>
      </c>
      <c r="AZ54" s="97">
        <f>ROUND(SUM(AZ55:AZ56),2)</f>
        <v>0</v>
      </c>
      <c r="BA54" s="97">
        <f>ROUND(SUM(BA55:BA56),2)</f>
        <v>0</v>
      </c>
      <c r="BB54" s="97">
        <f>ROUND(SUM(BB55:BB56),2)</f>
        <v>0</v>
      </c>
      <c r="BC54" s="97">
        <f>ROUND(SUM(BC55:BC56),2)</f>
        <v>0</v>
      </c>
      <c r="BD54" s="99">
        <f>ROUND(SUM(BD55:BD56),2)</f>
        <v>0</v>
      </c>
      <c r="BS54" s="100" t="s">
        <v>69</v>
      </c>
      <c r="BT54" s="100" t="s">
        <v>70</v>
      </c>
      <c r="BU54" s="101" t="s">
        <v>71</v>
      </c>
      <c r="BV54" s="100" t="s">
        <v>72</v>
      </c>
      <c r="BW54" s="100" t="s">
        <v>5</v>
      </c>
      <c r="BX54" s="100" t="s">
        <v>73</v>
      </c>
      <c r="CL54" s="100" t="s">
        <v>1</v>
      </c>
    </row>
    <row r="55" spans="1:91" s="5" customFormat="1" ht="14.4" customHeight="1">
      <c r="A55" s="102" t="s">
        <v>74</v>
      </c>
      <c r="B55" s="103"/>
      <c r="C55" s="104"/>
      <c r="D55" s="105" t="s">
        <v>75</v>
      </c>
      <c r="E55" s="105"/>
      <c r="F55" s="105"/>
      <c r="G55" s="105"/>
      <c r="H55" s="105"/>
      <c r="I55" s="106"/>
      <c r="J55" s="105" t="s">
        <v>76</v>
      </c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7">
        <f>'01 - zákaznický výtah 100...'!J30</f>
        <v>0</v>
      </c>
      <c r="AH55" s="106"/>
      <c r="AI55" s="106"/>
      <c r="AJ55" s="106"/>
      <c r="AK55" s="106"/>
      <c r="AL55" s="106"/>
      <c r="AM55" s="106"/>
      <c r="AN55" s="107">
        <f>SUM(AG55,AT55)</f>
        <v>0</v>
      </c>
      <c r="AO55" s="106"/>
      <c r="AP55" s="106"/>
      <c r="AQ55" s="108" t="s">
        <v>77</v>
      </c>
      <c r="AR55" s="109"/>
      <c r="AS55" s="110">
        <v>0</v>
      </c>
      <c r="AT55" s="111">
        <f>ROUND(SUM(AV55:AW55),2)</f>
        <v>0</v>
      </c>
      <c r="AU55" s="112">
        <f>'01 - zákaznický výtah 100...'!P84</f>
        <v>0</v>
      </c>
      <c r="AV55" s="111">
        <f>'01 - zákaznický výtah 100...'!J33</f>
        <v>0</v>
      </c>
      <c r="AW55" s="111">
        <f>'01 - zákaznický výtah 100...'!J34</f>
        <v>0</v>
      </c>
      <c r="AX55" s="111">
        <f>'01 - zákaznický výtah 100...'!J35</f>
        <v>0</v>
      </c>
      <c r="AY55" s="111">
        <f>'01 - zákaznický výtah 100...'!J36</f>
        <v>0</v>
      </c>
      <c r="AZ55" s="111">
        <f>'01 - zákaznický výtah 100...'!F33</f>
        <v>0</v>
      </c>
      <c r="BA55" s="111">
        <f>'01 - zákaznický výtah 100...'!F34</f>
        <v>0</v>
      </c>
      <c r="BB55" s="111">
        <f>'01 - zákaznický výtah 100...'!F35</f>
        <v>0</v>
      </c>
      <c r="BC55" s="111">
        <f>'01 - zákaznický výtah 100...'!F36</f>
        <v>0</v>
      </c>
      <c r="BD55" s="113">
        <f>'01 - zákaznický výtah 100...'!F37</f>
        <v>0</v>
      </c>
      <c r="BT55" s="114" t="s">
        <v>78</v>
      </c>
      <c r="BV55" s="114" t="s">
        <v>72</v>
      </c>
      <c r="BW55" s="114" t="s">
        <v>79</v>
      </c>
      <c r="BX55" s="114" t="s">
        <v>5</v>
      </c>
      <c r="CL55" s="114" t="s">
        <v>1</v>
      </c>
      <c r="CM55" s="114" t="s">
        <v>80</v>
      </c>
    </row>
    <row r="56" spans="1:91" s="5" customFormat="1" ht="14.4" customHeight="1">
      <c r="A56" s="102" t="s">
        <v>74</v>
      </c>
      <c r="B56" s="103"/>
      <c r="C56" s="104"/>
      <c r="D56" s="105" t="s">
        <v>81</v>
      </c>
      <c r="E56" s="105"/>
      <c r="F56" s="105"/>
      <c r="G56" s="105"/>
      <c r="H56" s="105"/>
      <c r="I56" s="106"/>
      <c r="J56" s="105" t="s">
        <v>82</v>
      </c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7">
        <f>'02 - zaměstnanecký výtah ...'!J30</f>
        <v>0</v>
      </c>
      <c r="AH56" s="106"/>
      <c r="AI56" s="106"/>
      <c r="AJ56" s="106"/>
      <c r="AK56" s="106"/>
      <c r="AL56" s="106"/>
      <c r="AM56" s="106"/>
      <c r="AN56" s="107">
        <f>SUM(AG56,AT56)</f>
        <v>0</v>
      </c>
      <c r="AO56" s="106"/>
      <c r="AP56" s="106"/>
      <c r="AQ56" s="108" t="s">
        <v>77</v>
      </c>
      <c r="AR56" s="109"/>
      <c r="AS56" s="115">
        <v>0</v>
      </c>
      <c r="AT56" s="116">
        <f>ROUND(SUM(AV56:AW56),2)</f>
        <v>0</v>
      </c>
      <c r="AU56" s="117">
        <f>'02 - zaměstnanecký výtah ...'!P84</f>
        <v>0</v>
      </c>
      <c r="AV56" s="116">
        <f>'02 - zaměstnanecký výtah ...'!J33</f>
        <v>0</v>
      </c>
      <c r="AW56" s="116">
        <f>'02 - zaměstnanecký výtah ...'!J34</f>
        <v>0</v>
      </c>
      <c r="AX56" s="116">
        <f>'02 - zaměstnanecký výtah ...'!J35</f>
        <v>0</v>
      </c>
      <c r="AY56" s="116">
        <f>'02 - zaměstnanecký výtah ...'!J36</f>
        <v>0</v>
      </c>
      <c r="AZ56" s="116">
        <f>'02 - zaměstnanecký výtah ...'!F33</f>
        <v>0</v>
      </c>
      <c r="BA56" s="116">
        <f>'02 - zaměstnanecký výtah ...'!F34</f>
        <v>0</v>
      </c>
      <c r="BB56" s="116">
        <f>'02 - zaměstnanecký výtah ...'!F35</f>
        <v>0</v>
      </c>
      <c r="BC56" s="116">
        <f>'02 - zaměstnanecký výtah ...'!F36</f>
        <v>0</v>
      </c>
      <c r="BD56" s="118">
        <f>'02 - zaměstnanecký výtah ...'!F37</f>
        <v>0</v>
      </c>
      <c r="BT56" s="114" t="s">
        <v>78</v>
      </c>
      <c r="BV56" s="114" t="s">
        <v>72</v>
      </c>
      <c r="BW56" s="114" t="s">
        <v>83</v>
      </c>
      <c r="BX56" s="114" t="s">
        <v>5</v>
      </c>
      <c r="CL56" s="114" t="s">
        <v>1</v>
      </c>
      <c r="CM56" s="114" t="s">
        <v>80</v>
      </c>
    </row>
    <row r="57" spans="2:44" s="1" customFormat="1" ht="30" customHeight="1">
      <c r="B57" s="33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8"/>
    </row>
    <row r="58" spans="2:44" s="1" customFormat="1" ht="6.95" customHeight="1">
      <c r="B58" s="52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38"/>
    </row>
  </sheetData>
  <sheetProtection password="CC35" sheet="1" objects="1" scenarios="1" formatColumns="0" formatRows="0"/>
  <mergeCells count="46"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S49:AT51"/>
    <mergeCell ref="AM50:AP50"/>
    <mergeCell ref="L45:AO45"/>
    <mergeCell ref="AM47:AN47"/>
    <mergeCell ref="AM49:AP4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G54:AM54"/>
    <mergeCell ref="AN54:AP54"/>
  </mergeCells>
  <hyperlinks>
    <hyperlink ref="A55" location="'01 - zákaznický výtah 100...'!C2" display="/"/>
    <hyperlink ref="A56" location="'02 - zaměstnanecký výtah 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06"/>
  <sheetViews>
    <sheetView showGridLines="0" workbookViewId="0" topLeftCell="A1"/>
  </sheetViews>
  <sheetFormatPr defaultColWidth="9.140625" defaultRowHeight="12"/>
  <cols>
    <col min="1" max="1" width="7.140625" style="0" customWidth="1"/>
    <col min="2" max="2" width="1.421875" style="0" customWidth="1"/>
    <col min="3" max="3" width="3.57421875" style="0" customWidth="1"/>
    <col min="4" max="4" width="3.7109375" style="0" customWidth="1"/>
    <col min="5" max="5" width="14.7109375" style="0" customWidth="1"/>
    <col min="6" max="6" width="86.421875" style="0" customWidth="1"/>
    <col min="7" max="7" width="7.421875" style="0" customWidth="1"/>
    <col min="8" max="8" width="9.57421875" style="0" customWidth="1"/>
    <col min="9" max="9" width="12.140625" style="119" customWidth="1"/>
    <col min="10" max="10" width="20.140625" style="0" customWidth="1"/>
    <col min="11" max="11" width="13.28125" style="0" customWidth="1"/>
    <col min="12" max="12" width="8.00390625" style="0" customWidth="1"/>
    <col min="13" max="13" width="9.28125" style="0" hidden="1" customWidth="1"/>
    <col min="14" max="14" width="9.140625" style="0" hidden="1" customWidth="1"/>
    <col min="15" max="20" width="12.140625" style="0" hidden="1" customWidth="1"/>
    <col min="21" max="21" width="14.00390625" style="0" hidden="1" customWidth="1"/>
    <col min="22" max="22" width="10.57421875" style="0" customWidth="1"/>
    <col min="23" max="23" width="14.00390625" style="0" customWidth="1"/>
    <col min="24" max="24" width="10.57421875" style="0" customWidth="1"/>
    <col min="25" max="25" width="12.8515625" style="0" customWidth="1"/>
    <col min="26" max="26" width="9.421875" style="0" customWidth="1"/>
    <col min="27" max="27" width="12.8515625" style="0" customWidth="1"/>
    <col min="28" max="28" width="14.00390625" style="0" customWidth="1"/>
    <col min="29" max="29" width="9.421875" style="0" customWidth="1"/>
    <col min="30" max="30" width="12.8515625" style="0" customWidth="1"/>
    <col min="31" max="31" width="14.00390625" style="0" customWidth="1"/>
    <col min="44" max="65" width="9.140625" style="0" hidden="1" customWidth="1"/>
  </cols>
  <sheetData>
    <row r="1" ht="12"/>
    <row r="2" spans="12:46" ht="36.95" customHeight="1">
      <c r="AT2" s="12" t="s">
        <v>79</v>
      </c>
    </row>
    <row r="3" spans="2:46" ht="6.95" customHeight="1">
      <c r="B3" s="120"/>
      <c r="C3" s="121"/>
      <c r="D3" s="121"/>
      <c r="E3" s="121"/>
      <c r="F3" s="121"/>
      <c r="G3" s="121"/>
      <c r="H3" s="121"/>
      <c r="I3" s="122"/>
      <c r="J3" s="121"/>
      <c r="K3" s="121"/>
      <c r="L3" s="15"/>
      <c r="AT3" s="12" t="s">
        <v>80</v>
      </c>
    </row>
    <row r="4" spans="2:46" ht="24.95" customHeight="1">
      <c r="B4" s="15"/>
      <c r="D4" s="123" t="s">
        <v>84</v>
      </c>
      <c r="L4" s="15"/>
      <c r="M4" s="19" t="s">
        <v>10</v>
      </c>
      <c r="AT4" s="12" t="s">
        <v>4</v>
      </c>
    </row>
    <row r="5" spans="2:12" ht="6.95" customHeight="1">
      <c r="B5" s="15"/>
      <c r="L5" s="15"/>
    </row>
    <row r="6" spans="2:12" ht="12" customHeight="1">
      <c r="B6" s="15"/>
      <c r="D6" s="124" t="s">
        <v>16</v>
      </c>
      <c r="L6" s="15"/>
    </row>
    <row r="7" spans="2:12" ht="14.4" customHeight="1">
      <c r="B7" s="15"/>
      <c r="E7" s="125" t="str">
        <f>'Rekapitulace stavby'!K6</f>
        <v>Výměna výtahů OD Andy</v>
      </c>
      <c r="F7" s="124"/>
      <c r="G7" s="124"/>
      <c r="H7" s="124"/>
      <c r="L7" s="15"/>
    </row>
    <row r="8" spans="2:12" s="1" customFormat="1" ht="12" customHeight="1">
      <c r="B8" s="38"/>
      <c r="D8" s="124" t="s">
        <v>85</v>
      </c>
      <c r="I8" s="126"/>
      <c r="L8" s="38"/>
    </row>
    <row r="9" spans="2:12" s="1" customFormat="1" ht="36.95" customHeight="1">
      <c r="B9" s="38"/>
      <c r="E9" s="127" t="s">
        <v>86</v>
      </c>
      <c r="F9" s="1"/>
      <c r="G9" s="1"/>
      <c r="H9" s="1"/>
      <c r="I9" s="126"/>
      <c r="L9" s="38"/>
    </row>
    <row r="10" spans="2:12" s="1" customFormat="1" ht="12">
      <c r="B10" s="38"/>
      <c r="I10" s="126"/>
      <c r="L10" s="38"/>
    </row>
    <row r="11" spans="2:12" s="1" customFormat="1" ht="12" customHeight="1">
      <c r="B11" s="38"/>
      <c r="D11" s="124" t="s">
        <v>18</v>
      </c>
      <c r="F11" s="12" t="s">
        <v>1</v>
      </c>
      <c r="I11" s="128" t="s">
        <v>19</v>
      </c>
      <c r="J11" s="12" t="s">
        <v>1</v>
      </c>
      <c r="L11" s="38"/>
    </row>
    <row r="12" spans="2:12" s="1" customFormat="1" ht="12" customHeight="1">
      <c r="B12" s="38"/>
      <c r="D12" s="124" t="s">
        <v>20</v>
      </c>
      <c r="F12" s="12" t="s">
        <v>21</v>
      </c>
      <c r="I12" s="128" t="s">
        <v>22</v>
      </c>
      <c r="J12" s="129" t="str">
        <f>'Rekapitulace stavby'!AN8</f>
        <v>5. 4. 2019</v>
      </c>
      <c r="L12" s="38"/>
    </row>
    <row r="13" spans="2:12" s="1" customFormat="1" ht="10.8" customHeight="1">
      <c r="B13" s="38"/>
      <c r="I13" s="126"/>
      <c r="L13" s="38"/>
    </row>
    <row r="14" spans="2:12" s="1" customFormat="1" ht="12" customHeight="1">
      <c r="B14" s="38"/>
      <c r="D14" s="124" t="s">
        <v>24</v>
      </c>
      <c r="I14" s="128" t="s">
        <v>25</v>
      </c>
      <c r="J14" s="12" t="s">
        <v>1</v>
      </c>
      <c r="L14" s="38"/>
    </row>
    <row r="15" spans="2:12" s="1" customFormat="1" ht="18" customHeight="1">
      <c r="B15" s="38"/>
      <c r="E15" s="12" t="s">
        <v>26</v>
      </c>
      <c r="I15" s="128" t="s">
        <v>27</v>
      </c>
      <c r="J15" s="12" t="s">
        <v>1</v>
      </c>
      <c r="L15" s="38"/>
    </row>
    <row r="16" spans="2:12" s="1" customFormat="1" ht="6.95" customHeight="1">
      <c r="B16" s="38"/>
      <c r="I16" s="126"/>
      <c r="L16" s="38"/>
    </row>
    <row r="17" spans="2:12" s="1" customFormat="1" ht="12" customHeight="1">
      <c r="B17" s="38"/>
      <c r="D17" s="124" t="s">
        <v>28</v>
      </c>
      <c r="I17" s="128" t="s">
        <v>25</v>
      </c>
      <c r="J17" s="28" t="str">
        <f>'Rekapitulace stavby'!AN13</f>
        <v>Vyplň údaj</v>
      </c>
      <c r="L17" s="38"/>
    </row>
    <row r="18" spans="2:12" s="1" customFormat="1" ht="18" customHeight="1">
      <c r="B18" s="38"/>
      <c r="E18" s="28" t="str">
        <f>'Rekapitulace stavby'!E14</f>
        <v>Vyplň údaj</v>
      </c>
      <c r="F18" s="12"/>
      <c r="G18" s="12"/>
      <c r="H18" s="12"/>
      <c r="I18" s="128" t="s">
        <v>27</v>
      </c>
      <c r="J18" s="28" t="str">
        <f>'Rekapitulace stavby'!AN14</f>
        <v>Vyplň údaj</v>
      </c>
      <c r="L18" s="38"/>
    </row>
    <row r="19" spans="2:12" s="1" customFormat="1" ht="6.95" customHeight="1">
      <c r="B19" s="38"/>
      <c r="I19" s="126"/>
      <c r="L19" s="38"/>
    </row>
    <row r="20" spans="2:12" s="1" customFormat="1" ht="12" customHeight="1">
      <c r="B20" s="38"/>
      <c r="D20" s="124" t="s">
        <v>30</v>
      </c>
      <c r="I20" s="128" t="s">
        <v>25</v>
      </c>
      <c r="J20" s="12" t="str">
        <f>IF('Rekapitulace stavby'!AN16="","",'Rekapitulace stavby'!AN16)</f>
        <v/>
      </c>
      <c r="L20" s="38"/>
    </row>
    <row r="21" spans="2:12" s="1" customFormat="1" ht="18" customHeight="1">
      <c r="B21" s="38"/>
      <c r="E21" s="12" t="str">
        <f>IF('Rekapitulace stavby'!E17="","",'Rekapitulace stavby'!E17)</f>
        <v xml:space="preserve"> </v>
      </c>
      <c r="I21" s="128" t="s">
        <v>27</v>
      </c>
      <c r="J21" s="12" t="str">
        <f>IF('Rekapitulace stavby'!AN17="","",'Rekapitulace stavby'!AN17)</f>
        <v/>
      </c>
      <c r="L21" s="38"/>
    </row>
    <row r="22" spans="2:12" s="1" customFormat="1" ht="6.95" customHeight="1">
      <c r="B22" s="38"/>
      <c r="I22" s="126"/>
      <c r="L22" s="38"/>
    </row>
    <row r="23" spans="2:12" s="1" customFormat="1" ht="12" customHeight="1">
      <c r="B23" s="38"/>
      <c r="D23" s="124" t="s">
        <v>33</v>
      </c>
      <c r="I23" s="128" t="s">
        <v>25</v>
      </c>
      <c r="J23" s="12" t="s">
        <v>1</v>
      </c>
      <c r="L23" s="38"/>
    </row>
    <row r="24" spans="2:12" s="1" customFormat="1" ht="18" customHeight="1">
      <c r="B24" s="38"/>
      <c r="E24" s="12" t="s">
        <v>34</v>
      </c>
      <c r="I24" s="128" t="s">
        <v>27</v>
      </c>
      <c r="J24" s="12" t="s">
        <v>1</v>
      </c>
      <c r="L24" s="38"/>
    </row>
    <row r="25" spans="2:12" s="1" customFormat="1" ht="6.95" customHeight="1">
      <c r="B25" s="38"/>
      <c r="I25" s="126"/>
      <c r="L25" s="38"/>
    </row>
    <row r="26" spans="2:12" s="1" customFormat="1" ht="12" customHeight="1">
      <c r="B26" s="38"/>
      <c r="D26" s="124" t="s">
        <v>35</v>
      </c>
      <c r="I26" s="126"/>
      <c r="L26" s="38"/>
    </row>
    <row r="27" spans="2:12" s="6" customFormat="1" ht="14.4" customHeight="1">
      <c r="B27" s="130"/>
      <c r="E27" s="131" t="s">
        <v>1</v>
      </c>
      <c r="F27" s="131"/>
      <c r="G27" s="131"/>
      <c r="H27" s="131"/>
      <c r="I27" s="132"/>
      <c r="L27" s="130"/>
    </row>
    <row r="28" spans="2:12" s="1" customFormat="1" ht="6.95" customHeight="1">
      <c r="B28" s="38"/>
      <c r="I28" s="126"/>
      <c r="L28" s="38"/>
    </row>
    <row r="29" spans="2:12" s="1" customFormat="1" ht="6.95" customHeight="1">
      <c r="B29" s="38"/>
      <c r="D29" s="66"/>
      <c r="E29" s="66"/>
      <c r="F29" s="66"/>
      <c r="G29" s="66"/>
      <c r="H29" s="66"/>
      <c r="I29" s="133"/>
      <c r="J29" s="66"/>
      <c r="K29" s="66"/>
      <c r="L29" s="38"/>
    </row>
    <row r="30" spans="2:12" s="1" customFormat="1" ht="25.4" customHeight="1">
      <c r="B30" s="38"/>
      <c r="D30" s="134" t="s">
        <v>36</v>
      </c>
      <c r="I30" s="126"/>
      <c r="J30" s="135">
        <f>ROUND(J84,2)</f>
        <v>0</v>
      </c>
      <c r="L30" s="38"/>
    </row>
    <row r="31" spans="2:12" s="1" customFormat="1" ht="6.95" customHeight="1">
      <c r="B31" s="38"/>
      <c r="D31" s="66"/>
      <c r="E31" s="66"/>
      <c r="F31" s="66"/>
      <c r="G31" s="66"/>
      <c r="H31" s="66"/>
      <c r="I31" s="133"/>
      <c r="J31" s="66"/>
      <c r="K31" s="66"/>
      <c r="L31" s="38"/>
    </row>
    <row r="32" spans="2:12" s="1" customFormat="1" ht="14.4" customHeight="1">
      <c r="B32" s="38"/>
      <c r="F32" s="136" t="s">
        <v>38</v>
      </c>
      <c r="I32" s="137" t="s">
        <v>37</v>
      </c>
      <c r="J32" s="136" t="s">
        <v>39</v>
      </c>
      <c r="L32" s="38"/>
    </row>
    <row r="33" spans="2:12" s="1" customFormat="1" ht="14.4" customHeight="1">
      <c r="B33" s="38"/>
      <c r="D33" s="124" t="s">
        <v>40</v>
      </c>
      <c r="E33" s="124" t="s">
        <v>41</v>
      </c>
      <c r="F33" s="138">
        <f>ROUND((SUM(BE84:BE105)),2)</f>
        <v>0</v>
      </c>
      <c r="I33" s="139">
        <v>0.21</v>
      </c>
      <c r="J33" s="138">
        <f>ROUND(((SUM(BE84:BE105))*I33),2)</f>
        <v>0</v>
      </c>
      <c r="L33" s="38"/>
    </row>
    <row r="34" spans="2:12" s="1" customFormat="1" ht="14.4" customHeight="1">
      <c r="B34" s="38"/>
      <c r="E34" s="124" t="s">
        <v>42</v>
      </c>
      <c r="F34" s="138">
        <f>ROUND((SUM(BF84:BF105)),2)</f>
        <v>0</v>
      </c>
      <c r="I34" s="139">
        <v>0.15</v>
      </c>
      <c r="J34" s="138">
        <f>ROUND(((SUM(BF84:BF105))*I34),2)</f>
        <v>0</v>
      </c>
      <c r="L34" s="38"/>
    </row>
    <row r="35" spans="2:12" s="1" customFormat="1" ht="14.4" customHeight="1" hidden="1">
      <c r="B35" s="38"/>
      <c r="E35" s="124" t="s">
        <v>43</v>
      </c>
      <c r="F35" s="138">
        <f>ROUND((SUM(BG84:BG105)),2)</f>
        <v>0</v>
      </c>
      <c r="I35" s="139">
        <v>0.21</v>
      </c>
      <c r="J35" s="138">
        <f>0</f>
        <v>0</v>
      </c>
      <c r="L35" s="38"/>
    </row>
    <row r="36" spans="2:12" s="1" customFormat="1" ht="14.4" customHeight="1" hidden="1">
      <c r="B36" s="38"/>
      <c r="E36" s="124" t="s">
        <v>44</v>
      </c>
      <c r="F36" s="138">
        <f>ROUND((SUM(BH84:BH105)),2)</f>
        <v>0</v>
      </c>
      <c r="I36" s="139">
        <v>0.15</v>
      </c>
      <c r="J36" s="138">
        <f>0</f>
        <v>0</v>
      </c>
      <c r="L36" s="38"/>
    </row>
    <row r="37" spans="2:12" s="1" customFormat="1" ht="14.4" customHeight="1" hidden="1">
      <c r="B37" s="38"/>
      <c r="E37" s="124" t="s">
        <v>45</v>
      </c>
      <c r="F37" s="138">
        <f>ROUND((SUM(BI84:BI105)),2)</f>
        <v>0</v>
      </c>
      <c r="I37" s="139">
        <v>0</v>
      </c>
      <c r="J37" s="138">
        <f>0</f>
        <v>0</v>
      </c>
      <c r="L37" s="38"/>
    </row>
    <row r="38" spans="2:12" s="1" customFormat="1" ht="6.95" customHeight="1">
      <c r="B38" s="38"/>
      <c r="I38" s="126"/>
      <c r="L38" s="38"/>
    </row>
    <row r="39" spans="2:12" s="1" customFormat="1" ht="25.4" customHeight="1">
      <c r="B39" s="38"/>
      <c r="C39" s="140"/>
      <c r="D39" s="141" t="s">
        <v>46</v>
      </c>
      <c r="E39" s="142"/>
      <c r="F39" s="142"/>
      <c r="G39" s="143" t="s">
        <v>47</v>
      </c>
      <c r="H39" s="144" t="s">
        <v>48</v>
      </c>
      <c r="I39" s="145"/>
      <c r="J39" s="146">
        <f>SUM(J30:J37)</f>
        <v>0</v>
      </c>
      <c r="K39" s="147"/>
      <c r="L39" s="38"/>
    </row>
    <row r="40" spans="2:12" s="1" customFormat="1" ht="14.4" customHeight="1">
      <c r="B40" s="148"/>
      <c r="C40" s="149"/>
      <c r="D40" s="149"/>
      <c r="E40" s="149"/>
      <c r="F40" s="149"/>
      <c r="G40" s="149"/>
      <c r="H40" s="149"/>
      <c r="I40" s="150"/>
      <c r="J40" s="149"/>
      <c r="K40" s="149"/>
      <c r="L40" s="38"/>
    </row>
    <row r="44" spans="2:12" s="1" customFormat="1" ht="6.95" customHeight="1">
      <c r="B44" s="151"/>
      <c r="C44" s="152"/>
      <c r="D44" s="152"/>
      <c r="E44" s="152"/>
      <c r="F44" s="152"/>
      <c r="G44" s="152"/>
      <c r="H44" s="152"/>
      <c r="I44" s="153"/>
      <c r="J44" s="152"/>
      <c r="K44" s="152"/>
      <c r="L44" s="38"/>
    </row>
    <row r="45" spans="2:12" s="1" customFormat="1" ht="24.95" customHeight="1">
      <c r="B45" s="33"/>
      <c r="C45" s="18" t="s">
        <v>87</v>
      </c>
      <c r="D45" s="34"/>
      <c r="E45" s="34"/>
      <c r="F45" s="34"/>
      <c r="G45" s="34"/>
      <c r="H45" s="34"/>
      <c r="I45" s="126"/>
      <c r="J45" s="34"/>
      <c r="K45" s="34"/>
      <c r="L45" s="38"/>
    </row>
    <row r="46" spans="2:12" s="1" customFormat="1" ht="6.95" customHeight="1">
      <c r="B46" s="33"/>
      <c r="C46" s="34"/>
      <c r="D46" s="34"/>
      <c r="E46" s="34"/>
      <c r="F46" s="34"/>
      <c r="G46" s="34"/>
      <c r="H46" s="34"/>
      <c r="I46" s="126"/>
      <c r="J46" s="34"/>
      <c r="K46" s="34"/>
      <c r="L46" s="38"/>
    </row>
    <row r="47" spans="2:12" s="1" customFormat="1" ht="12" customHeight="1">
      <c r="B47" s="33"/>
      <c r="C47" s="27" t="s">
        <v>16</v>
      </c>
      <c r="D47" s="34"/>
      <c r="E47" s="34"/>
      <c r="F47" s="34"/>
      <c r="G47" s="34"/>
      <c r="H47" s="34"/>
      <c r="I47" s="126"/>
      <c r="J47" s="34"/>
      <c r="K47" s="34"/>
      <c r="L47" s="38"/>
    </row>
    <row r="48" spans="2:12" s="1" customFormat="1" ht="14.4" customHeight="1">
      <c r="B48" s="33"/>
      <c r="C48" s="34"/>
      <c r="D48" s="34"/>
      <c r="E48" s="154" t="str">
        <f>E7</f>
        <v>Výměna výtahů OD Andy</v>
      </c>
      <c r="F48" s="27"/>
      <c r="G48" s="27"/>
      <c r="H48" s="27"/>
      <c r="I48" s="126"/>
      <c r="J48" s="34"/>
      <c r="K48" s="34"/>
      <c r="L48" s="38"/>
    </row>
    <row r="49" spans="2:12" s="1" customFormat="1" ht="12" customHeight="1">
      <c r="B49" s="33"/>
      <c r="C49" s="27" t="s">
        <v>85</v>
      </c>
      <c r="D49" s="34"/>
      <c r="E49" s="34"/>
      <c r="F49" s="34"/>
      <c r="G49" s="34"/>
      <c r="H49" s="34"/>
      <c r="I49" s="126"/>
      <c r="J49" s="34"/>
      <c r="K49" s="34"/>
      <c r="L49" s="38"/>
    </row>
    <row r="50" spans="2:12" s="1" customFormat="1" ht="14.4" customHeight="1">
      <c r="B50" s="33"/>
      <c r="C50" s="34"/>
      <c r="D50" s="34"/>
      <c r="E50" s="59" t="str">
        <f>E9</f>
        <v>01 - zákaznický výtah 1000kg/3st.</v>
      </c>
      <c r="F50" s="34"/>
      <c r="G50" s="34"/>
      <c r="H50" s="34"/>
      <c r="I50" s="126"/>
      <c r="J50" s="34"/>
      <c r="K50" s="34"/>
      <c r="L50" s="38"/>
    </row>
    <row r="51" spans="2:12" s="1" customFormat="1" ht="6.95" customHeight="1">
      <c r="B51" s="33"/>
      <c r="C51" s="34"/>
      <c r="D51" s="34"/>
      <c r="E51" s="34"/>
      <c r="F51" s="34"/>
      <c r="G51" s="34"/>
      <c r="H51" s="34"/>
      <c r="I51" s="126"/>
      <c r="J51" s="34"/>
      <c r="K51" s="34"/>
      <c r="L51" s="38"/>
    </row>
    <row r="52" spans="2:12" s="1" customFormat="1" ht="12" customHeight="1">
      <c r="B52" s="33"/>
      <c r="C52" s="27" t="s">
        <v>20</v>
      </c>
      <c r="D52" s="34"/>
      <c r="E52" s="34"/>
      <c r="F52" s="22" t="str">
        <f>F12</f>
        <v>Č. Lípa</v>
      </c>
      <c r="G52" s="34"/>
      <c r="H52" s="34"/>
      <c r="I52" s="128" t="s">
        <v>22</v>
      </c>
      <c r="J52" s="62" t="str">
        <f>IF(J12="","",J12)</f>
        <v>5. 4. 2019</v>
      </c>
      <c r="K52" s="34"/>
      <c r="L52" s="38"/>
    </row>
    <row r="53" spans="2:12" s="1" customFormat="1" ht="6.95" customHeight="1">
      <c r="B53" s="33"/>
      <c r="C53" s="34"/>
      <c r="D53" s="34"/>
      <c r="E53" s="34"/>
      <c r="F53" s="34"/>
      <c r="G53" s="34"/>
      <c r="H53" s="34"/>
      <c r="I53" s="126"/>
      <c r="J53" s="34"/>
      <c r="K53" s="34"/>
      <c r="L53" s="38"/>
    </row>
    <row r="54" spans="2:12" s="1" customFormat="1" ht="12.6" customHeight="1">
      <c r="B54" s="33"/>
      <c r="C54" s="27" t="s">
        <v>24</v>
      </c>
      <c r="D54" s="34"/>
      <c r="E54" s="34"/>
      <c r="F54" s="22" t="str">
        <f>E15</f>
        <v>OD Andy</v>
      </c>
      <c r="G54" s="34"/>
      <c r="H54" s="34"/>
      <c r="I54" s="128" t="s">
        <v>30</v>
      </c>
      <c r="J54" s="31" t="str">
        <f>E21</f>
        <v xml:space="preserve"> </v>
      </c>
      <c r="K54" s="34"/>
      <c r="L54" s="38"/>
    </row>
    <row r="55" spans="2:12" s="1" customFormat="1" ht="12.6" customHeight="1">
      <c r="B55" s="33"/>
      <c r="C55" s="27" t="s">
        <v>28</v>
      </c>
      <c r="D55" s="34"/>
      <c r="E55" s="34"/>
      <c r="F55" s="22" t="str">
        <f>IF(E18="","",E18)</f>
        <v>Vyplň údaj</v>
      </c>
      <c r="G55" s="34"/>
      <c r="H55" s="34"/>
      <c r="I55" s="128" t="s">
        <v>33</v>
      </c>
      <c r="J55" s="31" t="str">
        <f>E24</f>
        <v>J. Nešněra</v>
      </c>
      <c r="K55" s="34"/>
      <c r="L55" s="38"/>
    </row>
    <row r="56" spans="2:12" s="1" customFormat="1" ht="10.3" customHeight="1">
      <c r="B56" s="33"/>
      <c r="C56" s="34"/>
      <c r="D56" s="34"/>
      <c r="E56" s="34"/>
      <c r="F56" s="34"/>
      <c r="G56" s="34"/>
      <c r="H56" s="34"/>
      <c r="I56" s="126"/>
      <c r="J56" s="34"/>
      <c r="K56" s="34"/>
      <c r="L56" s="38"/>
    </row>
    <row r="57" spans="2:12" s="1" customFormat="1" ht="29.25" customHeight="1">
      <c r="B57" s="33"/>
      <c r="C57" s="155" t="s">
        <v>88</v>
      </c>
      <c r="D57" s="156"/>
      <c r="E57" s="156"/>
      <c r="F57" s="156"/>
      <c r="G57" s="156"/>
      <c r="H57" s="156"/>
      <c r="I57" s="157"/>
      <c r="J57" s="158" t="s">
        <v>89</v>
      </c>
      <c r="K57" s="156"/>
      <c r="L57" s="38"/>
    </row>
    <row r="58" spans="2:12" s="1" customFormat="1" ht="10.3" customHeight="1">
      <c r="B58" s="33"/>
      <c r="C58" s="34"/>
      <c r="D58" s="34"/>
      <c r="E58" s="34"/>
      <c r="F58" s="34"/>
      <c r="G58" s="34"/>
      <c r="H58" s="34"/>
      <c r="I58" s="126"/>
      <c r="J58" s="34"/>
      <c r="K58" s="34"/>
      <c r="L58" s="38"/>
    </row>
    <row r="59" spans="2:47" s="1" customFormat="1" ht="22.8" customHeight="1">
      <c r="B59" s="33"/>
      <c r="C59" s="159" t="s">
        <v>90</v>
      </c>
      <c r="D59" s="34"/>
      <c r="E59" s="34"/>
      <c r="F59" s="34"/>
      <c r="G59" s="34"/>
      <c r="H59" s="34"/>
      <c r="I59" s="126"/>
      <c r="J59" s="93">
        <f>J84</f>
        <v>0</v>
      </c>
      <c r="K59" s="34"/>
      <c r="L59" s="38"/>
      <c r="AU59" s="12" t="s">
        <v>91</v>
      </c>
    </row>
    <row r="60" spans="2:12" s="7" customFormat="1" ht="24.95" customHeight="1">
      <c r="B60" s="160"/>
      <c r="C60" s="161"/>
      <c r="D60" s="162" t="s">
        <v>92</v>
      </c>
      <c r="E60" s="163"/>
      <c r="F60" s="163"/>
      <c r="G60" s="163"/>
      <c r="H60" s="163"/>
      <c r="I60" s="164"/>
      <c r="J60" s="165">
        <f>J85</f>
        <v>0</v>
      </c>
      <c r="K60" s="161"/>
      <c r="L60" s="166"/>
    </row>
    <row r="61" spans="2:12" s="8" customFormat="1" ht="19.9" customHeight="1">
      <c r="B61" s="167"/>
      <c r="C61" s="168"/>
      <c r="D61" s="169" t="s">
        <v>93</v>
      </c>
      <c r="E61" s="170"/>
      <c r="F61" s="170"/>
      <c r="G61" s="170"/>
      <c r="H61" s="170"/>
      <c r="I61" s="171"/>
      <c r="J61" s="172">
        <f>J86</f>
        <v>0</v>
      </c>
      <c r="K61" s="168"/>
      <c r="L61" s="173"/>
    </row>
    <row r="62" spans="2:12" s="8" customFormat="1" ht="19.9" customHeight="1">
      <c r="B62" s="167"/>
      <c r="C62" s="168"/>
      <c r="D62" s="169" t="s">
        <v>94</v>
      </c>
      <c r="E62" s="170"/>
      <c r="F62" s="170"/>
      <c r="G62" s="170"/>
      <c r="H62" s="170"/>
      <c r="I62" s="171"/>
      <c r="J62" s="172">
        <f>J95</f>
        <v>0</v>
      </c>
      <c r="K62" s="168"/>
      <c r="L62" s="173"/>
    </row>
    <row r="63" spans="2:12" s="7" customFormat="1" ht="24.95" customHeight="1">
      <c r="B63" s="160"/>
      <c r="C63" s="161"/>
      <c r="D63" s="162" t="s">
        <v>95</v>
      </c>
      <c r="E63" s="163"/>
      <c r="F63" s="163"/>
      <c r="G63" s="163"/>
      <c r="H63" s="163"/>
      <c r="I63" s="164"/>
      <c r="J63" s="165">
        <f>J102</f>
        <v>0</v>
      </c>
      <c r="K63" s="161"/>
      <c r="L63" s="166"/>
    </row>
    <row r="64" spans="2:12" s="8" customFormat="1" ht="19.9" customHeight="1">
      <c r="B64" s="167"/>
      <c r="C64" s="168"/>
      <c r="D64" s="169" t="s">
        <v>96</v>
      </c>
      <c r="E64" s="170"/>
      <c r="F64" s="170"/>
      <c r="G64" s="170"/>
      <c r="H64" s="170"/>
      <c r="I64" s="171"/>
      <c r="J64" s="172">
        <f>J103</f>
        <v>0</v>
      </c>
      <c r="K64" s="168"/>
      <c r="L64" s="173"/>
    </row>
    <row r="65" spans="2:12" s="1" customFormat="1" ht="21.8" customHeight="1">
      <c r="B65" s="33"/>
      <c r="C65" s="34"/>
      <c r="D65" s="34"/>
      <c r="E65" s="34"/>
      <c r="F65" s="34"/>
      <c r="G65" s="34"/>
      <c r="H65" s="34"/>
      <c r="I65" s="126"/>
      <c r="J65" s="34"/>
      <c r="K65" s="34"/>
      <c r="L65" s="38"/>
    </row>
    <row r="66" spans="2:12" s="1" customFormat="1" ht="6.95" customHeight="1">
      <c r="B66" s="52"/>
      <c r="C66" s="53"/>
      <c r="D66" s="53"/>
      <c r="E66" s="53"/>
      <c r="F66" s="53"/>
      <c r="G66" s="53"/>
      <c r="H66" s="53"/>
      <c r="I66" s="150"/>
      <c r="J66" s="53"/>
      <c r="K66" s="53"/>
      <c r="L66" s="38"/>
    </row>
    <row r="70" spans="2:12" s="1" customFormat="1" ht="6.95" customHeight="1">
      <c r="B70" s="54"/>
      <c r="C70" s="55"/>
      <c r="D70" s="55"/>
      <c r="E70" s="55"/>
      <c r="F70" s="55"/>
      <c r="G70" s="55"/>
      <c r="H70" s="55"/>
      <c r="I70" s="153"/>
      <c r="J70" s="55"/>
      <c r="K70" s="55"/>
      <c r="L70" s="38"/>
    </row>
    <row r="71" spans="2:12" s="1" customFormat="1" ht="24.95" customHeight="1">
      <c r="B71" s="33"/>
      <c r="C71" s="18" t="s">
        <v>97</v>
      </c>
      <c r="D71" s="34"/>
      <c r="E71" s="34"/>
      <c r="F71" s="34"/>
      <c r="G71" s="34"/>
      <c r="H71" s="34"/>
      <c r="I71" s="126"/>
      <c r="J71" s="34"/>
      <c r="K71" s="34"/>
      <c r="L71" s="38"/>
    </row>
    <row r="72" spans="2:12" s="1" customFormat="1" ht="6.95" customHeight="1">
      <c r="B72" s="33"/>
      <c r="C72" s="34"/>
      <c r="D72" s="34"/>
      <c r="E72" s="34"/>
      <c r="F72" s="34"/>
      <c r="G72" s="34"/>
      <c r="H72" s="34"/>
      <c r="I72" s="126"/>
      <c r="J72" s="34"/>
      <c r="K72" s="34"/>
      <c r="L72" s="38"/>
    </row>
    <row r="73" spans="2:12" s="1" customFormat="1" ht="12" customHeight="1">
      <c r="B73" s="33"/>
      <c r="C73" s="27" t="s">
        <v>16</v>
      </c>
      <c r="D73" s="34"/>
      <c r="E73" s="34"/>
      <c r="F73" s="34"/>
      <c r="G73" s="34"/>
      <c r="H73" s="34"/>
      <c r="I73" s="126"/>
      <c r="J73" s="34"/>
      <c r="K73" s="34"/>
      <c r="L73" s="38"/>
    </row>
    <row r="74" spans="2:12" s="1" customFormat="1" ht="14.4" customHeight="1">
      <c r="B74" s="33"/>
      <c r="C74" s="34"/>
      <c r="D74" s="34"/>
      <c r="E74" s="154" t="str">
        <f>E7</f>
        <v>Výměna výtahů OD Andy</v>
      </c>
      <c r="F74" s="27"/>
      <c r="G74" s="27"/>
      <c r="H74" s="27"/>
      <c r="I74" s="126"/>
      <c r="J74" s="34"/>
      <c r="K74" s="34"/>
      <c r="L74" s="38"/>
    </row>
    <row r="75" spans="2:12" s="1" customFormat="1" ht="12" customHeight="1">
      <c r="B75" s="33"/>
      <c r="C75" s="27" t="s">
        <v>85</v>
      </c>
      <c r="D75" s="34"/>
      <c r="E75" s="34"/>
      <c r="F75" s="34"/>
      <c r="G75" s="34"/>
      <c r="H75" s="34"/>
      <c r="I75" s="126"/>
      <c r="J75" s="34"/>
      <c r="K75" s="34"/>
      <c r="L75" s="38"/>
    </row>
    <row r="76" spans="2:12" s="1" customFormat="1" ht="14.4" customHeight="1">
      <c r="B76" s="33"/>
      <c r="C76" s="34"/>
      <c r="D76" s="34"/>
      <c r="E76" s="59" t="str">
        <f>E9</f>
        <v>01 - zákaznický výtah 1000kg/3st.</v>
      </c>
      <c r="F76" s="34"/>
      <c r="G76" s="34"/>
      <c r="H76" s="34"/>
      <c r="I76" s="126"/>
      <c r="J76" s="34"/>
      <c r="K76" s="34"/>
      <c r="L76" s="38"/>
    </row>
    <row r="77" spans="2:12" s="1" customFormat="1" ht="6.95" customHeight="1">
      <c r="B77" s="33"/>
      <c r="C77" s="34"/>
      <c r="D77" s="34"/>
      <c r="E77" s="34"/>
      <c r="F77" s="34"/>
      <c r="G77" s="34"/>
      <c r="H77" s="34"/>
      <c r="I77" s="126"/>
      <c r="J77" s="34"/>
      <c r="K77" s="34"/>
      <c r="L77" s="38"/>
    </row>
    <row r="78" spans="2:12" s="1" customFormat="1" ht="12" customHeight="1">
      <c r="B78" s="33"/>
      <c r="C78" s="27" t="s">
        <v>20</v>
      </c>
      <c r="D78" s="34"/>
      <c r="E78" s="34"/>
      <c r="F78" s="22" t="str">
        <f>F12</f>
        <v>Č. Lípa</v>
      </c>
      <c r="G78" s="34"/>
      <c r="H78" s="34"/>
      <c r="I78" s="128" t="s">
        <v>22</v>
      </c>
      <c r="J78" s="62" t="str">
        <f>IF(J12="","",J12)</f>
        <v>5. 4. 2019</v>
      </c>
      <c r="K78" s="34"/>
      <c r="L78" s="38"/>
    </row>
    <row r="79" spans="2:12" s="1" customFormat="1" ht="6.95" customHeight="1">
      <c r="B79" s="33"/>
      <c r="C79" s="34"/>
      <c r="D79" s="34"/>
      <c r="E79" s="34"/>
      <c r="F79" s="34"/>
      <c r="G79" s="34"/>
      <c r="H79" s="34"/>
      <c r="I79" s="126"/>
      <c r="J79" s="34"/>
      <c r="K79" s="34"/>
      <c r="L79" s="38"/>
    </row>
    <row r="80" spans="2:12" s="1" customFormat="1" ht="12.6" customHeight="1">
      <c r="B80" s="33"/>
      <c r="C80" s="27" t="s">
        <v>24</v>
      </c>
      <c r="D80" s="34"/>
      <c r="E80" s="34"/>
      <c r="F80" s="22" t="str">
        <f>E15</f>
        <v>OD Andy</v>
      </c>
      <c r="G80" s="34"/>
      <c r="H80" s="34"/>
      <c r="I80" s="128" t="s">
        <v>30</v>
      </c>
      <c r="J80" s="31" t="str">
        <f>E21</f>
        <v xml:space="preserve"> </v>
      </c>
      <c r="K80" s="34"/>
      <c r="L80" s="38"/>
    </row>
    <row r="81" spans="2:12" s="1" customFormat="1" ht="12.6" customHeight="1">
      <c r="B81" s="33"/>
      <c r="C81" s="27" t="s">
        <v>28</v>
      </c>
      <c r="D81" s="34"/>
      <c r="E81" s="34"/>
      <c r="F81" s="22" t="str">
        <f>IF(E18="","",E18)</f>
        <v>Vyplň údaj</v>
      </c>
      <c r="G81" s="34"/>
      <c r="H81" s="34"/>
      <c r="I81" s="128" t="s">
        <v>33</v>
      </c>
      <c r="J81" s="31" t="str">
        <f>E24</f>
        <v>J. Nešněra</v>
      </c>
      <c r="K81" s="34"/>
      <c r="L81" s="38"/>
    </row>
    <row r="82" spans="2:12" s="1" customFormat="1" ht="10.3" customHeight="1">
      <c r="B82" s="33"/>
      <c r="C82" s="34"/>
      <c r="D82" s="34"/>
      <c r="E82" s="34"/>
      <c r="F82" s="34"/>
      <c r="G82" s="34"/>
      <c r="H82" s="34"/>
      <c r="I82" s="126"/>
      <c r="J82" s="34"/>
      <c r="K82" s="34"/>
      <c r="L82" s="38"/>
    </row>
    <row r="83" spans="2:20" s="9" customFormat="1" ht="29.25" customHeight="1">
      <c r="B83" s="174"/>
      <c r="C83" s="175" t="s">
        <v>98</v>
      </c>
      <c r="D83" s="176" t="s">
        <v>55</v>
      </c>
      <c r="E83" s="176" t="s">
        <v>51</v>
      </c>
      <c r="F83" s="176" t="s">
        <v>52</v>
      </c>
      <c r="G83" s="176" t="s">
        <v>99</v>
      </c>
      <c r="H83" s="176" t="s">
        <v>100</v>
      </c>
      <c r="I83" s="177" t="s">
        <v>101</v>
      </c>
      <c r="J83" s="176" t="s">
        <v>89</v>
      </c>
      <c r="K83" s="178" t="s">
        <v>102</v>
      </c>
      <c r="L83" s="179"/>
      <c r="M83" s="83" t="s">
        <v>1</v>
      </c>
      <c r="N83" s="84" t="s">
        <v>40</v>
      </c>
      <c r="O83" s="84" t="s">
        <v>103</v>
      </c>
      <c r="P83" s="84" t="s">
        <v>104</v>
      </c>
      <c r="Q83" s="84" t="s">
        <v>105</v>
      </c>
      <c r="R83" s="84" t="s">
        <v>106</v>
      </c>
      <c r="S83" s="84" t="s">
        <v>107</v>
      </c>
      <c r="T83" s="85" t="s">
        <v>108</v>
      </c>
    </row>
    <row r="84" spans="2:63" s="1" customFormat="1" ht="22.8" customHeight="1">
      <c r="B84" s="33"/>
      <c r="C84" s="90" t="s">
        <v>109</v>
      </c>
      <c r="D84" s="34"/>
      <c r="E84" s="34"/>
      <c r="F84" s="34"/>
      <c r="G84" s="34"/>
      <c r="H84" s="34"/>
      <c r="I84" s="126"/>
      <c r="J84" s="180">
        <f>BK84</f>
        <v>0</v>
      </c>
      <c r="K84" s="34"/>
      <c r="L84" s="38"/>
      <c r="M84" s="86"/>
      <c r="N84" s="87"/>
      <c r="O84" s="87"/>
      <c r="P84" s="181">
        <f>P85+P102</f>
        <v>0</v>
      </c>
      <c r="Q84" s="87"/>
      <c r="R84" s="181">
        <f>R85+R102</f>
        <v>0.00031</v>
      </c>
      <c r="S84" s="87"/>
      <c r="T84" s="182">
        <f>T85+T102</f>
        <v>0</v>
      </c>
      <c r="AT84" s="12" t="s">
        <v>69</v>
      </c>
      <c r="AU84" s="12" t="s">
        <v>91</v>
      </c>
      <c r="BK84" s="183">
        <f>BK85+BK102</f>
        <v>0</v>
      </c>
    </row>
    <row r="85" spans="2:63" s="10" customFormat="1" ht="25.9" customHeight="1">
      <c r="B85" s="184"/>
      <c r="C85" s="185"/>
      <c r="D85" s="186" t="s">
        <v>69</v>
      </c>
      <c r="E85" s="187" t="s">
        <v>110</v>
      </c>
      <c r="F85" s="187" t="s">
        <v>111</v>
      </c>
      <c r="G85" s="185"/>
      <c r="H85" s="185"/>
      <c r="I85" s="188"/>
      <c r="J85" s="189">
        <f>BK85</f>
        <v>0</v>
      </c>
      <c r="K85" s="185"/>
      <c r="L85" s="190"/>
      <c r="M85" s="191"/>
      <c r="N85" s="192"/>
      <c r="O85" s="192"/>
      <c r="P85" s="193">
        <f>P86+P95</f>
        <v>0</v>
      </c>
      <c r="Q85" s="192"/>
      <c r="R85" s="193">
        <f>R86+R95</f>
        <v>0.00031</v>
      </c>
      <c r="S85" s="192"/>
      <c r="T85" s="194">
        <f>T86+T95</f>
        <v>0</v>
      </c>
      <c r="AR85" s="195" t="s">
        <v>80</v>
      </c>
      <c r="AT85" s="196" t="s">
        <v>69</v>
      </c>
      <c r="AU85" s="196" t="s">
        <v>70</v>
      </c>
      <c r="AY85" s="195" t="s">
        <v>112</v>
      </c>
      <c r="BK85" s="197">
        <f>BK86+BK95</f>
        <v>0</v>
      </c>
    </row>
    <row r="86" spans="2:63" s="10" customFormat="1" ht="22.8" customHeight="1">
      <c r="B86" s="184"/>
      <c r="C86" s="185"/>
      <c r="D86" s="186" t="s">
        <v>69</v>
      </c>
      <c r="E86" s="198" t="s">
        <v>113</v>
      </c>
      <c r="F86" s="198" t="s">
        <v>114</v>
      </c>
      <c r="G86" s="185"/>
      <c r="H86" s="185"/>
      <c r="I86" s="188"/>
      <c r="J86" s="199">
        <f>BK86</f>
        <v>0</v>
      </c>
      <c r="K86" s="185"/>
      <c r="L86" s="190"/>
      <c r="M86" s="191"/>
      <c r="N86" s="192"/>
      <c r="O86" s="192"/>
      <c r="P86" s="193">
        <f>SUM(P87:P94)</f>
        <v>0</v>
      </c>
      <c r="Q86" s="192"/>
      <c r="R86" s="193">
        <f>SUM(R87:R94)</f>
        <v>0</v>
      </c>
      <c r="S86" s="192"/>
      <c r="T86" s="194">
        <f>SUM(T87:T94)</f>
        <v>0</v>
      </c>
      <c r="AR86" s="195" t="s">
        <v>80</v>
      </c>
      <c r="AT86" s="196" t="s">
        <v>69</v>
      </c>
      <c r="AU86" s="196" t="s">
        <v>78</v>
      </c>
      <c r="AY86" s="195" t="s">
        <v>112</v>
      </c>
      <c r="BK86" s="197">
        <f>SUM(BK87:BK94)</f>
        <v>0</v>
      </c>
    </row>
    <row r="87" spans="2:65" s="1" customFormat="1" ht="14.4" customHeight="1">
      <c r="B87" s="33"/>
      <c r="C87" s="200" t="s">
        <v>78</v>
      </c>
      <c r="D87" s="200" t="s">
        <v>115</v>
      </c>
      <c r="E87" s="201" t="s">
        <v>116</v>
      </c>
      <c r="F87" s="202" t="s">
        <v>117</v>
      </c>
      <c r="G87" s="203" t="s">
        <v>118</v>
      </c>
      <c r="H87" s="204">
        <v>1</v>
      </c>
      <c r="I87" s="205"/>
      <c r="J87" s="206">
        <f>ROUND(I87*H87,2)</f>
        <v>0</v>
      </c>
      <c r="K87" s="202" t="s">
        <v>1</v>
      </c>
      <c r="L87" s="38"/>
      <c r="M87" s="207" t="s">
        <v>1</v>
      </c>
      <c r="N87" s="208" t="s">
        <v>41</v>
      </c>
      <c r="O87" s="74"/>
      <c r="P87" s="209">
        <f>O87*H87</f>
        <v>0</v>
      </c>
      <c r="Q87" s="209">
        <v>0</v>
      </c>
      <c r="R87" s="209">
        <f>Q87*H87</f>
        <v>0</v>
      </c>
      <c r="S87" s="209">
        <v>0</v>
      </c>
      <c r="T87" s="210">
        <f>S87*H87</f>
        <v>0</v>
      </c>
      <c r="AR87" s="12" t="s">
        <v>119</v>
      </c>
      <c r="AT87" s="12" t="s">
        <v>115</v>
      </c>
      <c r="AU87" s="12" t="s">
        <v>80</v>
      </c>
      <c r="AY87" s="12" t="s">
        <v>112</v>
      </c>
      <c r="BE87" s="211">
        <f>IF(N87="základní",J87,0)</f>
        <v>0</v>
      </c>
      <c r="BF87" s="211">
        <f>IF(N87="snížená",J87,0)</f>
        <v>0</v>
      </c>
      <c r="BG87" s="211">
        <f>IF(N87="zákl. přenesená",J87,0)</f>
        <v>0</v>
      </c>
      <c r="BH87" s="211">
        <f>IF(N87="sníž. přenesená",J87,0)</f>
        <v>0</v>
      </c>
      <c r="BI87" s="211">
        <f>IF(N87="nulová",J87,0)</f>
        <v>0</v>
      </c>
      <c r="BJ87" s="12" t="s">
        <v>78</v>
      </c>
      <c r="BK87" s="211">
        <f>ROUND(I87*H87,2)</f>
        <v>0</v>
      </c>
      <c r="BL87" s="12" t="s">
        <v>119</v>
      </c>
      <c r="BM87" s="12" t="s">
        <v>120</v>
      </c>
    </row>
    <row r="88" spans="2:47" s="1" customFormat="1" ht="12">
      <c r="B88" s="33"/>
      <c r="C88" s="34"/>
      <c r="D88" s="212" t="s">
        <v>121</v>
      </c>
      <c r="E88" s="34"/>
      <c r="F88" s="213" t="s">
        <v>117</v>
      </c>
      <c r="G88" s="34"/>
      <c r="H88" s="34"/>
      <c r="I88" s="126"/>
      <c r="J88" s="34"/>
      <c r="K88" s="34"/>
      <c r="L88" s="38"/>
      <c r="M88" s="214"/>
      <c r="N88" s="74"/>
      <c r="O88" s="74"/>
      <c r="P88" s="74"/>
      <c r="Q88" s="74"/>
      <c r="R88" s="74"/>
      <c r="S88" s="74"/>
      <c r="T88" s="75"/>
      <c r="AT88" s="12" t="s">
        <v>121</v>
      </c>
      <c r="AU88" s="12" t="s">
        <v>80</v>
      </c>
    </row>
    <row r="89" spans="2:65" s="1" customFormat="1" ht="14.4" customHeight="1">
      <c r="B89" s="33"/>
      <c r="C89" s="200" t="s">
        <v>80</v>
      </c>
      <c r="D89" s="200" t="s">
        <v>115</v>
      </c>
      <c r="E89" s="201" t="s">
        <v>122</v>
      </c>
      <c r="F89" s="202" t="s">
        <v>123</v>
      </c>
      <c r="G89" s="203" t="s">
        <v>118</v>
      </c>
      <c r="H89" s="204">
        <v>1</v>
      </c>
      <c r="I89" s="205"/>
      <c r="J89" s="206">
        <f>ROUND(I89*H89,2)</f>
        <v>0</v>
      </c>
      <c r="K89" s="202" t="s">
        <v>1</v>
      </c>
      <c r="L89" s="38"/>
      <c r="M89" s="207" t="s">
        <v>1</v>
      </c>
      <c r="N89" s="208" t="s">
        <v>41</v>
      </c>
      <c r="O89" s="74"/>
      <c r="P89" s="209">
        <f>O89*H89</f>
        <v>0</v>
      </c>
      <c r="Q89" s="209">
        <v>0</v>
      </c>
      <c r="R89" s="209">
        <f>Q89*H89</f>
        <v>0</v>
      </c>
      <c r="S89" s="209">
        <v>0</v>
      </c>
      <c r="T89" s="210">
        <f>S89*H89</f>
        <v>0</v>
      </c>
      <c r="AR89" s="12" t="s">
        <v>119</v>
      </c>
      <c r="AT89" s="12" t="s">
        <v>115</v>
      </c>
      <c r="AU89" s="12" t="s">
        <v>80</v>
      </c>
      <c r="AY89" s="12" t="s">
        <v>112</v>
      </c>
      <c r="BE89" s="211">
        <f>IF(N89="základní",J89,0)</f>
        <v>0</v>
      </c>
      <c r="BF89" s="211">
        <f>IF(N89="snížená",J89,0)</f>
        <v>0</v>
      </c>
      <c r="BG89" s="211">
        <f>IF(N89="zákl. přenesená",J89,0)</f>
        <v>0</v>
      </c>
      <c r="BH89" s="211">
        <f>IF(N89="sníž. přenesená",J89,0)</f>
        <v>0</v>
      </c>
      <c r="BI89" s="211">
        <f>IF(N89="nulová",J89,0)</f>
        <v>0</v>
      </c>
      <c r="BJ89" s="12" t="s">
        <v>78</v>
      </c>
      <c r="BK89" s="211">
        <f>ROUND(I89*H89,2)</f>
        <v>0</v>
      </c>
      <c r="BL89" s="12" t="s">
        <v>119</v>
      </c>
      <c r="BM89" s="12" t="s">
        <v>124</v>
      </c>
    </row>
    <row r="90" spans="2:47" s="1" customFormat="1" ht="12">
      <c r="B90" s="33"/>
      <c r="C90" s="34"/>
      <c r="D90" s="212" t="s">
        <v>121</v>
      </c>
      <c r="E90" s="34"/>
      <c r="F90" s="213" t="s">
        <v>123</v>
      </c>
      <c r="G90" s="34"/>
      <c r="H90" s="34"/>
      <c r="I90" s="126"/>
      <c r="J90" s="34"/>
      <c r="K90" s="34"/>
      <c r="L90" s="38"/>
      <c r="M90" s="214"/>
      <c r="N90" s="74"/>
      <c r="O90" s="74"/>
      <c r="P90" s="74"/>
      <c r="Q90" s="74"/>
      <c r="R90" s="74"/>
      <c r="S90" s="74"/>
      <c r="T90" s="75"/>
      <c r="AT90" s="12" t="s">
        <v>121</v>
      </c>
      <c r="AU90" s="12" t="s">
        <v>80</v>
      </c>
    </row>
    <row r="91" spans="2:65" s="1" customFormat="1" ht="14.4" customHeight="1">
      <c r="B91" s="33"/>
      <c r="C91" s="200" t="s">
        <v>125</v>
      </c>
      <c r="D91" s="200" t="s">
        <v>115</v>
      </c>
      <c r="E91" s="201" t="s">
        <v>126</v>
      </c>
      <c r="F91" s="202" t="s">
        <v>127</v>
      </c>
      <c r="G91" s="203" t="s">
        <v>118</v>
      </c>
      <c r="H91" s="204">
        <v>1</v>
      </c>
      <c r="I91" s="205"/>
      <c r="J91" s="206">
        <f>ROUND(I91*H91,2)</f>
        <v>0</v>
      </c>
      <c r="K91" s="202" t="s">
        <v>1</v>
      </c>
      <c r="L91" s="38"/>
      <c r="M91" s="207" t="s">
        <v>1</v>
      </c>
      <c r="N91" s="208" t="s">
        <v>41</v>
      </c>
      <c r="O91" s="74"/>
      <c r="P91" s="209">
        <f>O91*H91</f>
        <v>0</v>
      </c>
      <c r="Q91" s="209">
        <v>0</v>
      </c>
      <c r="R91" s="209">
        <f>Q91*H91</f>
        <v>0</v>
      </c>
      <c r="S91" s="209">
        <v>0</v>
      </c>
      <c r="T91" s="210">
        <f>S91*H91</f>
        <v>0</v>
      </c>
      <c r="AR91" s="12" t="s">
        <v>119</v>
      </c>
      <c r="AT91" s="12" t="s">
        <v>115</v>
      </c>
      <c r="AU91" s="12" t="s">
        <v>80</v>
      </c>
      <c r="AY91" s="12" t="s">
        <v>112</v>
      </c>
      <c r="BE91" s="211">
        <f>IF(N91="základní",J91,0)</f>
        <v>0</v>
      </c>
      <c r="BF91" s="211">
        <f>IF(N91="snížená",J91,0)</f>
        <v>0</v>
      </c>
      <c r="BG91" s="211">
        <f>IF(N91="zákl. přenesená",J91,0)</f>
        <v>0</v>
      </c>
      <c r="BH91" s="211">
        <f>IF(N91="sníž. přenesená",J91,0)</f>
        <v>0</v>
      </c>
      <c r="BI91" s="211">
        <f>IF(N91="nulová",J91,0)</f>
        <v>0</v>
      </c>
      <c r="BJ91" s="12" t="s">
        <v>78</v>
      </c>
      <c r="BK91" s="211">
        <f>ROUND(I91*H91,2)</f>
        <v>0</v>
      </c>
      <c r="BL91" s="12" t="s">
        <v>119</v>
      </c>
      <c r="BM91" s="12" t="s">
        <v>128</v>
      </c>
    </row>
    <row r="92" spans="2:47" s="1" customFormat="1" ht="12">
      <c r="B92" s="33"/>
      <c r="C92" s="34"/>
      <c r="D92" s="212" t="s">
        <v>121</v>
      </c>
      <c r="E92" s="34"/>
      <c r="F92" s="213" t="s">
        <v>127</v>
      </c>
      <c r="G92" s="34"/>
      <c r="H92" s="34"/>
      <c r="I92" s="126"/>
      <c r="J92" s="34"/>
      <c r="K92" s="34"/>
      <c r="L92" s="38"/>
      <c r="M92" s="214"/>
      <c r="N92" s="74"/>
      <c r="O92" s="74"/>
      <c r="P92" s="74"/>
      <c r="Q92" s="74"/>
      <c r="R92" s="74"/>
      <c r="S92" s="74"/>
      <c r="T92" s="75"/>
      <c r="AT92" s="12" t="s">
        <v>121</v>
      </c>
      <c r="AU92" s="12" t="s">
        <v>80</v>
      </c>
    </row>
    <row r="93" spans="2:65" s="1" customFormat="1" ht="14.4" customHeight="1">
      <c r="B93" s="33"/>
      <c r="C93" s="200" t="s">
        <v>129</v>
      </c>
      <c r="D93" s="200" t="s">
        <v>115</v>
      </c>
      <c r="E93" s="201" t="s">
        <v>130</v>
      </c>
      <c r="F93" s="202" t="s">
        <v>131</v>
      </c>
      <c r="G93" s="203" t="s">
        <v>118</v>
      </c>
      <c r="H93" s="204">
        <v>1</v>
      </c>
      <c r="I93" s="205"/>
      <c r="J93" s="206">
        <f>ROUND(I93*H93,2)</f>
        <v>0</v>
      </c>
      <c r="K93" s="202" t="s">
        <v>1</v>
      </c>
      <c r="L93" s="38"/>
      <c r="M93" s="207" t="s">
        <v>1</v>
      </c>
      <c r="N93" s="208" t="s">
        <v>41</v>
      </c>
      <c r="O93" s="74"/>
      <c r="P93" s="209">
        <f>O93*H93</f>
        <v>0</v>
      </c>
      <c r="Q93" s="209">
        <v>0</v>
      </c>
      <c r="R93" s="209">
        <f>Q93*H93</f>
        <v>0</v>
      </c>
      <c r="S93" s="209">
        <v>0</v>
      </c>
      <c r="T93" s="210">
        <f>S93*H93</f>
        <v>0</v>
      </c>
      <c r="AR93" s="12" t="s">
        <v>119</v>
      </c>
      <c r="AT93" s="12" t="s">
        <v>115</v>
      </c>
      <c r="AU93" s="12" t="s">
        <v>80</v>
      </c>
      <c r="AY93" s="12" t="s">
        <v>112</v>
      </c>
      <c r="BE93" s="211">
        <f>IF(N93="základní",J93,0)</f>
        <v>0</v>
      </c>
      <c r="BF93" s="211">
        <f>IF(N93="snížená",J93,0)</f>
        <v>0</v>
      </c>
      <c r="BG93" s="211">
        <f>IF(N93="zákl. přenesená",J93,0)</f>
        <v>0</v>
      </c>
      <c r="BH93" s="211">
        <f>IF(N93="sníž. přenesená",J93,0)</f>
        <v>0</v>
      </c>
      <c r="BI93" s="211">
        <f>IF(N93="nulová",J93,0)</f>
        <v>0</v>
      </c>
      <c r="BJ93" s="12" t="s">
        <v>78</v>
      </c>
      <c r="BK93" s="211">
        <f>ROUND(I93*H93,2)</f>
        <v>0</v>
      </c>
      <c r="BL93" s="12" t="s">
        <v>119</v>
      </c>
      <c r="BM93" s="12" t="s">
        <v>132</v>
      </c>
    </row>
    <row r="94" spans="2:47" s="1" customFormat="1" ht="12">
      <c r="B94" s="33"/>
      <c r="C94" s="34"/>
      <c r="D94" s="212" t="s">
        <v>121</v>
      </c>
      <c r="E94" s="34"/>
      <c r="F94" s="213" t="s">
        <v>131</v>
      </c>
      <c r="G94" s="34"/>
      <c r="H94" s="34"/>
      <c r="I94" s="126"/>
      <c r="J94" s="34"/>
      <c r="K94" s="34"/>
      <c r="L94" s="38"/>
      <c r="M94" s="214"/>
      <c r="N94" s="74"/>
      <c r="O94" s="74"/>
      <c r="P94" s="74"/>
      <c r="Q94" s="74"/>
      <c r="R94" s="74"/>
      <c r="S94" s="74"/>
      <c r="T94" s="75"/>
      <c r="AT94" s="12" t="s">
        <v>121</v>
      </c>
      <c r="AU94" s="12" t="s">
        <v>80</v>
      </c>
    </row>
    <row r="95" spans="2:63" s="10" customFormat="1" ht="22.8" customHeight="1">
      <c r="B95" s="184"/>
      <c r="C95" s="185"/>
      <c r="D95" s="186" t="s">
        <v>69</v>
      </c>
      <c r="E95" s="198" t="s">
        <v>133</v>
      </c>
      <c r="F95" s="198" t="s">
        <v>134</v>
      </c>
      <c r="G95" s="185"/>
      <c r="H95" s="185"/>
      <c r="I95" s="188"/>
      <c r="J95" s="199">
        <f>BK95</f>
        <v>0</v>
      </c>
      <c r="K95" s="185"/>
      <c r="L95" s="190"/>
      <c r="M95" s="191"/>
      <c r="N95" s="192"/>
      <c r="O95" s="192"/>
      <c r="P95" s="193">
        <f>SUM(P96:P101)</f>
        <v>0</v>
      </c>
      <c r="Q95" s="192"/>
      <c r="R95" s="193">
        <f>SUM(R96:R101)</f>
        <v>0.00031</v>
      </c>
      <c r="S95" s="192"/>
      <c r="T95" s="194">
        <f>SUM(T96:T101)</f>
        <v>0</v>
      </c>
      <c r="AR95" s="195" t="s">
        <v>80</v>
      </c>
      <c r="AT95" s="196" t="s">
        <v>69</v>
      </c>
      <c r="AU95" s="196" t="s">
        <v>78</v>
      </c>
      <c r="AY95" s="195" t="s">
        <v>112</v>
      </c>
      <c r="BK95" s="197">
        <f>SUM(BK96:BK101)</f>
        <v>0</v>
      </c>
    </row>
    <row r="96" spans="2:65" s="1" customFormat="1" ht="14.4" customHeight="1">
      <c r="B96" s="33"/>
      <c r="C96" s="200" t="s">
        <v>135</v>
      </c>
      <c r="D96" s="200" t="s">
        <v>115</v>
      </c>
      <c r="E96" s="201" t="s">
        <v>136</v>
      </c>
      <c r="F96" s="202" t="s">
        <v>137</v>
      </c>
      <c r="G96" s="203" t="s">
        <v>118</v>
      </c>
      <c r="H96" s="204">
        <v>1</v>
      </c>
      <c r="I96" s="205"/>
      <c r="J96" s="206">
        <f>ROUND(I96*H96,2)</f>
        <v>0</v>
      </c>
      <c r="K96" s="202" t="s">
        <v>1</v>
      </c>
      <c r="L96" s="38"/>
      <c r="M96" s="207" t="s">
        <v>1</v>
      </c>
      <c r="N96" s="208" t="s">
        <v>41</v>
      </c>
      <c r="O96" s="74"/>
      <c r="P96" s="209">
        <f>O96*H96</f>
        <v>0</v>
      </c>
      <c r="Q96" s="209">
        <v>6E-05</v>
      </c>
      <c r="R96" s="209">
        <f>Q96*H96</f>
        <v>6E-05</v>
      </c>
      <c r="S96" s="209">
        <v>0</v>
      </c>
      <c r="T96" s="210">
        <f>S96*H96</f>
        <v>0</v>
      </c>
      <c r="AR96" s="12" t="s">
        <v>119</v>
      </c>
      <c r="AT96" s="12" t="s">
        <v>115</v>
      </c>
      <c r="AU96" s="12" t="s">
        <v>80</v>
      </c>
      <c r="AY96" s="12" t="s">
        <v>112</v>
      </c>
      <c r="BE96" s="211">
        <f>IF(N96="základní",J96,0)</f>
        <v>0</v>
      </c>
      <c r="BF96" s="211">
        <f>IF(N96="snížená",J96,0)</f>
        <v>0</v>
      </c>
      <c r="BG96" s="211">
        <f>IF(N96="zákl. přenesená",J96,0)</f>
        <v>0</v>
      </c>
      <c r="BH96" s="211">
        <f>IF(N96="sníž. přenesená",J96,0)</f>
        <v>0</v>
      </c>
      <c r="BI96" s="211">
        <f>IF(N96="nulová",J96,0)</f>
        <v>0</v>
      </c>
      <c r="BJ96" s="12" t="s">
        <v>78</v>
      </c>
      <c r="BK96" s="211">
        <f>ROUND(I96*H96,2)</f>
        <v>0</v>
      </c>
      <c r="BL96" s="12" t="s">
        <v>119</v>
      </c>
      <c r="BM96" s="12" t="s">
        <v>138</v>
      </c>
    </row>
    <row r="97" spans="2:47" s="1" customFormat="1" ht="12">
      <c r="B97" s="33"/>
      <c r="C97" s="34"/>
      <c r="D97" s="212" t="s">
        <v>121</v>
      </c>
      <c r="E97" s="34"/>
      <c r="F97" s="213" t="s">
        <v>137</v>
      </c>
      <c r="G97" s="34"/>
      <c r="H97" s="34"/>
      <c r="I97" s="126"/>
      <c r="J97" s="34"/>
      <c r="K97" s="34"/>
      <c r="L97" s="38"/>
      <c r="M97" s="214"/>
      <c r="N97" s="74"/>
      <c r="O97" s="74"/>
      <c r="P97" s="74"/>
      <c r="Q97" s="74"/>
      <c r="R97" s="74"/>
      <c r="S97" s="74"/>
      <c r="T97" s="75"/>
      <c r="AT97" s="12" t="s">
        <v>121</v>
      </c>
      <c r="AU97" s="12" t="s">
        <v>80</v>
      </c>
    </row>
    <row r="98" spans="2:65" s="1" customFormat="1" ht="14.4" customHeight="1">
      <c r="B98" s="33"/>
      <c r="C98" s="200" t="s">
        <v>139</v>
      </c>
      <c r="D98" s="200" t="s">
        <v>115</v>
      </c>
      <c r="E98" s="201" t="s">
        <v>140</v>
      </c>
      <c r="F98" s="202" t="s">
        <v>141</v>
      </c>
      <c r="G98" s="203" t="s">
        <v>118</v>
      </c>
      <c r="H98" s="204">
        <v>1</v>
      </c>
      <c r="I98" s="205"/>
      <c r="J98" s="206">
        <f>ROUND(I98*H98,2)</f>
        <v>0</v>
      </c>
      <c r="K98" s="202" t="s">
        <v>1</v>
      </c>
      <c r="L98" s="38"/>
      <c r="M98" s="207" t="s">
        <v>1</v>
      </c>
      <c r="N98" s="208" t="s">
        <v>41</v>
      </c>
      <c r="O98" s="74"/>
      <c r="P98" s="209">
        <f>O98*H98</f>
        <v>0</v>
      </c>
      <c r="Q98" s="209">
        <v>6E-05</v>
      </c>
      <c r="R98" s="209">
        <f>Q98*H98</f>
        <v>6E-05</v>
      </c>
      <c r="S98" s="209">
        <v>0</v>
      </c>
      <c r="T98" s="210">
        <f>S98*H98</f>
        <v>0</v>
      </c>
      <c r="AR98" s="12" t="s">
        <v>119</v>
      </c>
      <c r="AT98" s="12" t="s">
        <v>115</v>
      </c>
      <c r="AU98" s="12" t="s">
        <v>80</v>
      </c>
      <c r="AY98" s="12" t="s">
        <v>112</v>
      </c>
      <c r="BE98" s="211">
        <f>IF(N98="základní",J98,0)</f>
        <v>0</v>
      </c>
      <c r="BF98" s="211">
        <f>IF(N98="snížená",J98,0)</f>
        <v>0</v>
      </c>
      <c r="BG98" s="211">
        <f>IF(N98="zákl. přenesená",J98,0)</f>
        <v>0</v>
      </c>
      <c r="BH98" s="211">
        <f>IF(N98="sníž. přenesená",J98,0)</f>
        <v>0</v>
      </c>
      <c r="BI98" s="211">
        <f>IF(N98="nulová",J98,0)</f>
        <v>0</v>
      </c>
      <c r="BJ98" s="12" t="s">
        <v>78</v>
      </c>
      <c r="BK98" s="211">
        <f>ROUND(I98*H98,2)</f>
        <v>0</v>
      </c>
      <c r="BL98" s="12" t="s">
        <v>119</v>
      </c>
      <c r="BM98" s="12" t="s">
        <v>142</v>
      </c>
    </row>
    <row r="99" spans="2:47" s="1" customFormat="1" ht="12">
      <c r="B99" s="33"/>
      <c r="C99" s="34"/>
      <c r="D99" s="212" t="s">
        <v>121</v>
      </c>
      <c r="E99" s="34"/>
      <c r="F99" s="213" t="s">
        <v>141</v>
      </c>
      <c r="G99" s="34"/>
      <c r="H99" s="34"/>
      <c r="I99" s="126"/>
      <c r="J99" s="34"/>
      <c r="K99" s="34"/>
      <c r="L99" s="38"/>
      <c r="M99" s="214"/>
      <c r="N99" s="74"/>
      <c r="O99" s="74"/>
      <c r="P99" s="74"/>
      <c r="Q99" s="74"/>
      <c r="R99" s="74"/>
      <c r="S99" s="74"/>
      <c r="T99" s="75"/>
      <c r="AT99" s="12" t="s">
        <v>121</v>
      </c>
      <c r="AU99" s="12" t="s">
        <v>80</v>
      </c>
    </row>
    <row r="100" spans="2:65" s="1" customFormat="1" ht="14.4" customHeight="1">
      <c r="B100" s="33"/>
      <c r="C100" s="200" t="s">
        <v>143</v>
      </c>
      <c r="D100" s="200" t="s">
        <v>115</v>
      </c>
      <c r="E100" s="201" t="s">
        <v>144</v>
      </c>
      <c r="F100" s="202" t="s">
        <v>145</v>
      </c>
      <c r="G100" s="203" t="s">
        <v>146</v>
      </c>
      <c r="H100" s="204">
        <v>1</v>
      </c>
      <c r="I100" s="205"/>
      <c r="J100" s="206">
        <f>ROUND(I100*H100,2)</f>
        <v>0</v>
      </c>
      <c r="K100" s="202" t="s">
        <v>1</v>
      </c>
      <c r="L100" s="38"/>
      <c r="M100" s="207" t="s">
        <v>1</v>
      </c>
      <c r="N100" s="208" t="s">
        <v>41</v>
      </c>
      <c r="O100" s="74"/>
      <c r="P100" s="209">
        <f>O100*H100</f>
        <v>0</v>
      </c>
      <c r="Q100" s="209">
        <v>0.00019</v>
      </c>
      <c r="R100" s="209">
        <f>Q100*H100</f>
        <v>0.00019</v>
      </c>
      <c r="S100" s="209">
        <v>0</v>
      </c>
      <c r="T100" s="210">
        <f>S100*H100</f>
        <v>0</v>
      </c>
      <c r="AR100" s="12" t="s">
        <v>119</v>
      </c>
      <c r="AT100" s="12" t="s">
        <v>115</v>
      </c>
      <c r="AU100" s="12" t="s">
        <v>80</v>
      </c>
      <c r="AY100" s="12" t="s">
        <v>112</v>
      </c>
      <c r="BE100" s="211">
        <f>IF(N100="základní",J100,0)</f>
        <v>0</v>
      </c>
      <c r="BF100" s="211">
        <f>IF(N100="snížená",J100,0)</f>
        <v>0</v>
      </c>
      <c r="BG100" s="211">
        <f>IF(N100="zákl. přenesená",J100,0)</f>
        <v>0</v>
      </c>
      <c r="BH100" s="211">
        <f>IF(N100="sníž. přenesená",J100,0)</f>
        <v>0</v>
      </c>
      <c r="BI100" s="211">
        <f>IF(N100="nulová",J100,0)</f>
        <v>0</v>
      </c>
      <c r="BJ100" s="12" t="s">
        <v>78</v>
      </c>
      <c r="BK100" s="211">
        <f>ROUND(I100*H100,2)</f>
        <v>0</v>
      </c>
      <c r="BL100" s="12" t="s">
        <v>119</v>
      </c>
      <c r="BM100" s="12" t="s">
        <v>147</v>
      </c>
    </row>
    <row r="101" spans="2:47" s="1" customFormat="1" ht="12">
      <c r="B101" s="33"/>
      <c r="C101" s="34"/>
      <c r="D101" s="212" t="s">
        <v>121</v>
      </c>
      <c r="E101" s="34"/>
      <c r="F101" s="213" t="s">
        <v>145</v>
      </c>
      <c r="G101" s="34"/>
      <c r="H101" s="34"/>
      <c r="I101" s="126"/>
      <c r="J101" s="34"/>
      <c r="K101" s="34"/>
      <c r="L101" s="38"/>
      <c r="M101" s="214"/>
      <c r="N101" s="74"/>
      <c r="O101" s="74"/>
      <c r="P101" s="74"/>
      <c r="Q101" s="74"/>
      <c r="R101" s="74"/>
      <c r="S101" s="74"/>
      <c r="T101" s="75"/>
      <c r="AT101" s="12" t="s">
        <v>121</v>
      </c>
      <c r="AU101" s="12" t="s">
        <v>80</v>
      </c>
    </row>
    <row r="102" spans="2:63" s="10" customFormat="1" ht="25.9" customHeight="1">
      <c r="B102" s="184"/>
      <c r="C102" s="185"/>
      <c r="D102" s="186" t="s">
        <v>69</v>
      </c>
      <c r="E102" s="187" t="s">
        <v>148</v>
      </c>
      <c r="F102" s="187" t="s">
        <v>149</v>
      </c>
      <c r="G102" s="185"/>
      <c r="H102" s="185"/>
      <c r="I102" s="188"/>
      <c r="J102" s="189">
        <f>BK102</f>
        <v>0</v>
      </c>
      <c r="K102" s="185"/>
      <c r="L102" s="190"/>
      <c r="M102" s="191"/>
      <c r="N102" s="192"/>
      <c r="O102" s="192"/>
      <c r="P102" s="193">
        <f>P103</f>
        <v>0</v>
      </c>
      <c r="Q102" s="192"/>
      <c r="R102" s="193">
        <f>R103</f>
        <v>0</v>
      </c>
      <c r="S102" s="192"/>
      <c r="T102" s="194">
        <f>T103</f>
        <v>0</v>
      </c>
      <c r="AR102" s="195" t="s">
        <v>135</v>
      </c>
      <c r="AT102" s="196" t="s">
        <v>69</v>
      </c>
      <c r="AU102" s="196" t="s">
        <v>70</v>
      </c>
      <c r="AY102" s="195" t="s">
        <v>112</v>
      </c>
      <c r="BK102" s="197">
        <f>BK103</f>
        <v>0</v>
      </c>
    </row>
    <row r="103" spans="2:63" s="10" customFormat="1" ht="22.8" customHeight="1">
      <c r="B103" s="184"/>
      <c r="C103" s="185"/>
      <c r="D103" s="186" t="s">
        <v>69</v>
      </c>
      <c r="E103" s="198" t="s">
        <v>150</v>
      </c>
      <c r="F103" s="198" t="s">
        <v>151</v>
      </c>
      <c r="G103" s="185"/>
      <c r="H103" s="185"/>
      <c r="I103" s="188"/>
      <c r="J103" s="199">
        <f>BK103</f>
        <v>0</v>
      </c>
      <c r="K103" s="185"/>
      <c r="L103" s="190"/>
      <c r="M103" s="191"/>
      <c r="N103" s="192"/>
      <c r="O103" s="192"/>
      <c r="P103" s="193">
        <f>SUM(P104:P105)</f>
        <v>0</v>
      </c>
      <c r="Q103" s="192"/>
      <c r="R103" s="193">
        <f>SUM(R104:R105)</f>
        <v>0</v>
      </c>
      <c r="S103" s="192"/>
      <c r="T103" s="194">
        <f>SUM(T104:T105)</f>
        <v>0</v>
      </c>
      <c r="AR103" s="195" t="s">
        <v>135</v>
      </c>
      <c r="AT103" s="196" t="s">
        <v>69</v>
      </c>
      <c r="AU103" s="196" t="s">
        <v>78</v>
      </c>
      <c r="AY103" s="195" t="s">
        <v>112</v>
      </c>
      <c r="BK103" s="197">
        <f>SUM(BK104:BK105)</f>
        <v>0</v>
      </c>
    </row>
    <row r="104" spans="2:65" s="1" customFormat="1" ht="20.4" customHeight="1">
      <c r="B104" s="33"/>
      <c r="C104" s="200" t="s">
        <v>152</v>
      </c>
      <c r="D104" s="200" t="s">
        <v>115</v>
      </c>
      <c r="E104" s="201" t="s">
        <v>153</v>
      </c>
      <c r="F104" s="202" t="s">
        <v>154</v>
      </c>
      <c r="G104" s="203" t="s">
        <v>146</v>
      </c>
      <c r="H104" s="204">
        <v>1</v>
      </c>
      <c r="I104" s="205"/>
      <c r="J104" s="206">
        <f>ROUND(I104*H104,2)</f>
        <v>0</v>
      </c>
      <c r="K104" s="202" t="s">
        <v>155</v>
      </c>
      <c r="L104" s="38"/>
      <c r="M104" s="207" t="s">
        <v>1</v>
      </c>
      <c r="N104" s="208" t="s">
        <v>41</v>
      </c>
      <c r="O104" s="74"/>
      <c r="P104" s="209">
        <f>O104*H104</f>
        <v>0</v>
      </c>
      <c r="Q104" s="209">
        <v>0</v>
      </c>
      <c r="R104" s="209">
        <f>Q104*H104</f>
        <v>0</v>
      </c>
      <c r="S104" s="209">
        <v>0</v>
      </c>
      <c r="T104" s="210">
        <f>S104*H104</f>
        <v>0</v>
      </c>
      <c r="AR104" s="12" t="s">
        <v>156</v>
      </c>
      <c r="AT104" s="12" t="s">
        <v>115</v>
      </c>
      <c r="AU104" s="12" t="s">
        <v>80</v>
      </c>
      <c r="AY104" s="12" t="s">
        <v>112</v>
      </c>
      <c r="BE104" s="211">
        <f>IF(N104="základní",J104,0)</f>
        <v>0</v>
      </c>
      <c r="BF104" s="211">
        <f>IF(N104="snížená",J104,0)</f>
        <v>0</v>
      </c>
      <c r="BG104" s="211">
        <f>IF(N104="zákl. přenesená",J104,0)</f>
        <v>0</v>
      </c>
      <c r="BH104" s="211">
        <f>IF(N104="sníž. přenesená",J104,0)</f>
        <v>0</v>
      </c>
      <c r="BI104" s="211">
        <f>IF(N104="nulová",J104,0)</f>
        <v>0</v>
      </c>
      <c r="BJ104" s="12" t="s">
        <v>78</v>
      </c>
      <c r="BK104" s="211">
        <f>ROUND(I104*H104,2)</f>
        <v>0</v>
      </c>
      <c r="BL104" s="12" t="s">
        <v>156</v>
      </c>
      <c r="BM104" s="12" t="s">
        <v>157</v>
      </c>
    </row>
    <row r="105" spans="2:47" s="1" customFormat="1" ht="12">
      <c r="B105" s="33"/>
      <c r="C105" s="34"/>
      <c r="D105" s="212" t="s">
        <v>121</v>
      </c>
      <c r="E105" s="34"/>
      <c r="F105" s="213" t="s">
        <v>154</v>
      </c>
      <c r="G105" s="34"/>
      <c r="H105" s="34"/>
      <c r="I105" s="126"/>
      <c r="J105" s="34"/>
      <c r="K105" s="34"/>
      <c r="L105" s="38"/>
      <c r="M105" s="215"/>
      <c r="N105" s="216"/>
      <c r="O105" s="216"/>
      <c r="P105" s="216"/>
      <c r="Q105" s="216"/>
      <c r="R105" s="216"/>
      <c r="S105" s="216"/>
      <c r="T105" s="217"/>
      <c r="AT105" s="12" t="s">
        <v>121</v>
      </c>
      <c r="AU105" s="12" t="s">
        <v>80</v>
      </c>
    </row>
    <row r="106" spans="2:12" s="1" customFormat="1" ht="6.95" customHeight="1">
      <c r="B106" s="52"/>
      <c r="C106" s="53"/>
      <c r="D106" s="53"/>
      <c r="E106" s="53"/>
      <c r="F106" s="53"/>
      <c r="G106" s="53"/>
      <c r="H106" s="53"/>
      <c r="I106" s="150"/>
      <c r="J106" s="53"/>
      <c r="K106" s="53"/>
      <c r="L106" s="38"/>
    </row>
  </sheetData>
  <sheetProtection password="CC35" sheet="1" objects="1" scenarios="1" formatColumns="0" formatRows="0" autoFilter="0"/>
  <autoFilter ref="C83:K105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06"/>
  <sheetViews>
    <sheetView showGridLines="0" workbookViewId="0" topLeftCell="A1"/>
  </sheetViews>
  <sheetFormatPr defaultColWidth="9.140625" defaultRowHeight="12"/>
  <cols>
    <col min="1" max="1" width="7.140625" style="0" customWidth="1"/>
    <col min="2" max="2" width="1.421875" style="0" customWidth="1"/>
    <col min="3" max="3" width="3.57421875" style="0" customWidth="1"/>
    <col min="4" max="4" width="3.7109375" style="0" customWidth="1"/>
    <col min="5" max="5" width="14.7109375" style="0" customWidth="1"/>
    <col min="6" max="6" width="86.421875" style="0" customWidth="1"/>
    <col min="7" max="7" width="7.421875" style="0" customWidth="1"/>
    <col min="8" max="8" width="9.57421875" style="0" customWidth="1"/>
    <col min="9" max="9" width="12.140625" style="119" customWidth="1"/>
    <col min="10" max="10" width="20.140625" style="0" customWidth="1"/>
    <col min="11" max="11" width="13.28125" style="0" customWidth="1"/>
    <col min="12" max="12" width="8.00390625" style="0" customWidth="1"/>
    <col min="13" max="13" width="9.28125" style="0" hidden="1" customWidth="1"/>
    <col min="14" max="14" width="9.140625" style="0" hidden="1" customWidth="1"/>
    <col min="15" max="20" width="12.140625" style="0" hidden="1" customWidth="1"/>
    <col min="21" max="21" width="14.00390625" style="0" hidden="1" customWidth="1"/>
    <col min="22" max="22" width="10.57421875" style="0" customWidth="1"/>
    <col min="23" max="23" width="14.00390625" style="0" customWidth="1"/>
    <col min="24" max="24" width="10.57421875" style="0" customWidth="1"/>
    <col min="25" max="25" width="12.8515625" style="0" customWidth="1"/>
    <col min="26" max="26" width="9.421875" style="0" customWidth="1"/>
    <col min="27" max="27" width="12.8515625" style="0" customWidth="1"/>
    <col min="28" max="28" width="14.00390625" style="0" customWidth="1"/>
    <col min="29" max="29" width="9.421875" style="0" customWidth="1"/>
    <col min="30" max="30" width="12.8515625" style="0" customWidth="1"/>
    <col min="31" max="31" width="14.00390625" style="0" customWidth="1"/>
    <col min="44" max="65" width="9.140625" style="0" hidden="1" customWidth="1"/>
  </cols>
  <sheetData>
    <row r="1" ht="12"/>
    <row r="2" spans="12:46" ht="36.95" customHeight="1">
      <c r="AT2" s="12" t="s">
        <v>83</v>
      </c>
    </row>
    <row r="3" spans="2:46" ht="6.95" customHeight="1">
      <c r="B3" s="120"/>
      <c r="C3" s="121"/>
      <c r="D3" s="121"/>
      <c r="E3" s="121"/>
      <c r="F3" s="121"/>
      <c r="G3" s="121"/>
      <c r="H3" s="121"/>
      <c r="I3" s="122"/>
      <c r="J3" s="121"/>
      <c r="K3" s="121"/>
      <c r="L3" s="15"/>
      <c r="AT3" s="12" t="s">
        <v>80</v>
      </c>
    </row>
    <row r="4" spans="2:46" ht="24.95" customHeight="1">
      <c r="B4" s="15"/>
      <c r="D4" s="123" t="s">
        <v>84</v>
      </c>
      <c r="L4" s="15"/>
      <c r="M4" s="19" t="s">
        <v>10</v>
      </c>
      <c r="AT4" s="12" t="s">
        <v>4</v>
      </c>
    </row>
    <row r="5" spans="2:12" ht="6.95" customHeight="1">
      <c r="B5" s="15"/>
      <c r="L5" s="15"/>
    </row>
    <row r="6" spans="2:12" ht="12" customHeight="1">
      <c r="B6" s="15"/>
      <c r="D6" s="124" t="s">
        <v>16</v>
      </c>
      <c r="L6" s="15"/>
    </row>
    <row r="7" spans="2:12" ht="14.4" customHeight="1">
      <c r="B7" s="15"/>
      <c r="E7" s="125" t="str">
        <f>'Rekapitulace stavby'!K6</f>
        <v>Výměna výtahů OD Andy</v>
      </c>
      <c r="F7" s="124"/>
      <c r="G7" s="124"/>
      <c r="H7" s="124"/>
      <c r="L7" s="15"/>
    </row>
    <row r="8" spans="2:12" s="1" customFormat="1" ht="12" customHeight="1">
      <c r="B8" s="38"/>
      <c r="D8" s="124" t="s">
        <v>85</v>
      </c>
      <c r="I8" s="126"/>
      <c r="L8" s="38"/>
    </row>
    <row r="9" spans="2:12" s="1" customFormat="1" ht="36.95" customHeight="1">
      <c r="B9" s="38"/>
      <c r="E9" s="127" t="s">
        <v>158</v>
      </c>
      <c r="F9" s="1"/>
      <c r="G9" s="1"/>
      <c r="H9" s="1"/>
      <c r="I9" s="126"/>
      <c r="L9" s="38"/>
    </row>
    <row r="10" spans="2:12" s="1" customFormat="1" ht="12">
      <c r="B10" s="38"/>
      <c r="I10" s="126"/>
      <c r="L10" s="38"/>
    </row>
    <row r="11" spans="2:12" s="1" customFormat="1" ht="12" customHeight="1">
      <c r="B11" s="38"/>
      <c r="D11" s="124" t="s">
        <v>18</v>
      </c>
      <c r="F11" s="12" t="s">
        <v>1</v>
      </c>
      <c r="I11" s="128" t="s">
        <v>19</v>
      </c>
      <c r="J11" s="12" t="s">
        <v>1</v>
      </c>
      <c r="L11" s="38"/>
    </row>
    <row r="12" spans="2:12" s="1" customFormat="1" ht="12" customHeight="1">
      <c r="B12" s="38"/>
      <c r="D12" s="124" t="s">
        <v>20</v>
      </c>
      <c r="F12" s="12" t="s">
        <v>21</v>
      </c>
      <c r="I12" s="128" t="s">
        <v>22</v>
      </c>
      <c r="J12" s="129" t="str">
        <f>'Rekapitulace stavby'!AN8</f>
        <v>5. 4. 2019</v>
      </c>
      <c r="L12" s="38"/>
    </row>
    <row r="13" spans="2:12" s="1" customFormat="1" ht="10.8" customHeight="1">
      <c r="B13" s="38"/>
      <c r="I13" s="126"/>
      <c r="L13" s="38"/>
    </row>
    <row r="14" spans="2:12" s="1" customFormat="1" ht="12" customHeight="1">
      <c r="B14" s="38"/>
      <c r="D14" s="124" t="s">
        <v>24</v>
      </c>
      <c r="I14" s="128" t="s">
        <v>25</v>
      </c>
      <c r="J14" s="12" t="s">
        <v>1</v>
      </c>
      <c r="L14" s="38"/>
    </row>
    <row r="15" spans="2:12" s="1" customFormat="1" ht="18" customHeight="1">
      <c r="B15" s="38"/>
      <c r="E15" s="12" t="s">
        <v>26</v>
      </c>
      <c r="I15" s="128" t="s">
        <v>27</v>
      </c>
      <c r="J15" s="12" t="s">
        <v>1</v>
      </c>
      <c r="L15" s="38"/>
    </row>
    <row r="16" spans="2:12" s="1" customFormat="1" ht="6.95" customHeight="1">
      <c r="B16" s="38"/>
      <c r="I16" s="126"/>
      <c r="L16" s="38"/>
    </row>
    <row r="17" spans="2:12" s="1" customFormat="1" ht="12" customHeight="1">
      <c r="B17" s="38"/>
      <c r="D17" s="124" t="s">
        <v>28</v>
      </c>
      <c r="I17" s="128" t="s">
        <v>25</v>
      </c>
      <c r="J17" s="28" t="str">
        <f>'Rekapitulace stavby'!AN13</f>
        <v>Vyplň údaj</v>
      </c>
      <c r="L17" s="38"/>
    </row>
    <row r="18" spans="2:12" s="1" customFormat="1" ht="18" customHeight="1">
      <c r="B18" s="38"/>
      <c r="E18" s="28" t="str">
        <f>'Rekapitulace stavby'!E14</f>
        <v>Vyplň údaj</v>
      </c>
      <c r="F18" s="12"/>
      <c r="G18" s="12"/>
      <c r="H18" s="12"/>
      <c r="I18" s="128" t="s">
        <v>27</v>
      </c>
      <c r="J18" s="28" t="str">
        <f>'Rekapitulace stavby'!AN14</f>
        <v>Vyplň údaj</v>
      </c>
      <c r="L18" s="38"/>
    </row>
    <row r="19" spans="2:12" s="1" customFormat="1" ht="6.95" customHeight="1">
      <c r="B19" s="38"/>
      <c r="I19" s="126"/>
      <c r="L19" s="38"/>
    </row>
    <row r="20" spans="2:12" s="1" customFormat="1" ht="12" customHeight="1">
      <c r="B20" s="38"/>
      <c r="D20" s="124" t="s">
        <v>30</v>
      </c>
      <c r="I20" s="128" t="s">
        <v>25</v>
      </c>
      <c r="J20" s="12" t="str">
        <f>IF('Rekapitulace stavby'!AN16="","",'Rekapitulace stavby'!AN16)</f>
        <v/>
      </c>
      <c r="L20" s="38"/>
    </row>
    <row r="21" spans="2:12" s="1" customFormat="1" ht="18" customHeight="1">
      <c r="B21" s="38"/>
      <c r="E21" s="12" t="str">
        <f>IF('Rekapitulace stavby'!E17="","",'Rekapitulace stavby'!E17)</f>
        <v xml:space="preserve"> </v>
      </c>
      <c r="I21" s="128" t="s">
        <v>27</v>
      </c>
      <c r="J21" s="12" t="str">
        <f>IF('Rekapitulace stavby'!AN17="","",'Rekapitulace stavby'!AN17)</f>
        <v/>
      </c>
      <c r="L21" s="38"/>
    </row>
    <row r="22" spans="2:12" s="1" customFormat="1" ht="6.95" customHeight="1">
      <c r="B22" s="38"/>
      <c r="I22" s="126"/>
      <c r="L22" s="38"/>
    </row>
    <row r="23" spans="2:12" s="1" customFormat="1" ht="12" customHeight="1">
      <c r="B23" s="38"/>
      <c r="D23" s="124" t="s">
        <v>33</v>
      </c>
      <c r="I23" s="128" t="s">
        <v>25</v>
      </c>
      <c r="J23" s="12" t="s">
        <v>1</v>
      </c>
      <c r="L23" s="38"/>
    </row>
    <row r="24" spans="2:12" s="1" customFormat="1" ht="18" customHeight="1">
      <c r="B24" s="38"/>
      <c r="E24" s="12" t="s">
        <v>34</v>
      </c>
      <c r="I24" s="128" t="s">
        <v>27</v>
      </c>
      <c r="J24" s="12" t="s">
        <v>1</v>
      </c>
      <c r="L24" s="38"/>
    </row>
    <row r="25" spans="2:12" s="1" customFormat="1" ht="6.95" customHeight="1">
      <c r="B25" s="38"/>
      <c r="I25" s="126"/>
      <c r="L25" s="38"/>
    </row>
    <row r="26" spans="2:12" s="1" customFormat="1" ht="12" customHeight="1">
      <c r="B26" s="38"/>
      <c r="D26" s="124" t="s">
        <v>35</v>
      </c>
      <c r="I26" s="126"/>
      <c r="L26" s="38"/>
    </row>
    <row r="27" spans="2:12" s="6" customFormat="1" ht="14.4" customHeight="1">
      <c r="B27" s="130"/>
      <c r="E27" s="131" t="s">
        <v>1</v>
      </c>
      <c r="F27" s="131"/>
      <c r="G27" s="131"/>
      <c r="H27" s="131"/>
      <c r="I27" s="132"/>
      <c r="L27" s="130"/>
    </row>
    <row r="28" spans="2:12" s="1" customFormat="1" ht="6.95" customHeight="1">
      <c r="B28" s="38"/>
      <c r="I28" s="126"/>
      <c r="L28" s="38"/>
    </row>
    <row r="29" spans="2:12" s="1" customFormat="1" ht="6.95" customHeight="1">
      <c r="B29" s="38"/>
      <c r="D29" s="66"/>
      <c r="E29" s="66"/>
      <c r="F29" s="66"/>
      <c r="G29" s="66"/>
      <c r="H29" s="66"/>
      <c r="I29" s="133"/>
      <c r="J29" s="66"/>
      <c r="K29" s="66"/>
      <c r="L29" s="38"/>
    </row>
    <row r="30" spans="2:12" s="1" customFormat="1" ht="25.4" customHeight="1">
      <c r="B30" s="38"/>
      <c r="D30" s="134" t="s">
        <v>36</v>
      </c>
      <c r="I30" s="126"/>
      <c r="J30" s="135">
        <f>ROUND(J84,2)</f>
        <v>0</v>
      </c>
      <c r="L30" s="38"/>
    </row>
    <row r="31" spans="2:12" s="1" customFormat="1" ht="6.95" customHeight="1">
      <c r="B31" s="38"/>
      <c r="D31" s="66"/>
      <c r="E31" s="66"/>
      <c r="F31" s="66"/>
      <c r="G31" s="66"/>
      <c r="H31" s="66"/>
      <c r="I31" s="133"/>
      <c r="J31" s="66"/>
      <c r="K31" s="66"/>
      <c r="L31" s="38"/>
    </row>
    <row r="32" spans="2:12" s="1" customFormat="1" ht="14.4" customHeight="1">
      <c r="B32" s="38"/>
      <c r="F32" s="136" t="s">
        <v>38</v>
      </c>
      <c r="I32" s="137" t="s">
        <v>37</v>
      </c>
      <c r="J32" s="136" t="s">
        <v>39</v>
      </c>
      <c r="L32" s="38"/>
    </row>
    <row r="33" spans="2:12" s="1" customFormat="1" ht="14.4" customHeight="1">
      <c r="B33" s="38"/>
      <c r="D33" s="124" t="s">
        <v>40</v>
      </c>
      <c r="E33" s="124" t="s">
        <v>41</v>
      </c>
      <c r="F33" s="138">
        <f>ROUND((SUM(BE84:BE105)),2)</f>
        <v>0</v>
      </c>
      <c r="I33" s="139">
        <v>0.21</v>
      </c>
      <c r="J33" s="138">
        <f>ROUND(((SUM(BE84:BE105))*I33),2)</f>
        <v>0</v>
      </c>
      <c r="L33" s="38"/>
    </row>
    <row r="34" spans="2:12" s="1" customFormat="1" ht="14.4" customHeight="1">
      <c r="B34" s="38"/>
      <c r="E34" s="124" t="s">
        <v>42</v>
      </c>
      <c r="F34" s="138">
        <f>ROUND((SUM(BF84:BF105)),2)</f>
        <v>0</v>
      </c>
      <c r="I34" s="139">
        <v>0.15</v>
      </c>
      <c r="J34" s="138">
        <f>ROUND(((SUM(BF84:BF105))*I34),2)</f>
        <v>0</v>
      </c>
      <c r="L34" s="38"/>
    </row>
    <row r="35" spans="2:12" s="1" customFormat="1" ht="14.4" customHeight="1" hidden="1">
      <c r="B35" s="38"/>
      <c r="E35" s="124" t="s">
        <v>43</v>
      </c>
      <c r="F35" s="138">
        <f>ROUND((SUM(BG84:BG105)),2)</f>
        <v>0</v>
      </c>
      <c r="I35" s="139">
        <v>0.21</v>
      </c>
      <c r="J35" s="138">
        <f>0</f>
        <v>0</v>
      </c>
      <c r="L35" s="38"/>
    </row>
    <row r="36" spans="2:12" s="1" customFormat="1" ht="14.4" customHeight="1" hidden="1">
      <c r="B36" s="38"/>
      <c r="E36" s="124" t="s">
        <v>44</v>
      </c>
      <c r="F36" s="138">
        <f>ROUND((SUM(BH84:BH105)),2)</f>
        <v>0</v>
      </c>
      <c r="I36" s="139">
        <v>0.15</v>
      </c>
      <c r="J36" s="138">
        <f>0</f>
        <v>0</v>
      </c>
      <c r="L36" s="38"/>
    </row>
    <row r="37" spans="2:12" s="1" customFormat="1" ht="14.4" customHeight="1" hidden="1">
      <c r="B37" s="38"/>
      <c r="E37" s="124" t="s">
        <v>45</v>
      </c>
      <c r="F37" s="138">
        <f>ROUND((SUM(BI84:BI105)),2)</f>
        <v>0</v>
      </c>
      <c r="I37" s="139">
        <v>0</v>
      </c>
      <c r="J37" s="138">
        <f>0</f>
        <v>0</v>
      </c>
      <c r="L37" s="38"/>
    </row>
    <row r="38" spans="2:12" s="1" customFormat="1" ht="6.95" customHeight="1">
      <c r="B38" s="38"/>
      <c r="I38" s="126"/>
      <c r="L38" s="38"/>
    </row>
    <row r="39" spans="2:12" s="1" customFormat="1" ht="25.4" customHeight="1">
      <c r="B39" s="38"/>
      <c r="C39" s="140"/>
      <c r="D39" s="141" t="s">
        <v>46</v>
      </c>
      <c r="E39" s="142"/>
      <c r="F39" s="142"/>
      <c r="G39" s="143" t="s">
        <v>47</v>
      </c>
      <c r="H39" s="144" t="s">
        <v>48</v>
      </c>
      <c r="I39" s="145"/>
      <c r="J39" s="146">
        <f>SUM(J30:J37)</f>
        <v>0</v>
      </c>
      <c r="K39" s="147"/>
      <c r="L39" s="38"/>
    </row>
    <row r="40" spans="2:12" s="1" customFormat="1" ht="14.4" customHeight="1">
      <c r="B40" s="148"/>
      <c r="C40" s="149"/>
      <c r="D40" s="149"/>
      <c r="E40" s="149"/>
      <c r="F40" s="149"/>
      <c r="G40" s="149"/>
      <c r="H40" s="149"/>
      <c r="I40" s="150"/>
      <c r="J40" s="149"/>
      <c r="K40" s="149"/>
      <c r="L40" s="38"/>
    </row>
    <row r="44" spans="2:12" s="1" customFormat="1" ht="6.95" customHeight="1">
      <c r="B44" s="151"/>
      <c r="C44" s="152"/>
      <c r="D44" s="152"/>
      <c r="E44" s="152"/>
      <c r="F44" s="152"/>
      <c r="G44" s="152"/>
      <c r="H44" s="152"/>
      <c r="I44" s="153"/>
      <c r="J44" s="152"/>
      <c r="K44" s="152"/>
      <c r="L44" s="38"/>
    </row>
    <row r="45" spans="2:12" s="1" customFormat="1" ht="24.95" customHeight="1">
      <c r="B45" s="33"/>
      <c r="C45" s="18" t="s">
        <v>87</v>
      </c>
      <c r="D45" s="34"/>
      <c r="E45" s="34"/>
      <c r="F45" s="34"/>
      <c r="G45" s="34"/>
      <c r="H45" s="34"/>
      <c r="I45" s="126"/>
      <c r="J45" s="34"/>
      <c r="K45" s="34"/>
      <c r="L45" s="38"/>
    </row>
    <row r="46" spans="2:12" s="1" customFormat="1" ht="6.95" customHeight="1">
      <c r="B46" s="33"/>
      <c r="C46" s="34"/>
      <c r="D46" s="34"/>
      <c r="E46" s="34"/>
      <c r="F46" s="34"/>
      <c r="G46" s="34"/>
      <c r="H46" s="34"/>
      <c r="I46" s="126"/>
      <c r="J46" s="34"/>
      <c r="K46" s="34"/>
      <c r="L46" s="38"/>
    </row>
    <row r="47" spans="2:12" s="1" customFormat="1" ht="12" customHeight="1">
      <c r="B47" s="33"/>
      <c r="C47" s="27" t="s">
        <v>16</v>
      </c>
      <c r="D47" s="34"/>
      <c r="E47" s="34"/>
      <c r="F47" s="34"/>
      <c r="G47" s="34"/>
      <c r="H47" s="34"/>
      <c r="I47" s="126"/>
      <c r="J47" s="34"/>
      <c r="K47" s="34"/>
      <c r="L47" s="38"/>
    </row>
    <row r="48" spans="2:12" s="1" customFormat="1" ht="14.4" customHeight="1">
      <c r="B48" s="33"/>
      <c r="C48" s="34"/>
      <c r="D48" s="34"/>
      <c r="E48" s="154" t="str">
        <f>E7</f>
        <v>Výměna výtahů OD Andy</v>
      </c>
      <c r="F48" s="27"/>
      <c r="G48" s="27"/>
      <c r="H48" s="27"/>
      <c r="I48" s="126"/>
      <c r="J48" s="34"/>
      <c r="K48" s="34"/>
      <c r="L48" s="38"/>
    </row>
    <row r="49" spans="2:12" s="1" customFormat="1" ht="12" customHeight="1">
      <c r="B49" s="33"/>
      <c r="C49" s="27" t="s">
        <v>85</v>
      </c>
      <c r="D49" s="34"/>
      <c r="E49" s="34"/>
      <c r="F49" s="34"/>
      <c r="G49" s="34"/>
      <c r="H49" s="34"/>
      <c r="I49" s="126"/>
      <c r="J49" s="34"/>
      <c r="K49" s="34"/>
      <c r="L49" s="38"/>
    </row>
    <row r="50" spans="2:12" s="1" customFormat="1" ht="14.4" customHeight="1">
      <c r="B50" s="33"/>
      <c r="C50" s="34"/>
      <c r="D50" s="34"/>
      <c r="E50" s="59" t="str">
        <f>E9</f>
        <v>02 - zaměstnanecký výtah 1000kg/4st</v>
      </c>
      <c r="F50" s="34"/>
      <c r="G50" s="34"/>
      <c r="H50" s="34"/>
      <c r="I50" s="126"/>
      <c r="J50" s="34"/>
      <c r="K50" s="34"/>
      <c r="L50" s="38"/>
    </row>
    <row r="51" spans="2:12" s="1" customFormat="1" ht="6.95" customHeight="1">
      <c r="B51" s="33"/>
      <c r="C51" s="34"/>
      <c r="D51" s="34"/>
      <c r="E51" s="34"/>
      <c r="F51" s="34"/>
      <c r="G51" s="34"/>
      <c r="H51" s="34"/>
      <c r="I51" s="126"/>
      <c r="J51" s="34"/>
      <c r="K51" s="34"/>
      <c r="L51" s="38"/>
    </row>
    <row r="52" spans="2:12" s="1" customFormat="1" ht="12" customHeight="1">
      <c r="B52" s="33"/>
      <c r="C52" s="27" t="s">
        <v>20</v>
      </c>
      <c r="D52" s="34"/>
      <c r="E52" s="34"/>
      <c r="F52" s="22" t="str">
        <f>F12</f>
        <v>Č. Lípa</v>
      </c>
      <c r="G52" s="34"/>
      <c r="H52" s="34"/>
      <c r="I52" s="128" t="s">
        <v>22</v>
      </c>
      <c r="J52" s="62" t="str">
        <f>IF(J12="","",J12)</f>
        <v>5. 4. 2019</v>
      </c>
      <c r="K52" s="34"/>
      <c r="L52" s="38"/>
    </row>
    <row r="53" spans="2:12" s="1" customFormat="1" ht="6.95" customHeight="1">
      <c r="B53" s="33"/>
      <c r="C53" s="34"/>
      <c r="D53" s="34"/>
      <c r="E53" s="34"/>
      <c r="F53" s="34"/>
      <c r="G53" s="34"/>
      <c r="H53" s="34"/>
      <c r="I53" s="126"/>
      <c r="J53" s="34"/>
      <c r="K53" s="34"/>
      <c r="L53" s="38"/>
    </row>
    <row r="54" spans="2:12" s="1" customFormat="1" ht="12.6" customHeight="1">
      <c r="B54" s="33"/>
      <c r="C54" s="27" t="s">
        <v>24</v>
      </c>
      <c r="D54" s="34"/>
      <c r="E54" s="34"/>
      <c r="F54" s="22" t="str">
        <f>E15</f>
        <v>OD Andy</v>
      </c>
      <c r="G54" s="34"/>
      <c r="H54" s="34"/>
      <c r="I54" s="128" t="s">
        <v>30</v>
      </c>
      <c r="J54" s="31" t="str">
        <f>E21</f>
        <v xml:space="preserve"> </v>
      </c>
      <c r="K54" s="34"/>
      <c r="L54" s="38"/>
    </row>
    <row r="55" spans="2:12" s="1" customFormat="1" ht="12.6" customHeight="1">
      <c r="B55" s="33"/>
      <c r="C55" s="27" t="s">
        <v>28</v>
      </c>
      <c r="D55" s="34"/>
      <c r="E55" s="34"/>
      <c r="F55" s="22" t="str">
        <f>IF(E18="","",E18)</f>
        <v>Vyplň údaj</v>
      </c>
      <c r="G55" s="34"/>
      <c r="H55" s="34"/>
      <c r="I55" s="128" t="s">
        <v>33</v>
      </c>
      <c r="J55" s="31" t="str">
        <f>E24</f>
        <v>J. Nešněra</v>
      </c>
      <c r="K55" s="34"/>
      <c r="L55" s="38"/>
    </row>
    <row r="56" spans="2:12" s="1" customFormat="1" ht="10.3" customHeight="1">
      <c r="B56" s="33"/>
      <c r="C56" s="34"/>
      <c r="D56" s="34"/>
      <c r="E56" s="34"/>
      <c r="F56" s="34"/>
      <c r="G56" s="34"/>
      <c r="H56" s="34"/>
      <c r="I56" s="126"/>
      <c r="J56" s="34"/>
      <c r="K56" s="34"/>
      <c r="L56" s="38"/>
    </row>
    <row r="57" spans="2:12" s="1" customFormat="1" ht="29.25" customHeight="1">
      <c r="B57" s="33"/>
      <c r="C57" s="155" t="s">
        <v>88</v>
      </c>
      <c r="D57" s="156"/>
      <c r="E57" s="156"/>
      <c r="F57" s="156"/>
      <c r="G57" s="156"/>
      <c r="H57" s="156"/>
      <c r="I57" s="157"/>
      <c r="J57" s="158" t="s">
        <v>89</v>
      </c>
      <c r="K57" s="156"/>
      <c r="L57" s="38"/>
    </row>
    <row r="58" spans="2:12" s="1" customFormat="1" ht="10.3" customHeight="1">
      <c r="B58" s="33"/>
      <c r="C58" s="34"/>
      <c r="D58" s="34"/>
      <c r="E58" s="34"/>
      <c r="F58" s="34"/>
      <c r="G58" s="34"/>
      <c r="H58" s="34"/>
      <c r="I58" s="126"/>
      <c r="J58" s="34"/>
      <c r="K58" s="34"/>
      <c r="L58" s="38"/>
    </row>
    <row r="59" spans="2:47" s="1" customFormat="1" ht="22.8" customHeight="1">
      <c r="B59" s="33"/>
      <c r="C59" s="159" t="s">
        <v>90</v>
      </c>
      <c r="D59" s="34"/>
      <c r="E59" s="34"/>
      <c r="F59" s="34"/>
      <c r="G59" s="34"/>
      <c r="H59" s="34"/>
      <c r="I59" s="126"/>
      <c r="J59" s="93">
        <f>J84</f>
        <v>0</v>
      </c>
      <c r="K59" s="34"/>
      <c r="L59" s="38"/>
      <c r="AU59" s="12" t="s">
        <v>91</v>
      </c>
    </row>
    <row r="60" spans="2:12" s="7" customFormat="1" ht="24.95" customHeight="1">
      <c r="B60" s="160"/>
      <c r="C60" s="161"/>
      <c r="D60" s="162" t="s">
        <v>92</v>
      </c>
      <c r="E60" s="163"/>
      <c r="F60" s="163"/>
      <c r="G60" s="163"/>
      <c r="H60" s="163"/>
      <c r="I60" s="164"/>
      <c r="J60" s="165">
        <f>J85</f>
        <v>0</v>
      </c>
      <c r="K60" s="161"/>
      <c r="L60" s="166"/>
    </row>
    <row r="61" spans="2:12" s="8" customFormat="1" ht="19.9" customHeight="1">
      <c r="B61" s="167"/>
      <c r="C61" s="168"/>
      <c r="D61" s="169" t="s">
        <v>93</v>
      </c>
      <c r="E61" s="170"/>
      <c r="F61" s="170"/>
      <c r="G61" s="170"/>
      <c r="H61" s="170"/>
      <c r="I61" s="171"/>
      <c r="J61" s="172">
        <f>J86</f>
        <v>0</v>
      </c>
      <c r="K61" s="168"/>
      <c r="L61" s="173"/>
    </row>
    <row r="62" spans="2:12" s="8" customFormat="1" ht="19.9" customHeight="1">
      <c r="B62" s="167"/>
      <c r="C62" s="168"/>
      <c r="D62" s="169" t="s">
        <v>94</v>
      </c>
      <c r="E62" s="170"/>
      <c r="F62" s="170"/>
      <c r="G62" s="170"/>
      <c r="H62" s="170"/>
      <c r="I62" s="171"/>
      <c r="J62" s="172">
        <f>J95</f>
        <v>0</v>
      </c>
      <c r="K62" s="168"/>
      <c r="L62" s="173"/>
    </row>
    <row r="63" spans="2:12" s="7" customFormat="1" ht="24.95" customHeight="1">
      <c r="B63" s="160"/>
      <c r="C63" s="161"/>
      <c r="D63" s="162" t="s">
        <v>95</v>
      </c>
      <c r="E63" s="163"/>
      <c r="F63" s="163"/>
      <c r="G63" s="163"/>
      <c r="H63" s="163"/>
      <c r="I63" s="164"/>
      <c r="J63" s="165">
        <f>J102</f>
        <v>0</v>
      </c>
      <c r="K63" s="161"/>
      <c r="L63" s="166"/>
    </row>
    <row r="64" spans="2:12" s="8" customFormat="1" ht="19.9" customHeight="1">
      <c r="B64" s="167"/>
      <c r="C64" s="168"/>
      <c r="D64" s="169" t="s">
        <v>96</v>
      </c>
      <c r="E64" s="170"/>
      <c r="F64" s="170"/>
      <c r="G64" s="170"/>
      <c r="H64" s="170"/>
      <c r="I64" s="171"/>
      <c r="J64" s="172">
        <f>J103</f>
        <v>0</v>
      </c>
      <c r="K64" s="168"/>
      <c r="L64" s="173"/>
    </row>
    <row r="65" spans="2:12" s="1" customFormat="1" ht="21.8" customHeight="1">
      <c r="B65" s="33"/>
      <c r="C65" s="34"/>
      <c r="D65" s="34"/>
      <c r="E65" s="34"/>
      <c r="F65" s="34"/>
      <c r="G65" s="34"/>
      <c r="H65" s="34"/>
      <c r="I65" s="126"/>
      <c r="J65" s="34"/>
      <c r="K65" s="34"/>
      <c r="L65" s="38"/>
    </row>
    <row r="66" spans="2:12" s="1" customFormat="1" ht="6.95" customHeight="1">
      <c r="B66" s="52"/>
      <c r="C66" s="53"/>
      <c r="D66" s="53"/>
      <c r="E66" s="53"/>
      <c r="F66" s="53"/>
      <c r="G66" s="53"/>
      <c r="H66" s="53"/>
      <c r="I66" s="150"/>
      <c r="J66" s="53"/>
      <c r="K66" s="53"/>
      <c r="L66" s="38"/>
    </row>
    <row r="70" spans="2:12" s="1" customFormat="1" ht="6.95" customHeight="1">
      <c r="B70" s="54"/>
      <c r="C70" s="55"/>
      <c r="D70" s="55"/>
      <c r="E70" s="55"/>
      <c r="F70" s="55"/>
      <c r="G70" s="55"/>
      <c r="H70" s="55"/>
      <c r="I70" s="153"/>
      <c r="J70" s="55"/>
      <c r="K70" s="55"/>
      <c r="L70" s="38"/>
    </row>
    <row r="71" spans="2:12" s="1" customFormat="1" ht="24.95" customHeight="1">
      <c r="B71" s="33"/>
      <c r="C71" s="18" t="s">
        <v>97</v>
      </c>
      <c r="D71" s="34"/>
      <c r="E71" s="34"/>
      <c r="F71" s="34"/>
      <c r="G71" s="34"/>
      <c r="H71" s="34"/>
      <c r="I71" s="126"/>
      <c r="J71" s="34"/>
      <c r="K71" s="34"/>
      <c r="L71" s="38"/>
    </row>
    <row r="72" spans="2:12" s="1" customFormat="1" ht="6.95" customHeight="1">
      <c r="B72" s="33"/>
      <c r="C72" s="34"/>
      <c r="D72" s="34"/>
      <c r="E72" s="34"/>
      <c r="F72" s="34"/>
      <c r="G72" s="34"/>
      <c r="H72" s="34"/>
      <c r="I72" s="126"/>
      <c r="J72" s="34"/>
      <c r="K72" s="34"/>
      <c r="L72" s="38"/>
    </row>
    <row r="73" spans="2:12" s="1" customFormat="1" ht="12" customHeight="1">
      <c r="B73" s="33"/>
      <c r="C73" s="27" t="s">
        <v>16</v>
      </c>
      <c r="D73" s="34"/>
      <c r="E73" s="34"/>
      <c r="F73" s="34"/>
      <c r="G73" s="34"/>
      <c r="H73" s="34"/>
      <c r="I73" s="126"/>
      <c r="J73" s="34"/>
      <c r="K73" s="34"/>
      <c r="L73" s="38"/>
    </row>
    <row r="74" spans="2:12" s="1" customFormat="1" ht="14.4" customHeight="1">
      <c r="B74" s="33"/>
      <c r="C74" s="34"/>
      <c r="D74" s="34"/>
      <c r="E74" s="154" t="str">
        <f>E7</f>
        <v>Výměna výtahů OD Andy</v>
      </c>
      <c r="F74" s="27"/>
      <c r="G74" s="27"/>
      <c r="H74" s="27"/>
      <c r="I74" s="126"/>
      <c r="J74" s="34"/>
      <c r="K74" s="34"/>
      <c r="L74" s="38"/>
    </row>
    <row r="75" spans="2:12" s="1" customFormat="1" ht="12" customHeight="1">
      <c r="B75" s="33"/>
      <c r="C75" s="27" t="s">
        <v>85</v>
      </c>
      <c r="D75" s="34"/>
      <c r="E75" s="34"/>
      <c r="F75" s="34"/>
      <c r="G75" s="34"/>
      <c r="H75" s="34"/>
      <c r="I75" s="126"/>
      <c r="J75" s="34"/>
      <c r="K75" s="34"/>
      <c r="L75" s="38"/>
    </row>
    <row r="76" spans="2:12" s="1" customFormat="1" ht="14.4" customHeight="1">
      <c r="B76" s="33"/>
      <c r="C76" s="34"/>
      <c r="D76" s="34"/>
      <c r="E76" s="59" t="str">
        <f>E9</f>
        <v>02 - zaměstnanecký výtah 1000kg/4st</v>
      </c>
      <c r="F76" s="34"/>
      <c r="G76" s="34"/>
      <c r="H76" s="34"/>
      <c r="I76" s="126"/>
      <c r="J76" s="34"/>
      <c r="K76" s="34"/>
      <c r="L76" s="38"/>
    </row>
    <row r="77" spans="2:12" s="1" customFormat="1" ht="6.95" customHeight="1">
      <c r="B77" s="33"/>
      <c r="C77" s="34"/>
      <c r="D77" s="34"/>
      <c r="E77" s="34"/>
      <c r="F77" s="34"/>
      <c r="G77" s="34"/>
      <c r="H77" s="34"/>
      <c r="I77" s="126"/>
      <c r="J77" s="34"/>
      <c r="K77" s="34"/>
      <c r="L77" s="38"/>
    </row>
    <row r="78" spans="2:12" s="1" customFormat="1" ht="12" customHeight="1">
      <c r="B78" s="33"/>
      <c r="C78" s="27" t="s">
        <v>20</v>
      </c>
      <c r="D78" s="34"/>
      <c r="E78" s="34"/>
      <c r="F78" s="22" t="str">
        <f>F12</f>
        <v>Č. Lípa</v>
      </c>
      <c r="G78" s="34"/>
      <c r="H78" s="34"/>
      <c r="I78" s="128" t="s">
        <v>22</v>
      </c>
      <c r="J78" s="62" t="str">
        <f>IF(J12="","",J12)</f>
        <v>5. 4. 2019</v>
      </c>
      <c r="K78" s="34"/>
      <c r="L78" s="38"/>
    </row>
    <row r="79" spans="2:12" s="1" customFormat="1" ht="6.95" customHeight="1">
      <c r="B79" s="33"/>
      <c r="C79" s="34"/>
      <c r="D79" s="34"/>
      <c r="E79" s="34"/>
      <c r="F79" s="34"/>
      <c r="G79" s="34"/>
      <c r="H79" s="34"/>
      <c r="I79" s="126"/>
      <c r="J79" s="34"/>
      <c r="K79" s="34"/>
      <c r="L79" s="38"/>
    </row>
    <row r="80" spans="2:12" s="1" customFormat="1" ht="12.6" customHeight="1">
      <c r="B80" s="33"/>
      <c r="C80" s="27" t="s">
        <v>24</v>
      </c>
      <c r="D80" s="34"/>
      <c r="E80" s="34"/>
      <c r="F80" s="22" t="str">
        <f>E15</f>
        <v>OD Andy</v>
      </c>
      <c r="G80" s="34"/>
      <c r="H80" s="34"/>
      <c r="I80" s="128" t="s">
        <v>30</v>
      </c>
      <c r="J80" s="31" t="str">
        <f>E21</f>
        <v xml:space="preserve"> </v>
      </c>
      <c r="K80" s="34"/>
      <c r="L80" s="38"/>
    </row>
    <row r="81" spans="2:12" s="1" customFormat="1" ht="12.6" customHeight="1">
      <c r="B81" s="33"/>
      <c r="C81" s="27" t="s">
        <v>28</v>
      </c>
      <c r="D81" s="34"/>
      <c r="E81" s="34"/>
      <c r="F81" s="22" t="str">
        <f>IF(E18="","",E18)</f>
        <v>Vyplň údaj</v>
      </c>
      <c r="G81" s="34"/>
      <c r="H81" s="34"/>
      <c r="I81" s="128" t="s">
        <v>33</v>
      </c>
      <c r="J81" s="31" t="str">
        <f>E24</f>
        <v>J. Nešněra</v>
      </c>
      <c r="K81" s="34"/>
      <c r="L81" s="38"/>
    </row>
    <row r="82" spans="2:12" s="1" customFormat="1" ht="10.3" customHeight="1">
      <c r="B82" s="33"/>
      <c r="C82" s="34"/>
      <c r="D82" s="34"/>
      <c r="E82" s="34"/>
      <c r="F82" s="34"/>
      <c r="G82" s="34"/>
      <c r="H82" s="34"/>
      <c r="I82" s="126"/>
      <c r="J82" s="34"/>
      <c r="K82" s="34"/>
      <c r="L82" s="38"/>
    </row>
    <row r="83" spans="2:20" s="9" customFormat="1" ht="29.25" customHeight="1">
      <c r="B83" s="174"/>
      <c r="C83" s="175" t="s">
        <v>98</v>
      </c>
      <c r="D83" s="176" t="s">
        <v>55</v>
      </c>
      <c r="E83" s="176" t="s">
        <v>51</v>
      </c>
      <c r="F83" s="176" t="s">
        <v>52</v>
      </c>
      <c r="G83" s="176" t="s">
        <v>99</v>
      </c>
      <c r="H83" s="176" t="s">
        <v>100</v>
      </c>
      <c r="I83" s="177" t="s">
        <v>101</v>
      </c>
      <c r="J83" s="176" t="s">
        <v>89</v>
      </c>
      <c r="K83" s="178" t="s">
        <v>102</v>
      </c>
      <c r="L83" s="179"/>
      <c r="M83" s="83" t="s">
        <v>1</v>
      </c>
      <c r="N83" s="84" t="s">
        <v>40</v>
      </c>
      <c r="O83" s="84" t="s">
        <v>103</v>
      </c>
      <c r="P83" s="84" t="s">
        <v>104</v>
      </c>
      <c r="Q83" s="84" t="s">
        <v>105</v>
      </c>
      <c r="R83" s="84" t="s">
        <v>106</v>
      </c>
      <c r="S83" s="84" t="s">
        <v>107</v>
      </c>
      <c r="T83" s="85" t="s">
        <v>108</v>
      </c>
    </row>
    <row r="84" spans="2:63" s="1" customFormat="1" ht="22.8" customHeight="1">
      <c r="B84" s="33"/>
      <c r="C84" s="90" t="s">
        <v>109</v>
      </c>
      <c r="D84" s="34"/>
      <c r="E84" s="34"/>
      <c r="F84" s="34"/>
      <c r="G84" s="34"/>
      <c r="H84" s="34"/>
      <c r="I84" s="126"/>
      <c r="J84" s="180">
        <f>BK84</f>
        <v>0</v>
      </c>
      <c r="K84" s="34"/>
      <c r="L84" s="38"/>
      <c r="M84" s="86"/>
      <c r="N84" s="87"/>
      <c r="O84" s="87"/>
      <c r="P84" s="181">
        <f>P85+P102</f>
        <v>0</v>
      </c>
      <c r="Q84" s="87"/>
      <c r="R84" s="181">
        <f>R85+R102</f>
        <v>0.00031</v>
      </c>
      <c r="S84" s="87"/>
      <c r="T84" s="182">
        <f>T85+T102</f>
        <v>0</v>
      </c>
      <c r="AT84" s="12" t="s">
        <v>69</v>
      </c>
      <c r="AU84" s="12" t="s">
        <v>91</v>
      </c>
      <c r="BK84" s="183">
        <f>BK85+BK102</f>
        <v>0</v>
      </c>
    </row>
    <row r="85" spans="2:63" s="10" customFormat="1" ht="25.9" customHeight="1">
      <c r="B85" s="184"/>
      <c r="C85" s="185"/>
      <c r="D85" s="186" t="s">
        <v>69</v>
      </c>
      <c r="E85" s="187" t="s">
        <v>110</v>
      </c>
      <c r="F85" s="187" t="s">
        <v>111</v>
      </c>
      <c r="G85" s="185"/>
      <c r="H85" s="185"/>
      <c r="I85" s="188"/>
      <c r="J85" s="189">
        <f>BK85</f>
        <v>0</v>
      </c>
      <c r="K85" s="185"/>
      <c r="L85" s="190"/>
      <c r="M85" s="191"/>
      <c r="N85" s="192"/>
      <c r="O85" s="192"/>
      <c r="P85" s="193">
        <f>P86+P95</f>
        <v>0</v>
      </c>
      <c r="Q85" s="192"/>
      <c r="R85" s="193">
        <f>R86+R95</f>
        <v>0.00031</v>
      </c>
      <c r="S85" s="192"/>
      <c r="T85" s="194">
        <f>T86+T95</f>
        <v>0</v>
      </c>
      <c r="AR85" s="195" t="s">
        <v>80</v>
      </c>
      <c r="AT85" s="196" t="s">
        <v>69</v>
      </c>
      <c r="AU85" s="196" t="s">
        <v>70</v>
      </c>
      <c r="AY85" s="195" t="s">
        <v>112</v>
      </c>
      <c r="BK85" s="197">
        <f>BK86+BK95</f>
        <v>0</v>
      </c>
    </row>
    <row r="86" spans="2:63" s="10" customFormat="1" ht="22.8" customHeight="1">
      <c r="B86" s="184"/>
      <c r="C86" s="185"/>
      <c r="D86" s="186" t="s">
        <v>69</v>
      </c>
      <c r="E86" s="198" t="s">
        <v>113</v>
      </c>
      <c r="F86" s="198" t="s">
        <v>114</v>
      </c>
      <c r="G86" s="185"/>
      <c r="H86" s="185"/>
      <c r="I86" s="188"/>
      <c r="J86" s="199">
        <f>BK86</f>
        <v>0</v>
      </c>
      <c r="K86" s="185"/>
      <c r="L86" s="190"/>
      <c r="M86" s="191"/>
      <c r="N86" s="192"/>
      <c r="O86" s="192"/>
      <c r="P86" s="193">
        <f>SUM(P87:P94)</f>
        <v>0</v>
      </c>
      <c r="Q86" s="192"/>
      <c r="R86" s="193">
        <f>SUM(R87:R94)</f>
        <v>0</v>
      </c>
      <c r="S86" s="192"/>
      <c r="T86" s="194">
        <f>SUM(T87:T94)</f>
        <v>0</v>
      </c>
      <c r="AR86" s="195" t="s">
        <v>80</v>
      </c>
      <c r="AT86" s="196" t="s">
        <v>69</v>
      </c>
      <c r="AU86" s="196" t="s">
        <v>78</v>
      </c>
      <c r="AY86" s="195" t="s">
        <v>112</v>
      </c>
      <c r="BK86" s="197">
        <f>SUM(BK87:BK94)</f>
        <v>0</v>
      </c>
    </row>
    <row r="87" spans="2:65" s="1" customFormat="1" ht="14.4" customHeight="1">
      <c r="B87" s="33"/>
      <c r="C87" s="200" t="s">
        <v>78</v>
      </c>
      <c r="D87" s="200" t="s">
        <v>115</v>
      </c>
      <c r="E87" s="201" t="s">
        <v>116</v>
      </c>
      <c r="F87" s="202" t="s">
        <v>117</v>
      </c>
      <c r="G87" s="203" t="s">
        <v>118</v>
      </c>
      <c r="H87" s="204">
        <v>1</v>
      </c>
      <c r="I87" s="205"/>
      <c r="J87" s="206">
        <f>ROUND(I87*H87,2)</f>
        <v>0</v>
      </c>
      <c r="K87" s="202" t="s">
        <v>1</v>
      </c>
      <c r="L87" s="38"/>
      <c r="M87" s="207" t="s">
        <v>1</v>
      </c>
      <c r="N87" s="208" t="s">
        <v>41</v>
      </c>
      <c r="O87" s="74"/>
      <c r="P87" s="209">
        <f>O87*H87</f>
        <v>0</v>
      </c>
      <c r="Q87" s="209">
        <v>0</v>
      </c>
      <c r="R87" s="209">
        <f>Q87*H87</f>
        <v>0</v>
      </c>
      <c r="S87" s="209">
        <v>0</v>
      </c>
      <c r="T87" s="210">
        <f>S87*H87</f>
        <v>0</v>
      </c>
      <c r="AR87" s="12" t="s">
        <v>119</v>
      </c>
      <c r="AT87" s="12" t="s">
        <v>115</v>
      </c>
      <c r="AU87" s="12" t="s">
        <v>80</v>
      </c>
      <c r="AY87" s="12" t="s">
        <v>112</v>
      </c>
      <c r="BE87" s="211">
        <f>IF(N87="základní",J87,0)</f>
        <v>0</v>
      </c>
      <c r="BF87" s="211">
        <f>IF(N87="snížená",J87,0)</f>
        <v>0</v>
      </c>
      <c r="BG87" s="211">
        <f>IF(N87="zákl. přenesená",J87,0)</f>
        <v>0</v>
      </c>
      <c r="BH87" s="211">
        <f>IF(N87="sníž. přenesená",J87,0)</f>
        <v>0</v>
      </c>
      <c r="BI87" s="211">
        <f>IF(N87="nulová",J87,0)</f>
        <v>0</v>
      </c>
      <c r="BJ87" s="12" t="s">
        <v>78</v>
      </c>
      <c r="BK87" s="211">
        <f>ROUND(I87*H87,2)</f>
        <v>0</v>
      </c>
      <c r="BL87" s="12" t="s">
        <v>119</v>
      </c>
      <c r="BM87" s="12" t="s">
        <v>159</v>
      </c>
    </row>
    <row r="88" spans="2:47" s="1" customFormat="1" ht="12">
      <c r="B88" s="33"/>
      <c r="C88" s="34"/>
      <c r="D88" s="212" t="s">
        <v>121</v>
      </c>
      <c r="E88" s="34"/>
      <c r="F88" s="213" t="s">
        <v>117</v>
      </c>
      <c r="G88" s="34"/>
      <c r="H88" s="34"/>
      <c r="I88" s="126"/>
      <c r="J88" s="34"/>
      <c r="K88" s="34"/>
      <c r="L88" s="38"/>
      <c r="M88" s="214"/>
      <c r="N88" s="74"/>
      <c r="O88" s="74"/>
      <c r="P88" s="74"/>
      <c r="Q88" s="74"/>
      <c r="R88" s="74"/>
      <c r="S88" s="74"/>
      <c r="T88" s="75"/>
      <c r="AT88" s="12" t="s">
        <v>121</v>
      </c>
      <c r="AU88" s="12" t="s">
        <v>80</v>
      </c>
    </row>
    <row r="89" spans="2:65" s="1" customFormat="1" ht="14.4" customHeight="1">
      <c r="B89" s="33"/>
      <c r="C89" s="200" t="s">
        <v>80</v>
      </c>
      <c r="D89" s="200" t="s">
        <v>115</v>
      </c>
      <c r="E89" s="201" t="s">
        <v>122</v>
      </c>
      <c r="F89" s="202" t="s">
        <v>123</v>
      </c>
      <c r="G89" s="203" t="s">
        <v>118</v>
      </c>
      <c r="H89" s="204">
        <v>1</v>
      </c>
      <c r="I89" s="205"/>
      <c r="J89" s="206">
        <f>ROUND(I89*H89,2)</f>
        <v>0</v>
      </c>
      <c r="K89" s="202" t="s">
        <v>1</v>
      </c>
      <c r="L89" s="38"/>
      <c r="M89" s="207" t="s">
        <v>1</v>
      </c>
      <c r="N89" s="208" t="s">
        <v>41</v>
      </c>
      <c r="O89" s="74"/>
      <c r="P89" s="209">
        <f>O89*H89</f>
        <v>0</v>
      </c>
      <c r="Q89" s="209">
        <v>0</v>
      </c>
      <c r="R89" s="209">
        <f>Q89*H89</f>
        <v>0</v>
      </c>
      <c r="S89" s="209">
        <v>0</v>
      </c>
      <c r="T89" s="210">
        <f>S89*H89</f>
        <v>0</v>
      </c>
      <c r="AR89" s="12" t="s">
        <v>119</v>
      </c>
      <c r="AT89" s="12" t="s">
        <v>115</v>
      </c>
      <c r="AU89" s="12" t="s">
        <v>80</v>
      </c>
      <c r="AY89" s="12" t="s">
        <v>112</v>
      </c>
      <c r="BE89" s="211">
        <f>IF(N89="základní",J89,0)</f>
        <v>0</v>
      </c>
      <c r="BF89" s="211">
        <f>IF(N89="snížená",J89,0)</f>
        <v>0</v>
      </c>
      <c r="BG89" s="211">
        <f>IF(N89="zákl. přenesená",J89,0)</f>
        <v>0</v>
      </c>
      <c r="BH89" s="211">
        <f>IF(N89="sníž. přenesená",J89,0)</f>
        <v>0</v>
      </c>
      <c r="BI89" s="211">
        <f>IF(N89="nulová",J89,0)</f>
        <v>0</v>
      </c>
      <c r="BJ89" s="12" t="s">
        <v>78</v>
      </c>
      <c r="BK89" s="211">
        <f>ROUND(I89*H89,2)</f>
        <v>0</v>
      </c>
      <c r="BL89" s="12" t="s">
        <v>119</v>
      </c>
      <c r="BM89" s="12" t="s">
        <v>160</v>
      </c>
    </row>
    <row r="90" spans="2:47" s="1" customFormat="1" ht="12">
      <c r="B90" s="33"/>
      <c r="C90" s="34"/>
      <c r="D90" s="212" t="s">
        <v>121</v>
      </c>
      <c r="E90" s="34"/>
      <c r="F90" s="213" t="s">
        <v>123</v>
      </c>
      <c r="G90" s="34"/>
      <c r="H90" s="34"/>
      <c r="I90" s="126"/>
      <c r="J90" s="34"/>
      <c r="K90" s="34"/>
      <c r="L90" s="38"/>
      <c r="M90" s="214"/>
      <c r="N90" s="74"/>
      <c r="O90" s="74"/>
      <c r="P90" s="74"/>
      <c r="Q90" s="74"/>
      <c r="R90" s="74"/>
      <c r="S90" s="74"/>
      <c r="T90" s="75"/>
      <c r="AT90" s="12" t="s">
        <v>121</v>
      </c>
      <c r="AU90" s="12" t="s">
        <v>80</v>
      </c>
    </row>
    <row r="91" spans="2:65" s="1" customFormat="1" ht="14.4" customHeight="1">
      <c r="B91" s="33"/>
      <c r="C91" s="200" t="s">
        <v>125</v>
      </c>
      <c r="D91" s="200" t="s">
        <v>115</v>
      </c>
      <c r="E91" s="201" t="s">
        <v>126</v>
      </c>
      <c r="F91" s="202" t="s">
        <v>127</v>
      </c>
      <c r="G91" s="203" t="s">
        <v>118</v>
      </c>
      <c r="H91" s="204">
        <v>1</v>
      </c>
      <c r="I91" s="205"/>
      <c r="J91" s="206">
        <f>ROUND(I91*H91,2)</f>
        <v>0</v>
      </c>
      <c r="K91" s="202" t="s">
        <v>1</v>
      </c>
      <c r="L91" s="38"/>
      <c r="M91" s="207" t="s">
        <v>1</v>
      </c>
      <c r="N91" s="208" t="s">
        <v>41</v>
      </c>
      <c r="O91" s="74"/>
      <c r="P91" s="209">
        <f>O91*H91</f>
        <v>0</v>
      </c>
      <c r="Q91" s="209">
        <v>0</v>
      </c>
      <c r="R91" s="209">
        <f>Q91*H91</f>
        <v>0</v>
      </c>
      <c r="S91" s="209">
        <v>0</v>
      </c>
      <c r="T91" s="210">
        <f>S91*H91</f>
        <v>0</v>
      </c>
      <c r="AR91" s="12" t="s">
        <v>119</v>
      </c>
      <c r="AT91" s="12" t="s">
        <v>115</v>
      </c>
      <c r="AU91" s="12" t="s">
        <v>80</v>
      </c>
      <c r="AY91" s="12" t="s">
        <v>112</v>
      </c>
      <c r="BE91" s="211">
        <f>IF(N91="základní",J91,0)</f>
        <v>0</v>
      </c>
      <c r="BF91" s="211">
        <f>IF(N91="snížená",J91,0)</f>
        <v>0</v>
      </c>
      <c r="BG91" s="211">
        <f>IF(N91="zákl. přenesená",J91,0)</f>
        <v>0</v>
      </c>
      <c r="BH91" s="211">
        <f>IF(N91="sníž. přenesená",J91,0)</f>
        <v>0</v>
      </c>
      <c r="BI91" s="211">
        <f>IF(N91="nulová",J91,0)</f>
        <v>0</v>
      </c>
      <c r="BJ91" s="12" t="s">
        <v>78</v>
      </c>
      <c r="BK91" s="211">
        <f>ROUND(I91*H91,2)</f>
        <v>0</v>
      </c>
      <c r="BL91" s="12" t="s">
        <v>119</v>
      </c>
      <c r="BM91" s="12" t="s">
        <v>161</v>
      </c>
    </row>
    <row r="92" spans="2:47" s="1" customFormat="1" ht="12">
      <c r="B92" s="33"/>
      <c r="C92" s="34"/>
      <c r="D92" s="212" t="s">
        <v>121</v>
      </c>
      <c r="E92" s="34"/>
      <c r="F92" s="213" t="s">
        <v>127</v>
      </c>
      <c r="G92" s="34"/>
      <c r="H92" s="34"/>
      <c r="I92" s="126"/>
      <c r="J92" s="34"/>
      <c r="K92" s="34"/>
      <c r="L92" s="38"/>
      <c r="M92" s="214"/>
      <c r="N92" s="74"/>
      <c r="O92" s="74"/>
      <c r="P92" s="74"/>
      <c r="Q92" s="74"/>
      <c r="R92" s="74"/>
      <c r="S92" s="74"/>
      <c r="T92" s="75"/>
      <c r="AT92" s="12" t="s">
        <v>121</v>
      </c>
      <c r="AU92" s="12" t="s">
        <v>80</v>
      </c>
    </row>
    <row r="93" spans="2:65" s="1" customFormat="1" ht="14.4" customHeight="1">
      <c r="B93" s="33"/>
      <c r="C93" s="200" t="s">
        <v>129</v>
      </c>
      <c r="D93" s="200" t="s">
        <v>115</v>
      </c>
      <c r="E93" s="201" t="s">
        <v>130</v>
      </c>
      <c r="F93" s="202" t="s">
        <v>131</v>
      </c>
      <c r="G93" s="203" t="s">
        <v>118</v>
      </c>
      <c r="H93" s="204">
        <v>1</v>
      </c>
      <c r="I93" s="205"/>
      <c r="J93" s="206">
        <f>ROUND(I93*H93,2)</f>
        <v>0</v>
      </c>
      <c r="K93" s="202" t="s">
        <v>1</v>
      </c>
      <c r="L93" s="38"/>
      <c r="M93" s="207" t="s">
        <v>1</v>
      </c>
      <c r="N93" s="208" t="s">
        <v>41</v>
      </c>
      <c r="O93" s="74"/>
      <c r="P93" s="209">
        <f>O93*H93</f>
        <v>0</v>
      </c>
      <c r="Q93" s="209">
        <v>0</v>
      </c>
      <c r="R93" s="209">
        <f>Q93*H93</f>
        <v>0</v>
      </c>
      <c r="S93" s="209">
        <v>0</v>
      </c>
      <c r="T93" s="210">
        <f>S93*H93</f>
        <v>0</v>
      </c>
      <c r="AR93" s="12" t="s">
        <v>119</v>
      </c>
      <c r="AT93" s="12" t="s">
        <v>115</v>
      </c>
      <c r="AU93" s="12" t="s">
        <v>80</v>
      </c>
      <c r="AY93" s="12" t="s">
        <v>112</v>
      </c>
      <c r="BE93" s="211">
        <f>IF(N93="základní",J93,0)</f>
        <v>0</v>
      </c>
      <c r="BF93" s="211">
        <f>IF(N93="snížená",J93,0)</f>
        <v>0</v>
      </c>
      <c r="BG93" s="211">
        <f>IF(N93="zákl. přenesená",J93,0)</f>
        <v>0</v>
      </c>
      <c r="BH93" s="211">
        <f>IF(N93="sníž. přenesená",J93,0)</f>
        <v>0</v>
      </c>
      <c r="BI93" s="211">
        <f>IF(N93="nulová",J93,0)</f>
        <v>0</v>
      </c>
      <c r="BJ93" s="12" t="s">
        <v>78</v>
      </c>
      <c r="BK93" s="211">
        <f>ROUND(I93*H93,2)</f>
        <v>0</v>
      </c>
      <c r="BL93" s="12" t="s">
        <v>119</v>
      </c>
      <c r="BM93" s="12" t="s">
        <v>162</v>
      </c>
    </row>
    <row r="94" spans="2:47" s="1" customFormat="1" ht="12">
      <c r="B94" s="33"/>
      <c r="C94" s="34"/>
      <c r="D94" s="212" t="s">
        <v>121</v>
      </c>
      <c r="E94" s="34"/>
      <c r="F94" s="213" t="s">
        <v>131</v>
      </c>
      <c r="G94" s="34"/>
      <c r="H94" s="34"/>
      <c r="I94" s="126"/>
      <c r="J94" s="34"/>
      <c r="K94" s="34"/>
      <c r="L94" s="38"/>
      <c r="M94" s="214"/>
      <c r="N94" s="74"/>
      <c r="O94" s="74"/>
      <c r="P94" s="74"/>
      <c r="Q94" s="74"/>
      <c r="R94" s="74"/>
      <c r="S94" s="74"/>
      <c r="T94" s="75"/>
      <c r="AT94" s="12" t="s">
        <v>121</v>
      </c>
      <c r="AU94" s="12" t="s">
        <v>80</v>
      </c>
    </row>
    <row r="95" spans="2:63" s="10" customFormat="1" ht="22.8" customHeight="1">
      <c r="B95" s="184"/>
      <c r="C95" s="185"/>
      <c r="D95" s="186" t="s">
        <v>69</v>
      </c>
      <c r="E95" s="198" t="s">
        <v>133</v>
      </c>
      <c r="F95" s="198" t="s">
        <v>134</v>
      </c>
      <c r="G95" s="185"/>
      <c r="H95" s="185"/>
      <c r="I95" s="188"/>
      <c r="J95" s="199">
        <f>BK95</f>
        <v>0</v>
      </c>
      <c r="K95" s="185"/>
      <c r="L95" s="190"/>
      <c r="M95" s="191"/>
      <c r="N95" s="192"/>
      <c r="O95" s="192"/>
      <c r="P95" s="193">
        <f>SUM(P96:P101)</f>
        <v>0</v>
      </c>
      <c r="Q95" s="192"/>
      <c r="R95" s="193">
        <f>SUM(R96:R101)</f>
        <v>0.00031</v>
      </c>
      <c r="S95" s="192"/>
      <c r="T95" s="194">
        <f>SUM(T96:T101)</f>
        <v>0</v>
      </c>
      <c r="AR95" s="195" t="s">
        <v>80</v>
      </c>
      <c r="AT95" s="196" t="s">
        <v>69</v>
      </c>
      <c r="AU95" s="196" t="s">
        <v>78</v>
      </c>
      <c r="AY95" s="195" t="s">
        <v>112</v>
      </c>
      <c r="BK95" s="197">
        <f>SUM(BK96:BK101)</f>
        <v>0</v>
      </c>
    </row>
    <row r="96" spans="2:65" s="1" customFormat="1" ht="14.4" customHeight="1">
      <c r="B96" s="33"/>
      <c r="C96" s="200" t="s">
        <v>135</v>
      </c>
      <c r="D96" s="200" t="s">
        <v>115</v>
      </c>
      <c r="E96" s="201" t="s">
        <v>136</v>
      </c>
      <c r="F96" s="202" t="s">
        <v>137</v>
      </c>
      <c r="G96" s="203" t="s">
        <v>118</v>
      </c>
      <c r="H96" s="204">
        <v>1</v>
      </c>
      <c r="I96" s="205"/>
      <c r="J96" s="206">
        <f>ROUND(I96*H96,2)</f>
        <v>0</v>
      </c>
      <c r="K96" s="202" t="s">
        <v>1</v>
      </c>
      <c r="L96" s="38"/>
      <c r="M96" s="207" t="s">
        <v>1</v>
      </c>
      <c r="N96" s="208" t="s">
        <v>41</v>
      </c>
      <c r="O96" s="74"/>
      <c r="P96" s="209">
        <f>O96*H96</f>
        <v>0</v>
      </c>
      <c r="Q96" s="209">
        <v>6E-05</v>
      </c>
      <c r="R96" s="209">
        <f>Q96*H96</f>
        <v>6E-05</v>
      </c>
      <c r="S96" s="209">
        <v>0</v>
      </c>
      <c r="T96" s="210">
        <f>S96*H96</f>
        <v>0</v>
      </c>
      <c r="AR96" s="12" t="s">
        <v>119</v>
      </c>
      <c r="AT96" s="12" t="s">
        <v>115</v>
      </c>
      <c r="AU96" s="12" t="s">
        <v>80</v>
      </c>
      <c r="AY96" s="12" t="s">
        <v>112</v>
      </c>
      <c r="BE96" s="211">
        <f>IF(N96="základní",J96,0)</f>
        <v>0</v>
      </c>
      <c r="BF96" s="211">
        <f>IF(N96="snížená",J96,0)</f>
        <v>0</v>
      </c>
      <c r="BG96" s="211">
        <f>IF(N96="zákl. přenesená",J96,0)</f>
        <v>0</v>
      </c>
      <c r="BH96" s="211">
        <f>IF(N96="sníž. přenesená",J96,0)</f>
        <v>0</v>
      </c>
      <c r="BI96" s="211">
        <f>IF(N96="nulová",J96,0)</f>
        <v>0</v>
      </c>
      <c r="BJ96" s="12" t="s">
        <v>78</v>
      </c>
      <c r="BK96" s="211">
        <f>ROUND(I96*H96,2)</f>
        <v>0</v>
      </c>
      <c r="BL96" s="12" t="s">
        <v>119</v>
      </c>
      <c r="BM96" s="12" t="s">
        <v>163</v>
      </c>
    </row>
    <row r="97" spans="2:47" s="1" customFormat="1" ht="12">
      <c r="B97" s="33"/>
      <c r="C97" s="34"/>
      <c r="D97" s="212" t="s">
        <v>121</v>
      </c>
      <c r="E97" s="34"/>
      <c r="F97" s="213" t="s">
        <v>137</v>
      </c>
      <c r="G97" s="34"/>
      <c r="H97" s="34"/>
      <c r="I97" s="126"/>
      <c r="J97" s="34"/>
      <c r="K97" s="34"/>
      <c r="L97" s="38"/>
      <c r="M97" s="214"/>
      <c r="N97" s="74"/>
      <c r="O97" s="74"/>
      <c r="P97" s="74"/>
      <c r="Q97" s="74"/>
      <c r="R97" s="74"/>
      <c r="S97" s="74"/>
      <c r="T97" s="75"/>
      <c r="AT97" s="12" t="s">
        <v>121</v>
      </c>
      <c r="AU97" s="12" t="s">
        <v>80</v>
      </c>
    </row>
    <row r="98" spans="2:65" s="1" customFormat="1" ht="14.4" customHeight="1">
      <c r="B98" s="33"/>
      <c r="C98" s="200" t="s">
        <v>139</v>
      </c>
      <c r="D98" s="200" t="s">
        <v>115</v>
      </c>
      <c r="E98" s="201" t="s">
        <v>140</v>
      </c>
      <c r="F98" s="202" t="s">
        <v>141</v>
      </c>
      <c r="G98" s="203" t="s">
        <v>118</v>
      </c>
      <c r="H98" s="204">
        <v>1</v>
      </c>
      <c r="I98" s="205"/>
      <c r="J98" s="206">
        <f>ROUND(I98*H98,2)</f>
        <v>0</v>
      </c>
      <c r="K98" s="202" t="s">
        <v>1</v>
      </c>
      <c r="L98" s="38"/>
      <c r="M98" s="207" t="s">
        <v>1</v>
      </c>
      <c r="N98" s="208" t="s">
        <v>41</v>
      </c>
      <c r="O98" s="74"/>
      <c r="P98" s="209">
        <f>O98*H98</f>
        <v>0</v>
      </c>
      <c r="Q98" s="209">
        <v>6E-05</v>
      </c>
      <c r="R98" s="209">
        <f>Q98*H98</f>
        <v>6E-05</v>
      </c>
      <c r="S98" s="209">
        <v>0</v>
      </c>
      <c r="T98" s="210">
        <f>S98*H98</f>
        <v>0</v>
      </c>
      <c r="AR98" s="12" t="s">
        <v>119</v>
      </c>
      <c r="AT98" s="12" t="s">
        <v>115</v>
      </c>
      <c r="AU98" s="12" t="s">
        <v>80</v>
      </c>
      <c r="AY98" s="12" t="s">
        <v>112</v>
      </c>
      <c r="BE98" s="211">
        <f>IF(N98="základní",J98,0)</f>
        <v>0</v>
      </c>
      <c r="BF98" s="211">
        <f>IF(N98="snížená",J98,0)</f>
        <v>0</v>
      </c>
      <c r="BG98" s="211">
        <f>IF(N98="zákl. přenesená",J98,0)</f>
        <v>0</v>
      </c>
      <c r="BH98" s="211">
        <f>IF(N98="sníž. přenesená",J98,0)</f>
        <v>0</v>
      </c>
      <c r="BI98" s="211">
        <f>IF(N98="nulová",J98,0)</f>
        <v>0</v>
      </c>
      <c r="BJ98" s="12" t="s">
        <v>78</v>
      </c>
      <c r="BK98" s="211">
        <f>ROUND(I98*H98,2)</f>
        <v>0</v>
      </c>
      <c r="BL98" s="12" t="s">
        <v>119</v>
      </c>
      <c r="BM98" s="12" t="s">
        <v>164</v>
      </c>
    </row>
    <row r="99" spans="2:47" s="1" customFormat="1" ht="12">
      <c r="B99" s="33"/>
      <c r="C99" s="34"/>
      <c r="D99" s="212" t="s">
        <v>121</v>
      </c>
      <c r="E99" s="34"/>
      <c r="F99" s="213" t="s">
        <v>141</v>
      </c>
      <c r="G99" s="34"/>
      <c r="H99" s="34"/>
      <c r="I99" s="126"/>
      <c r="J99" s="34"/>
      <c r="K99" s="34"/>
      <c r="L99" s="38"/>
      <c r="M99" s="214"/>
      <c r="N99" s="74"/>
      <c r="O99" s="74"/>
      <c r="P99" s="74"/>
      <c r="Q99" s="74"/>
      <c r="R99" s="74"/>
      <c r="S99" s="74"/>
      <c r="T99" s="75"/>
      <c r="AT99" s="12" t="s">
        <v>121</v>
      </c>
      <c r="AU99" s="12" t="s">
        <v>80</v>
      </c>
    </row>
    <row r="100" spans="2:65" s="1" customFormat="1" ht="14.4" customHeight="1">
      <c r="B100" s="33"/>
      <c r="C100" s="200" t="s">
        <v>143</v>
      </c>
      <c r="D100" s="200" t="s">
        <v>115</v>
      </c>
      <c r="E100" s="201" t="s">
        <v>144</v>
      </c>
      <c r="F100" s="202" t="s">
        <v>145</v>
      </c>
      <c r="G100" s="203" t="s">
        <v>146</v>
      </c>
      <c r="H100" s="204">
        <v>1</v>
      </c>
      <c r="I100" s="205"/>
      <c r="J100" s="206">
        <f>ROUND(I100*H100,2)</f>
        <v>0</v>
      </c>
      <c r="K100" s="202" t="s">
        <v>1</v>
      </c>
      <c r="L100" s="38"/>
      <c r="M100" s="207" t="s">
        <v>1</v>
      </c>
      <c r="N100" s="208" t="s">
        <v>41</v>
      </c>
      <c r="O100" s="74"/>
      <c r="P100" s="209">
        <f>O100*H100</f>
        <v>0</v>
      </c>
      <c r="Q100" s="209">
        <v>0.00019</v>
      </c>
      <c r="R100" s="209">
        <f>Q100*H100</f>
        <v>0.00019</v>
      </c>
      <c r="S100" s="209">
        <v>0</v>
      </c>
      <c r="T100" s="210">
        <f>S100*H100</f>
        <v>0</v>
      </c>
      <c r="AR100" s="12" t="s">
        <v>119</v>
      </c>
      <c r="AT100" s="12" t="s">
        <v>115</v>
      </c>
      <c r="AU100" s="12" t="s">
        <v>80</v>
      </c>
      <c r="AY100" s="12" t="s">
        <v>112</v>
      </c>
      <c r="BE100" s="211">
        <f>IF(N100="základní",J100,0)</f>
        <v>0</v>
      </c>
      <c r="BF100" s="211">
        <f>IF(N100="snížená",J100,0)</f>
        <v>0</v>
      </c>
      <c r="BG100" s="211">
        <f>IF(N100="zákl. přenesená",J100,0)</f>
        <v>0</v>
      </c>
      <c r="BH100" s="211">
        <f>IF(N100="sníž. přenesená",J100,0)</f>
        <v>0</v>
      </c>
      <c r="BI100" s="211">
        <f>IF(N100="nulová",J100,0)</f>
        <v>0</v>
      </c>
      <c r="BJ100" s="12" t="s">
        <v>78</v>
      </c>
      <c r="BK100" s="211">
        <f>ROUND(I100*H100,2)</f>
        <v>0</v>
      </c>
      <c r="BL100" s="12" t="s">
        <v>119</v>
      </c>
      <c r="BM100" s="12" t="s">
        <v>165</v>
      </c>
    </row>
    <row r="101" spans="2:47" s="1" customFormat="1" ht="12">
      <c r="B101" s="33"/>
      <c r="C101" s="34"/>
      <c r="D101" s="212" t="s">
        <v>121</v>
      </c>
      <c r="E101" s="34"/>
      <c r="F101" s="213" t="s">
        <v>145</v>
      </c>
      <c r="G101" s="34"/>
      <c r="H101" s="34"/>
      <c r="I101" s="126"/>
      <c r="J101" s="34"/>
      <c r="K101" s="34"/>
      <c r="L101" s="38"/>
      <c r="M101" s="214"/>
      <c r="N101" s="74"/>
      <c r="O101" s="74"/>
      <c r="P101" s="74"/>
      <c r="Q101" s="74"/>
      <c r="R101" s="74"/>
      <c r="S101" s="74"/>
      <c r="T101" s="75"/>
      <c r="AT101" s="12" t="s">
        <v>121</v>
      </c>
      <c r="AU101" s="12" t="s">
        <v>80</v>
      </c>
    </row>
    <row r="102" spans="2:63" s="10" customFormat="1" ht="25.9" customHeight="1">
      <c r="B102" s="184"/>
      <c r="C102" s="185"/>
      <c r="D102" s="186" t="s">
        <v>69</v>
      </c>
      <c r="E102" s="187" t="s">
        <v>148</v>
      </c>
      <c r="F102" s="187" t="s">
        <v>149</v>
      </c>
      <c r="G102" s="185"/>
      <c r="H102" s="185"/>
      <c r="I102" s="188"/>
      <c r="J102" s="189">
        <f>BK102</f>
        <v>0</v>
      </c>
      <c r="K102" s="185"/>
      <c r="L102" s="190"/>
      <c r="M102" s="191"/>
      <c r="N102" s="192"/>
      <c r="O102" s="192"/>
      <c r="P102" s="193">
        <f>P103</f>
        <v>0</v>
      </c>
      <c r="Q102" s="192"/>
      <c r="R102" s="193">
        <f>R103</f>
        <v>0</v>
      </c>
      <c r="S102" s="192"/>
      <c r="T102" s="194">
        <f>T103</f>
        <v>0</v>
      </c>
      <c r="AR102" s="195" t="s">
        <v>135</v>
      </c>
      <c r="AT102" s="196" t="s">
        <v>69</v>
      </c>
      <c r="AU102" s="196" t="s">
        <v>70</v>
      </c>
      <c r="AY102" s="195" t="s">
        <v>112</v>
      </c>
      <c r="BK102" s="197">
        <f>BK103</f>
        <v>0</v>
      </c>
    </row>
    <row r="103" spans="2:63" s="10" customFormat="1" ht="22.8" customHeight="1">
      <c r="B103" s="184"/>
      <c r="C103" s="185"/>
      <c r="D103" s="186" t="s">
        <v>69</v>
      </c>
      <c r="E103" s="198" t="s">
        <v>150</v>
      </c>
      <c r="F103" s="198" t="s">
        <v>151</v>
      </c>
      <c r="G103" s="185"/>
      <c r="H103" s="185"/>
      <c r="I103" s="188"/>
      <c r="J103" s="199">
        <f>BK103</f>
        <v>0</v>
      </c>
      <c r="K103" s="185"/>
      <c r="L103" s="190"/>
      <c r="M103" s="191"/>
      <c r="N103" s="192"/>
      <c r="O103" s="192"/>
      <c r="P103" s="193">
        <f>SUM(P104:P105)</f>
        <v>0</v>
      </c>
      <c r="Q103" s="192"/>
      <c r="R103" s="193">
        <f>SUM(R104:R105)</f>
        <v>0</v>
      </c>
      <c r="S103" s="192"/>
      <c r="T103" s="194">
        <f>SUM(T104:T105)</f>
        <v>0</v>
      </c>
      <c r="AR103" s="195" t="s">
        <v>135</v>
      </c>
      <c r="AT103" s="196" t="s">
        <v>69</v>
      </c>
      <c r="AU103" s="196" t="s">
        <v>78</v>
      </c>
      <c r="AY103" s="195" t="s">
        <v>112</v>
      </c>
      <c r="BK103" s="197">
        <f>SUM(BK104:BK105)</f>
        <v>0</v>
      </c>
    </row>
    <row r="104" spans="2:65" s="1" customFormat="1" ht="20.4" customHeight="1">
      <c r="B104" s="33"/>
      <c r="C104" s="200" t="s">
        <v>152</v>
      </c>
      <c r="D104" s="200" t="s">
        <v>115</v>
      </c>
      <c r="E104" s="201" t="s">
        <v>153</v>
      </c>
      <c r="F104" s="202" t="s">
        <v>154</v>
      </c>
      <c r="G104" s="203" t="s">
        <v>146</v>
      </c>
      <c r="H104" s="204">
        <v>1</v>
      </c>
      <c r="I104" s="205"/>
      <c r="J104" s="206">
        <f>ROUND(I104*H104,2)</f>
        <v>0</v>
      </c>
      <c r="K104" s="202" t="s">
        <v>155</v>
      </c>
      <c r="L104" s="38"/>
      <c r="M104" s="207" t="s">
        <v>1</v>
      </c>
      <c r="N104" s="208" t="s">
        <v>41</v>
      </c>
      <c r="O104" s="74"/>
      <c r="P104" s="209">
        <f>O104*H104</f>
        <v>0</v>
      </c>
      <c r="Q104" s="209">
        <v>0</v>
      </c>
      <c r="R104" s="209">
        <f>Q104*H104</f>
        <v>0</v>
      </c>
      <c r="S104" s="209">
        <v>0</v>
      </c>
      <c r="T104" s="210">
        <f>S104*H104</f>
        <v>0</v>
      </c>
      <c r="AR104" s="12" t="s">
        <v>156</v>
      </c>
      <c r="AT104" s="12" t="s">
        <v>115</v>
      </c>
      <c r="AU104" s="12" t="s">
        <v>80</v>
      </c>
      <c r="AY104" s="12" t="s">
        <v>112</v>
      </c>
      <c r="BE104" s="211">
        <f>IF(N104="základní",J104,0)</f>
        <v>0</v>
      </c>
      <c r="BF104" s="211">
        <f>IF(N104="snížená",J104,0)</f>
        <v>0</v>
      </c>
      <c r="BG104" s="211">
        <f>IF(N104="zákl. přenesená",J104,0)</f>
        <v>0</v>
      </c>
      <c r="BH104" s="211">
        <f>IF(N104="sníž. přenesená",J104,0)</f>
        <v>0</v>
      </c>
      <c r="BI104" s="211">
        <f>IF(N104="nulová",J104,0)</f>
        <v>0</v>
      </c>
      <c r="BJ104" s="12" t="s">
        <v>78</v>
      </c>
      <c r="BK104" s="211">
        <f>ROUND(I104*H104,2)</f>
        <v>0</v>
      </c>
      <c r="BL104" s="12" t="s">
        <v>156</v>
      </c>
      <c r="BM104" s="12" t="s">
        <v>166</v>
      </c>
    </row>
    <row r="105" spans="2:47" s="1" customFormat="1" ht="12">
      <c r="B105" s="33"/>
      <c r="C105" s="34"/>
      <c r="D105" s="212" t="s">
        <v>121</v>
      </c>
      <c r="E105" s="34"/>
      <c r="F105" s="213" t="s">
        <v>154</v>
      </c>
      <c r="G105" s="34"/>
      <c r="H105" s="34"/>
      <c r="I105" s="126"/>
      <c r="J105" s="34"/>
      <c r="K105" s="34"/>
      <c r="L105" s="38"/>
      <c r="M105" s="215"/>
      <c r="N105" s="216"/>
      <c r="O105" s="216"/>
      <c r="P105" s="216"/>
      <c r="Q105" s="216"/>
      <c r="R105" s="216"/>
      <c r="S105" s="216"/>
      <c r="T105" s="217"/>
      <c r="AT105" s="12" t="s">
        <v>121</v>
      </c>
      <c r="AU105" s="12" t="s">
        <v>80</v>
      </c>
    </row>
    <row r="106" spans="2:12" s="1" customFormat="1" ht="6.95" customHeight="1">
      <c r="B106" s="52"/>
      <c r="C106" s="53"/>
      <c r="D106" s="53"/>
      <c r="E106" s="53"/>
      <c r="F106" s="53"/>
      <c r="G106" s="53"/>
      <c r="H106" s="53"/>
      <c r="I106" s="150"/>
      <c r="J106" s="53"/>
      <c r="K106" s="53"/>
      <c r="L106" s="38"/>
    </row>
  </sheetData>
  <sheetProtection password="CC35" sheet="1" objects="1" scenarios="1" formatColumns="0" formatRows="0" autoFilter="0"/>
  <autoFilter ref="C83:K105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DT178731\Nesnera</dc:creator>
  <cp:keywords/>
  <dc:description/>
  <cp:lastModifiedBy>DT178731\Nesnera</cp:lastModifiedBy>
  <dcterms:created xsi:type="dcterms:W3CDTF">2019-04-05T09:21:27Z</dcterms:created>
  <dcterms:modified xsi:type="dcterms:W3CDTF">2019-04-05T09:21:29Z</dcterms:modified>
  <cp:category/>
  <cp:version/>
  <cp:contentType/>
  <cp:contentStatus/>
</cp:coreProperties>
</file>