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enderacz.sharepoint.com/Sdilene dokumenty/02_2_Výběrová řízení 2021-2027/ZZVZ/26006_Město Podivín-ul. Hřbitovní/rozpocet 11-25 komun chodnik/"/>
    </mc:Choice>
  </mc:AlternateContent>
  <xr:revisionPtr revIDLastSave="1" documentId="11_261490175F235AC8EDE8D3DCEE9E31E1FFC0100D" xr6:coauthVersionLast="47" xr6:coauthVersionMax="47" xr10:uidLastSave="{287A1A1C-95FA-479D-AD79-9E0E693AEE80}"/>
  <bookViews>
    <workbookView xWindow="-108" yWindow="-108" windowWidth="23256" windowHeight="13896" activeTab="1" xr2:uid="{00000000-000D-0000-FFFF-FFFF00000000}"/>
  </bookViews>
  <sheets>
    <sheet name="Rekapitulace stavby" sheetId="1" r:id="rId1"/>
    <sheet name="SO 101 - Komunikace, park..." sheetId="2" r:id="rId2"/>
    <sheet name="VRN - Vedlejší rozpočtové..." sheetId="3" r:id="rId3"/>
  </sheets>
  <definedNames>
    <definedName name="_xlnm._FilterDatabase" localSheetId="1" hidden="1">'SO 101 - Komunikace, park...'!$C$128:$K$556</definedName>
    <definedName name="_xlnm._FilterDatabase" localSheetId="2" hidden="1">'VRN - Vedlejší rozpočtové...'!$C$119:$K$148</definedName>
    <definedName name="_xlnm.Print_Titles" localSheetId="0">'Rekapitulace stavby'!$92:$92</definedName>
    <definedName name="_xlnm.Print_Titles" localSheetId="1">'SO 101 - Komunikace, park...'!$128:$128</definedName>
    <definedName name="_xlnm.Print_Titles" localSheetId="2">'VRN - Vedlejší rozpočtové...'!$119:$119</definedName>
    <definedName name="_xlnm.Print_Area" localSheetId="0">'Rekapitulace stavby'!$D$4:$AO$76,'Rekapitulace stavby'!$C$82:$AQ$97</definedName>
    <definedName name="_xlnm.Print_Area" localSheetId="1">'SO 101 - Komunikace, park...'!$C$116:$K$556</definedName>
    <definedName name="_xlnm.Print_Area" localSheetId="2">'VRN - Vedlejší rozpočtové...'!$C$107:$K$148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46" i="3"/>
  <c r="BH146" i="3"/>
  <c r="BG146" i="3"/>
  <c r="BF146" i="3"/>
  <c r="T146" i="3"/>
  <c r="T145" i="3"/>
  <c r="R146" i="3"/>
  <c r="R145" i="3"/>
  <c r="P146" i="3"/>
  <c r="P145" i="3"/>
  <c r="BI142" i="3"/>
  <c r="BH142" i="3"/>
  <c r="BG142" i="3"/>
  <c r="BF142" i="3"/>
  <c r="T142" i="3"/>
  <c r="R142" i="3"/>
  <c r="P142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2" i="3"/>
  <c r="BH132" i="3"/>
  <c r="BG132" i="3"/>
  <c r="BF132" i="3"/>
  <c r="T132" i="3"/>
  <c r="R132" i="3"/>
  <c r="P132" i="3"/>
  <c r="BI129" i="3"/>
  <c r="BH129" i="3"/>
  <c r="BG129" i="3"/>
  <c r="BF129" i="3"/>
  <c r="T129" i="3"/>
  <c r="R129" i="3"/>
  <c r="P129" i="3"/>
  <c r="BI126" i="3"/>
  <c r="BH126" i="3"/>
  <c r="BG126" i="3"/>
  <c r="BF126" i="3"/>
  <c r="T126" i="3"/>
  <c r="R126" i="3"/>
  <c r="P126" i="3"/>
  <c r="BI123" i="3"/>
  <c r="BH123" i="3"/>
  <c r="BG123" i="3"/>
  <c r="BF123" i="3"/>
  <c r="T123" i="3"/>
  <c r="R123" i="3"/>
  <c r="P123" i="3"/>
  <c r="J117" i="3"/>
  <c r="J116" i="3"/>
  <c r="F116" i="3"/>
  <c r="F114" i="3"/>
  <c r="E112" i="3"/>
  <c r="J92" i="3"/>
  <c r="J91" i="3"/>
  <c r="F91" i="3"/>
  <c r="F89" i="3"/>
  <c r="E87" i="3"/>
  <c r="J18" i="3"/>
  <c r="E18" i="3"/>
  <c r="F92" i="3"/>
  <c r="J17" i="3"/>
  <c r="J12" i="3"/>
  <c r="J114" i="3"/>
  <c r="E7" i="3"/>
  <c r="E110" i="3"/>
  <c r="J37" i="2"/>
  <c r="J36" i="2"/>
  <c r="AY95" i="1"/>
  <c r="J35" i="2"/>
  <c r="AX95" i="1"/>
  <c r="BI553" i="2"/>
  <c r="BH553" i="2"/>
  <c r="BG553" i="2"/>
  <c r="BF553" i="2"/>
  <c r="T553" i="2"/>
  <c r="R553" i="2"/>
  <c r="P553" i="2"/>
  <c r="BI550" i="2"/>
  <c r="BH550" i="2"/>
  <c r="BG550" i="2"/>
  <c r="BF550" i="2"/>
  <c r="T550" i="2"/>
  <c r="R550" i="2"/>
  <c r="P550" i="2"/>
  <c r="BI546" i="2"/>
  <c r="BH546" i="2"/>
  <c r="BG546" i="2"/>
  <c r="BF546" i="2"/>
  <c r="T546" i="2"/>
  <c r="R546" i="2"/>
  <c r="P546" i="2"/>
  <c r="BI541" i="2"/>
  <c r="BH541" i="2"/>
  <c r="BG541" i="2"/>
  <c r="BF541" i="2"/>
  <c r="T541" i="2"/>
  <c r="T540" i="2" s="1"/>
  <c r="R541" i="2"/>
  <c r="R540" i="2"/>
  <c r="P541" i="2"/>
  <c r="P540" i="2"/>
  <c r="BI536" i="2"/>
  <c r="BH536" i="2"/>
  <c r="BG536" i="2"/>
  <c r="BF536" i="2"/>
  <c r="T536" i="2"/>
  <c r="R536" i="2"/>
  <c r="P536" i="2"/>
  <c r="BI532" i="2"/>
  <c r="BH532" i="2"/>
  <c r="BG532" i="2"/>
  <c r="BF532" i="2"/>
  <c r="T532" i="2"/>
  <c r="R532" i="2"/>
  <c r="P532" i="2"/>
  <c r="BI528" i="2"/>
  <c r="BH528" i="2"/>
  <c r="BG528" i="2"/>
  <c r="BF528" i="2"/>
  <c r="T528" i="2"/>
  <c r="R528" i="2"/>
  <c r="P528" i="2"/>
  <c r="BI524" i="2"/>
  <c r="BH524" i="2"/>
  <c r="BG524" i="2"/>
  <c r="BF524" i="2"/>
  <c r="T524" i="2"/>
  <c r="R524" i="2"/>
  <c r="P524" i="2"/>
  <c r="BI504" i="2"/>
  <c r="BH504" i="2"/>
  <c r="BG504" i="2"/>
  <c r="BF504" i="2"/>
  <c r="T504" i="2"/>
  <c r="R504" i="2"/>
  <c r="P504" i="2"/>
  <c r="BI499" i="2"/>
  <c r="BH499" i="2"/>
  <c r="BG499" i="2"/>
  <c r="BF499" i="2"/>
  <c r="T499" i="2"/>
  <c r="R499" i="2"/>
  <c r="P499" i="2"/>
  <c r="BI495" i="2"/>
  <c r="BH495" i="2"/>
  <c r="BG495" i="2"/>
  <c r="BF495" i="2"/>
  <c r="T495" i="2"/>
  <c r="R495" i="2"/>
  <c r="P495" i="2"/>
  <c r="BI491" i="2"/>
  <c r="BH491" i="2"/>
  <c r="BG491" i="2"/>
  <c r="BF491" i="2"/>
  <c r="T491" i="2"/>
  <c r="R491" i="2"/>
  <c r="P491" i="2"/>
  <c r="BI487" i="2"/>
  <c r="BH487" i="2"/>
  <c r="BG487" i="2"/>
  <c r="BF487" i="2"/>
  <c r="T487" i="2"/>
  <c r="R487" i="2"/>
  <c r="P487" i="2"/>
  <c r="BI484" i="2"/>
  <c r="BH484" i="2"/>
  <c r="BG484" i="2"/>
  <c r="BF484" i="2"/>
  <c r="T484" i="2"/>
  <c r="R484" i="2"/>
  <c r="P484" i="2"/>
  <c r="BI480" i="2"/>
  <c r="BH480" i="2"/>
  <c r="BG480" i="2"/>
  <c r="BF480" i="2"/>
  <c r="T480" i="2"/>
  <c r="R480" i="2"/>
  <c r="P480" i="2"/>
  <c r="BI477" i="2"/>
  <c r="BH477" i="2"/>
  <c r="BG477" i="2"/>
  <c r="BF477" i="2"/>
  <c r="T477" i="2"/>
  <c r="R477" i="2"/>
  <c r="P477" i="2"/>
  <c r="BI474" i="2"/>
  <c r="BH474" i="2"/>
  <c r="BG474" i="2"/>
  <c r="BF474" i="2"/>
  <c r="T474" i="2"/>
  <c r="R474" i="2"/>
  <c r="P474" i="2"/>
  <c r="BI471" i="2"/>
  <c r="BH471" i="2"/>
  <c r="BG471" i="2"/>
  <c r="BF471" i="2"/>
  <c r="T471" i="2"/>
  <c r="R471" i="2"/>
  <c r="P471" i="2"/>
  <c r="BI467" i="2"/>
  <c r="BH467" i="2"/>
  <c r="BG467" i="2"/>
  <c r="BF467" i="2"/>
  <c r="T467" i="2"/>
  <c r="R467" i="2"/>
  <c r="P467" i="2"/>
  <c r="BI464" i="2"/>
  <c r="BH464" i="2"/>
  <c r="BG464" i="2"/>
  <c r="BF464" i="2"/>
  <c r="T464" i="2"/>
  <c r="R464" i="2"/>
  <c r="P464" i="2"/>
  <c r="BI460" i="2"/>
  <c r="BH460" i="2"/>
  <c r="BG460" i="2"/>
  <c r="BF460" i="2"/>
  <c r="T460" i="2"/>
  <c r="R460" i="2"/>
  <c r="P460" i="2"/>
  <c r="BI456" i="2"/>
  <c r="BH456" i="2"/>
  <c r="BG456" i="2"/>
  <c r="BF456" i="2"/>
  <c r="T456" i="2"/>
  <c r="R456" i="2"/>
  <c r="P456" i="2"/>
  <c r="BI452" i="2"/>
  <c r="BH452" i="2"/>
  <c r="BG452" i="2"/>
  <c r="BF452" i="2"/>
  <c r="T452" i="2"/>
  <c r="R452" i="2"/>
  <c r="P452" i="2"/>
  <c r="BI450" i="2"/>
  <c r="BH450" i="2"/>
  <c r="BG450" i="2"/>
  <c r="BF450" i="2"/>
  <c r="T450" i="2"/>
  <c r="R450" i="2"/>
  <c r="P450" i="2"/>
  <c r="BI446" i="2"/>
  <c r="BH446" i="2"/>
  <c r="BG446" i="2"/>
  <c r="BF446" i="2"/>
  <c r="T446" i="2"/>
  <c r="R446" i="2"/>
  <c r="P446" i="2"/>
  <c r="BI443" i="2"/>
  <c r="BH443" i="2"/>
  <c r="BG443" i="2"/>
  <c r="BF443" i="2"/>
  <c r="T443" i="2"/>
  <c r="R443" i="2"/>
  <c r="P443" i="2"/>
  <c r="BI440" i="2"/>
  <c r="BH440" i="2"/>
  <c r="BG440" i="2"/>
  <c r="BF440" i="2"/>
  <c r="T440" i="2"/>
  <c r="R440" i="2"/>
  <c r="P440" i="2"/>
  <c r="BI436" i="2"/>
  <c r="BH436" i="2"/>
  <c r="BG436" i="2"/>
  <c r="BF436" i="2"/>
  <c r="T436" i="2"/>
  <c r="R436" i="2"/>
  <c r="P436" i="2"/>
  <c r="BI431" i="2"/>
  <c r="BH431" i="2"/>
  <c r="BG431" i="2"/>
  <c r="BF431" i="2"/>
  <c r="T431" i="2"/>
  <c r="R431" i="2"/>
  <c r="P431" i="2"/>
  <c r="BI427" i="2"/>
  <c r="BH427" i="2"/>
  <c r="BG427" i="2"/>
  <c r="BF427" i="2"/>
  <c r="T427" i="2"/>
  <c r="R427" i="2"/>
  <c r="P427" i="2"/>
  <c r="BI424" i="2"/>
  <c r="BH424" i="2"/>
  <c r="BG424" i="2"/>
  <c r="BF424" i="2"/>
  <c r="T424" i="2"/>
  <c r="R424" i="2"/>
  <c r="P424" i="2"/>
  <c r="BI421" i="2"/>
  <c r="BH421" i="2"/>
  <c r="BG421" i="2"/>
  <c r="BF421" i="2"/>
  <c r="T421" i="2"/>
  <c r="R421" i="2"/>
  <c r="P421" i="2"/>
  <c r="BI417" i="2"/>
  <c r="BH417" i="2"/>
  <c r="BG417" i="2"/>
  <c r="BF417" i="2"/>
  <c r="T417" i="2"/>
  <c r="R417" i="2"/>
  <c r="P417" i="2"/>
  <c r="BI415" i="2"/>
  <c r="BH415" i="2"/>
  <c r="BG415" i="2"/>
  <c r="BF415" i="2"/>
  <c r="T415" i="2"/>
  <c r="R415" i="2"/>
  <c r="P415" i="2"/>
  <c r="BI411" i="2"/>
  <c r="BH411" i="2"/>
  <c r="BG411" i="2"/>
  <c r="BF411" i="2"/>
  <c r="T411" i="2"/>
  <c r="R411" i="2"/>
  <c r="P411" i="2"/>
  <c r="BI409" i="2"/>
  <c r="BH409" i="2"/>
  <c r="BG409" i="2"/>
  <c r="BF409" i="2"/>
  <c r="T409" i="2"/>
  <c r="R409" i="2"/>
  <c r="P409" i="2"/>
  <c r="BI405" i="2"/>
  <c r="BH405" i="2"/>
  <c r="BG405" i="2"/>
  <c r="BF405" i="2"/>
  <c r="T405" i="2"/>
  <c r="R405" i="2"/>
  <c r="P405" i="2"/>
  <c r="BI403" i="2"/>
  <c r="BH403" i="2"/>
  <c r="BG403" i="2"/>
  <c r="BF403" i="2"/>
  <c r="T403" i="2"/>
  <c r="R403" i="2"/>
  <c r="P403" i="2"/>
  <c r="BI399" i="2"/>
  <c r="BH399" i="2"/>
  <c r="BG399" i="2"/>
  <c r="BF399" i="2"/>
  <c r="T399" i="2"/>
  <c r="R399" i="2"/>
  <c r="P399" i="2"/>
  <c r="BI397" i="2"/>
  <c r="BH397" i="2"/>
  <c r="BG397" i="2"/>
  <c r="BF397" i="2"/>
  <c r="T397" i="2"/>
  <c r="R397" i="2"/>
  <c r="P397" i="2"/>
  <c r="BI393" i="2"/>
  <c r="BH393" i="2"/>
  <c r="BG393" i="2"/>
  <c r="BF393" i="2"/>
  <c r="T393" i="2"/>
  <c r="R393" i="2"/>
  <c r="P393" i="2"/>
  <c r="BI391" i="2"/>
  <c r="BH391" i="2"/>
  <c r="BG391" i="2"/>
  <c r="BF391" i="2"/>
  <c r="T391" i="2"/>
  <c r="R391" i="2"/>
  <c r="P391" i="2"/>
  <c r="BI387" i="2"/>
  <c r="BH387" i="2"/>
  <c r="BG387" i="2"/>
  <c r="BF387" i="2"/>
  <c r="T387" i="2"/>
  <c r="R387" i="2"/>
  <c r="P387" i="2"/>
  <c r="BI384" i="2"/>
  <c r="BH384" i="2"/>
  <c r="BG384" i="2"/>
  <c r="BF384" i="2"/>
  <c r="T384" i="2"/>
  <c r="R384" i="2"/>
  <c r="P384" i="2"/>
  <c r="BI380" i="2"/>
  <c r="BH380" i="2"/>
  <c r="BG380" i="2"/>
  <c r="BF380" i="2"/>
  <c r="T380" i="2"/>
  <c r="R380" i="2"/>
  <c r="P380" i="2"/>
  <c r="BI375" i="2"/>
  <c r="BH375" i="2"/>
  <c r="BG375" i="2"/>
  <c r="BF375" i="2"/>
  <c r="T375" i="2"/>
  <c r="T374" i="2"/>
  <c r="R375" i="2"/>
  <c r="R374" i="2"/>
  <c r="P375" i="2"/>
  <c r="P374" i="2" s="1"/>
  <c r="BI371" i="2"/>
  <c r="BH371" i="2"/>
  <c r="BG371" i="2"/>
  <c r="BF371" i="2"/>
  <c r="T371" i="2"/>
  <c r="R371" i="2"/>
  <c r="P371" i="2"/>
  <c r="BI368" i="2"/>
  <c r="BH368" i="2"/>
  <c r="BG368" i="2"/>
  <c r="BF368" i="2"/>
  <c r="T368" i="2"/>
  <c r="R368" i="2"/>
  <c r="P368" i="2"/>
  <c r="BI364" i="2"/>
  <c r="BH364" i="2"/>
  <c r="BG364" i="2"/>
  <c r="BF364" i="2"/>
  <c r="T364" i="2"/>
  <c r="R364" i="2"/>
  <c r="P364" i="2"/>
  <c r="BI361" i="2"/>
  <c r="BH361" i="2"/>
  <c r="BG361" i="2"/>
  <c r="BF361" i="2"/>
  <c r="T361" i="2"/>
  <c r="R361" i="2"/>
  <c r="P361" i="2"/>
  <c r="BI358" i="2"/>
  <c r="BH358" i="2"/>
  <c r="BG358" i="2"/>
  <c r="BF358" i="2"/>
  <c r="T358" i="2"/>
  <c r="R358" i="2"/>
  <c r="P358" i="2"/>
  <c r="BI354" i="2"/>
  <c r="BH354" i="2"/>
  <c r="BG354" i="2"/>
  <c r="BF354" i="2"/>
  <c r="T354" i="2"/>
  <c r="R354" i="2"/>
  <c r="P354" i="2"/>
  <c r="BI350" i="2"/>
  <c r="BH350" i="2"/>
  <c r="BG350" i="2"/>
  <c r="BF350" i="2"/>
  <c r="T350" i="2"/>
  <c r="R350" i="2"/>
  <c r="P350" i="2"/>
  <c r="BI346" i="2"/>
  <c r="BH346" i="2"/>
  <c r="BG346" i="2"/>
  <c r="BF346" i="2"/>
  <c r="T346" i="2"/>
  <c r="R346" i="2"/>
  <c r="P346" i="2"/>
  <c r="BI342" i="2"/>
  <c r="BH342" i="2"/>
  <c r="BG342" i="2"/>
  <c r="BF342" i="2"/>
  <c r="T342" i="2"/>
  <c r="R342" i="2"/>
  <c r="P342" i="2"/>
  <c r="BI338" i="2"/>
  <c r="BH338" i="2"/>
  <c r="BG338" i="2"/>
  <c r="BF338" i="2"/>
  <c r="T338" i="2"/>
  <c r="R338" i="2"/>
  <c r="P338" i="2"/>
  <c r="BI334" i="2"/>
  <c r="BH334" i="2"/>
  <c r="BG334" i="2"/>
  <c r="BF334" i="2"/>
  <c r="T334" i="2"/>
  <c r="R334" i="2"/>
  <c r="P334" i="2"/>
  <c r="BI330" i="2"/>
  <c r="BH330" i="2"/>
  <c r="BG330" i="2"/>
  <c r="BF330" i="2"/>
  <c r="T330" i="2"/>
  <c r="R330" i="2"/>
  <c r="P330" i="2"/>
  <c r="BI326" i="2"/>
  <c r="BH326" i="2"/>
  <c r="BG326" i="2"/>
  <c r="BF326" i="2"/>
  <c r="T326" i="2"/>
  <c r="R326" i="2"/>
  <c r="P326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1" i="2"/>
  <c r="BH311" i="2"/>
  <c r="BG311" i="2"/>
  <c r="BF311" i="2"/>
  <c r="T311" i="2"/>
  <c r="R311" i="2"/>
  <c r="P311" i="2"/>
  <c r="BI307" i="2"/>
  <c r="BH307" i="2"/>
  <c r="BG307" i="2"/>
  <c r="BF307" i="2"/>
  <c r="T307" i="2"/>
  <c r="R307" i="2"/>
  <c r="P307" i="2"/>
  <c r="BI302" i="2"/>
  <c r="BH302" i="2"/>
  <c r="BG302" i="2"/>
  <c r="BF302" i="2"/>
  <c r="T302" i="2"/>
  <c r="T301" i="2"/>
  <c r="R302" i="2"/>
  <c r="R301" i="2" s="1"/>
  <c r="P302" i="2"/>
  <c r="P301" i="2" s="1"/>
  <c r="BI297" i="2"/>
  <c r="BH297" i="2"/>
  <c r="BG297" i="2"/>
  <c r="BF297" i="2"/>
  <c r="T297" i="2"/>
  <c r="R297" i="2"/>
  <c r="P297" i="2"/>
  <c r="BI294" i="2"/>
  <c r="BH294" i="2"/>
  <c r="BG294" i="2"/>
  <c r="BF294" i="2"/>
  <c r="T294" i="2"/>
  <c r="R294" i="2"/>
  <c r="P294" i="2"/>
  <c r="BI290" i="2"/>
  <c r="BH290" i="2"/>
  <c r="BG290" i="2"/>
  <c r="BF290" i="2"/>
  <c r="T290" i="2"/>
  <c r="R290" i="2"/>
  <c r="P290" i="2"/>
  <c r="BI287" i="2"/>
  <c r="BH287" i="2"/>
  <c r="BG287" i="2"/>
  <c r="BF287" i="2"/>
  <c r="T287" i="2"/>
  <c r="R287" i="2"/>
  <c r="P287" i="2"/>
  <c r="BI283" i="2"/>
  <c r="BH283" i="2"/>
  <c r="BG283" i="2"/>
  <c r="BF283" i="2"/>
  <c r="T283" i="2"/>
  <c r="R283" i="2"/>
  <c r="P283" i="2"/>
  <c r="BI279" i="2"/>
  <c r="BH279" i="2"/>
  <c r="BG279" i="2"/>
  <c r="BF279" i="2"/>
  <c r="T279" i="2"/>
  <c r="R279" i="2"/>
  <c r="P279" i="2"/>
  <c r="BI274" i="2"/>
  <c r="BH274" i="2"/>
  <c r="BG274" i="2"/>
  <c r="BF274" i="2"/>
  <c r="T274" i="2"/>
  <c r="R274" i="2"/>
  <c r="P274" i="2"/>
  <c r="BI270" i="2"/>
  <c r="BH270" i="2"/>
  <c r="BG270" i="2"/>
  <c r="BF270" i="2"/>
  <c r="T270" i="2"/>
  <c r="R270" i="2"/>
  <c r="P270" i="2"/>
  <c r="BI266" i="2"/>
  <c r="BH266" i="2"/>
  <c r="BG266" i="2"/>
  <c r="BF266" i="2"/>
  <c r="T266" i="2"/>
  <c r="R266" i="2"/>
  <c r="P266" i="2"/>
  <c r="BI263" i="2"/>
  <c r="BH263" i="2"/>
  <c r="BG263" i="2"/>
  <c r="BF263" i="2"/>
  <c r="T263" i="2"/>
  <c r="R263" i="2"/>
  <c r="P263" i="2"/>
  <c r="BI259" i="2"/>
  <c r="BH259" i="2"/>
  <c r="BG259" i="2"/>
  <c r="BF259" i="2"/>
  <c r="T259" i="2"/>
  <c r="R259" i="2"/>
  <c r="P259" i="2"/>
  <c r="BI256" i="2"/>
  <c r="BH256" i="2"/>
  <c r="BG256" i="2"/>
  <c r="BF256" i="2"/>
  <c r="T256" i="2"/>
  <c r="R256" i="2"/>
  <c r="P256" i="2"/>
  <c r="BI252" i="2"/>
  <c r="BH252" i="2"/>
  <c r="BG252" i="2"/>
  <c r="BF252" i="2"/>
  <c r="T252" i="2"/>
  <c r="R252" i="2"/>
  <c r="P252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7" i="2"/>
  <c r="BH237" i="2"/>
  <c r="BG237" i="2"/>
  <c r="BF237" i="2"/>
  <c r="T237" i="2"/>
  <c r="R237" i="2"/>
  <c r="P237" i="2"/>
  <c r="BI233" i="2"/>
  <c r="BH233" i="2"/>
  <c r="BG233" i="2"/>
  <c r="BF233" i="2"/>
  <c r="T233" i="2"/>
  <c r="R233" i="2"/>
  <c r="P233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0" i="2"/>
  <c r="BH220" i="2"/>
  <c r="BG220" i="2"/>
  <c r="BF220" i="2"/>
  <c r="T220" i="2"/>
  <c r="R220" i="2"/>
  <c r="P220" i="2"/>
  <c r="BI215" i="2"/>
  <c r="BH215" i="2"/>
  <c r="BG215" i="2"/>
  <c r="BF215" i="2"/>
  <c r="T215" i="2"/>
  <c r="R215" i="2"/>
  <c r="P215" i="2"/>
  <c r="BI207" i="2"/>
  <c r="BH207" i="2"/>
  <c r="BG207" i="2"/>
  <c r="BF207" i="2"/>
  <c r="T207" i="2"/>
  <c r="R207" i="2"/>
  <c r="P207" i="2"/>
  <c r="BI203" i="2"/>
  <c r="BH203" i="2"/>
  <c r="BG203" i="2"/>
  <c r="BF203" i="2"/>
  <c r="T203" i="2"/>
  <c r="R203" i="2"/>
  <c r="P203" i="2"/>
  <c r="BI199" i="2"/>
  <c r="BH199" i="2"/>
  <c r="BG199" i="2"/>
  <c r="BF199" i="2"/>
  <c r="T199" i="2"/>
  <c r="R199" i="2"/>
  <c r="P199" i="2"/>
  <c r="BI195" i="2"/>
  <c r="BH195" i="2"/>
  <c r="BG195" i="2"/>
  <c r="BF195" i="2"/>
  <c r="T195" i="2"/>
  <c r="R195" i="2"/>
  <c r="P195" i="2"/>
  <c r="BI183" i="2"/>
  <c r="BH183" i="2"/>
  <c r="BG183" i="2"/>
  <c r="BF183" i="2"/>
  <c r="T183" i="2"/>
  <c r="R183" i="2"/>
  <c r="P183" i="2"/>
  <c r="BI177" i="2"/>
  <c r="BH177" i="2"/>
  <c r="BG177" i="2"/>
  <c r="BF177" i="2"/>
  <c r="T177" i="2"/>
  <c r="R177" i="2"/>
  <c r="P177" i="2"/>
  <c r="BI171" i="2"/>
  <c r="BH171" i="2"/>
  <c r="BG171" i="2"/>
  <c r="BF171" i="2"/>
  <c r="T171" i="2"/>
  <c r="R171" i="2"/>
  <c r="P171" i="2"/>
  <c r="BI164" i="2"/>
  <c r="BH164" i="2"/>
  <c r="BG164" i="2"/>
  <c r="BF164" i="2"/>
  <c r="T164" i="2"/>
  <c r="R164" i="2"/>
  <c r="P164" i="2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48" i="2"/>
  <c r="BH148" i="2"/>
  <c r="BG148" i="2"/>
  <c r="BF148" i="2"/>
  <c r="T148" i="2"/>
  <c r="R148" i="2"/>
  <c r="P148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32" i="2"/>
  <c r="BH132" i="2"/>
  <c r="BG132" i="2"/>
  <c r="BF132" i="2"/>
  <c r="T132" i="2"/>
  <c r="R132" i="2"/>
  <c r="P132" i="2"/>
  <c r="J126" i="2"/>
  <c r="J125" i="2"/>
  <c r="F125" i="2"/>
  <c r="F123" i="2"/>
  <c r="E121" i="2"/>
  <c r="J92" i="2"/>
  <c r="J91" i="2"/>
  <c r="F91" i="2"/>
  <c r="F89" i="2"/>
  <c r="E87" i="2"/>
  <c r="J18" i="2"/>
  <c r="E18" i="2"/>
  <c r="F92" i="2"/>
  <c r="J17" i="2"/>
  <c r="J12" i="2"/>
  <c r="J123" i="2"/>
  <c r="E7" i="2"/>
  <c r="E85" i="2"/>
  <c r="L90" i="1"/>
  <c r="AM90" i="1"/>
  <c r="AM89" i="1"/>
  <c r="L89" i="1"/>
  <c r="AM87" i="1"/>
  <c r="L87" i="1"/>
  <c r="L85" i="1"/>
  <c r="L84" i="1"/>
  <c r="AS94" i="1"/>
  <c r="J226" i="2"/>
  <c r="J136" i="2"/>
  <c r="BK550" i="2"/>
  <c r="J524" i="2"/>
  <c r="J491" i="2"/>
  <c r="J484" i="2"/>
  <c r="BK477" i="2"/>
  <c r="BK471" i="2"/>
  <c r="BK464" i="2"/>
  <c r="J456" i="2"/>
  <c r="J450" i="2"/>
  <c r="J443" i="2"/>
  <c r="J436" i="2"/>
  <c r="BK424" i="2"/>
  <c r="J409" i="2"/>
  <c r="J397" i="2"/>
  <c r="J380" i="2"/>
  <c r="J358" i="2"/>
  <c r="BK342" i="2"/>
  <c r="BK326" i="2"/>
  <c r="BK297" i="2"/>
  <c r="BK283" i="2"/>
  <c r="J270" i="2"/>
  <c r="BK244" i="2"/>
  <c r="J233" i="2"/>
  <c r="J183" i="2"/>
  <c r="J156" i="2"/>
  <c r="BK146" i="3"/>
  <c r="J132" i="3"/>
  <c r="J126" i="3"/>
  <c r="BK126" i="3"/>
  <c r="J550" i="2"/>
  <c r="J541" i="2"/>
  <c r="BK226" i="2"/>
  <c r="BK195" i="2"/>
  <c r="BK164" i="2"/>
  <c r="BK536" i="2"/>
  <c r="J532" i="2"/>
  <c r="J427" i="2"/>
  <c r="J421" i="2"/>
  <c r="J411" i="2"/>
  <c r="J399" i="2"/>
  <c r="J393" i="2"/>
  <c r="BK384" i="2"/>
  <c r="J368" i="2"/>
  <c r="J361" i="2"/>
  <c r="J350" i="2"/>
  <c r="J307" i="2"/>
  <c r="J283" i="2"/>
  <c r="BK270" i="2"/>
  <c r="BK247" i="2"/>
  <c r="BK215" i="2"/>
  <c r="BK199" i="2"/>
  <c r="BK171" i="2"/>
  <c r="J144" i="2"/>
  <c r="BK338" i="2"/>
  <c r="BK319" i="2"/>
  <c r="J297" i="2"/>
  <c r="BK279" i="2"/>
  <c r="BK256" i="2"/>
  <c r="BK233" i="2"/>
  <c r="BK156" i="2"/>
  <c r="BK144" i="2"/>
  <c r="J546" i="2"/>
  <c r="BK504" i="2"/>
  <c r="J495" i="2"/>
  <c r="BK487" i="2"/>
  <c r="BK480" i="2"/>
  <c r="BK474" i="2"/>
  <c r="BK467" i="2"/>
  <c r="BK460" i="2"/>
  <c r="J452" i="2"/>
  <c r="J446" i="2"/>
  <c r="J440" i="2"/>
  <c r="BK427" i="2"/>
  <c r="BK411" i="2"/>
  <c r="BK399" i="2"/>
  <c r="J387" i="2"/>
  <c r="J371" i="2"/>
  <c r="BK354" i="2"/>
  <c r="J338" i="2"/>
  <c r="J319" i="2"/>
  <c r="BK302" i="2"/>
  <c r="J279" i="2"/>
  <c r="BK263" i="2"/>
  <c r="BK241" i="2"/>
  <c r="J207" i="2"/>
  <c r="J160" i="2"/>
  <c r="BK140" i="2"/>
  <c r="BK123" i="3"/>
  <c r="BK142" i="3"/>
  <c r="J129" i="3"/>
  <c r="J123" i="3"/>
  <c r="BK553" i="2"/>
  <c r="BK541" i="2"/>
  <c r="BK220" i="2"/>
  <c r="BK177" i="2"/>
  <c r="BK160" i="2"/>
  <c r="J536" i="2"/>
  <c r="BK524" i="2"/>
  <c r="J424" i="2"/>
  <c r="BK417" i="2"/>
  <c r="BK409" i="2"/>
  <c r="J403" i="2"/>
  <c r="BK391" i="2"/>
  <c r="BK380" i="2"/>
  <c r="BK371" i="2"/>
  <c r="BK358" i="2"/>
  <c r="J346" i="2"/>
  <c r="BK315" i="2"/>
  <c r="BK294" i="2"/>
  <c r="J274" i="2"/>
  <c r="J259" i="2"/>
  <c r="J241" i="2"/>
  <c r="BK207" i="2"/>
  <c r="J195" i="2"/>
  <c r="J148" i="2"/>
  <c r="J132" i="2"/>
  <c r="J334" i="2"/>
  <c r="BK307" i="2"/>
  <c r="BK290" i="2"/>
  <c r="J266" i="2"/>
  <c r="J252" i="2"/>
  <c r="J237" i="2"/>
  <c r="J220" i="2"/>
  <c r="J152" i="2"/>
  <c r="BK132" i="2"/>
  <c r="BK532" i="2"/>
  <c r="BK499" i="2"/>
  <c r="BK495" i="2"/>
  <c r="BK484" i="2"/>
  <c r="J477" i="2"/>
  <c r="J471" i="2"/>
  <c r="J464" i="2"/>
  <c r="BK456" i="2"/>
  <c r="BK450" i="2"/>
  <c r="BK443" i="2"/>
  <c r="BK436" i="2"/>
  <c r="J431" i="2"/>
  <c r="BK415" i="2"/>
  <c r="BK403" i="2"/>
  <c r="J391" i="2"/>
  <c r="BK375" i="2"/>
  <c r="J364" i="2"/>
  <c r="BK350" i="2"/>
  <c r="BK334" i="2"/>
  <c r="J311" i="2"/>
  <c r="J294" i="2"/>
  <c r="BK274" i="2"/>
  <c r="J256" i="2"/>
  <c r="J229" i="2"/>
  <c r="J177" i="2"/>
  <c r="BK152" i="2"/>
  <c r="BK129" i="3"/>
  <c r="BK139" i="3"/>
  <c r="J142" i="3"/>
  <c r="BK546" i="2"/>
  <c r="J244" i="2"/>
  <c r="J215" i="2"/>
  <c r="J171" i="2"/>
  <c r="BK136" i="2"/>
  <c r="BK528" i="2"/>
  <c r="J504" i="2"/>
  <c r="BK421" i="2"/>
  <c r="J415" i="2"/>
  <c r="J405" i="2"/>
  <c r="BK397" i="2"/>
  <c r="BK387" i="2"/>
  <c r="J375" i="2"/>
  <c r="BK364" i="2"/>
  <c r="J354" i="2"/>
  <c r="BK330" i="2"/>
  <c r="BK311" i="2"/>
  <c r="J287" i="2"/>
  <c r="BK266" i="2"/>
  <c r="BK252" i="2"/>
  <c r="BK229" i="2"/>
  <c r="BK203" i="2"/>
  <c r="BK183" i="2"/>
  <c r="J164" i="2"/>
  <c r="J342" i="2"/>
  <c r="J326" i="2"/>
  <c r="J302" i="2"/>
  <c r="BK287" i="2"/>
  <c r="J263" i="2"/>
  <c r="J247" i="2"/>
  <c r="J203" i="2"/>
  <c r="J140" i="2"/>
  <c r="J553" i="2"/>
  <c r="J528" i="2"/>
  <c r="J499" i="2"/>
  <c r="BK491" i="2"/>
  <c r="J487" i="2"/>
  <c r="J480" i="2"/>
  <c r="J474" i="2"/>
  <c r="J467" i="2"/>
  <c r="J460" i="2"/>
  <c r="BK452" i="2"/>
  <c r="BK446" i="2"/>
  <c r="BK440" i="2"/>
  <c r="BK431" i="2"/>
  <c r="J417" i="2"/>
  <c r="BK405" i="2"/>
  <c r="BK393" i="2"/>
  <c r="J384" i="2"/>
  <c r="BK368" i="2"/>
  <c r="BK361" i="2"/>
  <c r="BK346" i="2"/>
  <c r="J330" i="2"/>
  <c r="J315" i="2"/>
  <c r="J290" i="2"/>
  <c r="BK259" i="2"/>
  <c r="BK237" i="2"/>
  <c r="J199" i="2"/>
  <c r="BK148" i="2"/>
  <c r="J139" i="3"/>
  <c r="J146" i="3"/>
  <c r="J136" i="3"/>
  <c r="BK136" i="3"/>
  <c r="BK132" i="3"/>
  <c r="R131" i="2" l="1"/>
  <c r="P251" i="2"/>
  <c r="BK278" i="2"/>
  <c r="J278" i="2" s="1"/>
  <c r="J100" i="2" s="1"/>
  <c r="R278" i="2"/>
  <c r="R306" i="2"/>
  <c r="P379" i="2"/>
  <c r="BK435" i="2"/>
  <c r="J435" i="2"/>
  <c r="J105" i="2"/>
  <c r="R435" i="2"/>
  <c r="R503" i="2"/>
  <c r="P545" i="2"/>
  <c r="P544" i="2"/>
  <c r="BK131" i="2"/>
  <c r="P131" i="2"/>
  <c r="BK251" i="2"/>
  <c r="J251" i="2" s="1"/>
  <c r="J99" i="2" s="1"/>
  <c r="T251" i="2"/>
  <c r="BK306" i="2"/>
  <c r="J306" i="2"/>
  <c r="J102" i="2" s="1"/>
  <c r="P306" i="2"/>
  <c r="BK379" i="2"/>
  <c r="J379" i="2"/>
  <c r="J104" i="2" s="1"/>
  <c r="T379" i="2"/>
  <c r="T435" i="2"/>
  <c r="P503" i="2"/>
  <c r="T545" i="2"/>
  <c r="T544" i="2"/>
  <c r="T131" i="2"/>
  <c r="R251" i="2"/>
  <c r="P278" i="2"/>
  <c r="T278" i="2"/>
  <c r="T306" i="2"/>
  <c r="R379" i="2"/>
  <c r="P435" i="2"/>
  <c r="BK503" i="2"/>
  <c r="J503" i="2"/>
  <c r="J106" i="2" s="1"/>
  <c r="T503" i="2"/>
  <c r="BK545" i="2"/>
  <c r="J545" i="2"/>
  <c r="J109" i="2"/>
  <c r="R545" i="2"/>
  <c r="R544" i="2" s="1"/>
  <c r="BK122" i="3"/>
  <c r="J122" i="3" s="1"/>
  <c r="J98" i="3" s="1"/>
  <c r="P122" i="3"/>
  <c r="R122" i="3"/>
  <c r="T122" i="3"/>
  <c r="BK135" i="3"/>
  <c r="J135" i="3"/>
  <c r="J99" i="3"/>
  <c r="P135" i="3"/>
  <c r="R135" i="3"/>
  <c r="T135" i="3"/>
  <c r="BK301" i="2"/>
  <c r="J301" i="2"/>
  <c r="J101" i="2" s="1"/>
  <c r="BK540" i="2"/>
  <c r="J540" i="2"/>
  <c r="J107" i="2" s="1"/>
  <c r="BK374" i="2"/>
  <c r="J374" i="2"/>
  <c r="J103" i="2"/>
  <c r="BK145" i="3"/>
  <c r="J145" i="3" s="1"/>
  <c r="J100" i="3" s="1"/>
  <c r="F117" i="3"/>
  <c r="BE126" i="3"/>
  <c r="BE136" i="3"/>
  <c r="J131" i="2"/>
  <c r="J98" i="2"/>
  <c r="J89" i="3"/>
  <c r="BE129" i="3"/>
  <c r="BE146" i="3"/>
  <c r="BE123" i="3"/>
  <c r="E85" i="3"/>
  <c r="BE132" i="3"/>
  <c r="BE139" i="3"/>
  <c r="BE142" i="3"/>
  <c r="E119" i="2"/>
  <c r="BE132" i="2"/>
  <c r="BE183" i="2"/>
  <c r="BE244" i="2"/>
  <c r="BE256" i="2"/>
  <c r="BE270" i="2"/>
  <c r="BE287" i="2"/>
  <c r="BE294" i="2"/>
  <c r="BE311" i="2"/>
  <c r="BE326" i="2"/>
  <c r="BE334" i="2"/>
  <c r="BE338" i="2"/>
  <c r="BE350" i="2"/>
  <c r="BE358" i="2"/>
  <c r="BE361" i="2"/>
  <c r="BE364" i="2"/>
  <c r="BE368" i="2"/>
  <c r="BE371" i="2"/>
  <c r="BE375" i="2"/>
  <c r="BE387" i="2"/>
  <c r="BE391" i="2"/>
  <c r="BE397" i="2"/>
  <c r="BE399" i="2"/>
  <c r="BE409" i="2"/>
  <c r="BE411" i="2"/>
  <c r="BE415" i="2"/>
  <c r="BE427" i="2"/>
  <c r="BE431" i="2"/>
  <c r="BE436" i="2"/>
  <c r="BE440" i="2"/>
  <c r="BE443" i="2"/>
  <c r="BE446" i="2"/>
  <c r="BE450" i="2"/>
  <c r="BE452" i="2"/>
  <c r="BE456" i="2"/>
  <c r="BE460" i="2"/>
  <c r="BE464" i="2"/>
  <c r="BE467" i="2"/>
  <c r="BE471" i="2"/>
  <c r="BE474" i="2"/>
  <c r="BE477" i="2"/>
  <c r="BE480" i="2"/>
  <c r="BE484" i="2"/>
  <c r="BE487" i="2"/>
  <c r="BE491" i="2"/>
  <c r="BE495" i="2"/>
  <c r="BE499" i="2"/>
  <c r="BE528" i="2"/>
  <c r="BE541" i="2"/>
  <c r="BE546" i="2"/>
  <c r="F126" i="2"/>
  <c r="BE136" i="2"/>
  <c r="BE160" i="2"/>
  <c r="BE164" i="2"/>
  <c r="BE171" i="2"/>
  <c r="BE177" i="2"/>
  <c r="BE207" i="2"/>
  <c r="BE215" i="2"/>
  <c r="BE220" i="2"/>
  <c r="BE226" i="2"/>
  <c r="BE237" i="2"/>
  <c r="BE259" i="2"/>
  <c r="BE263" i="2"/>
  <c r="BE283" i="2"/>
  <c r="BE297" i="2"/>
  <c r="BE302" i="2"/>
  <c r="BE315" i="2"/>
  <c r="BE330" i="2"/>
  <c r="BE536" i="2"/>
  <c r="J89" i="2"/>
  <c r="BE148" i="2"/>
  <c r="BE152" i="2"/>
  <c r="BE156" i="2"/>
  <c r="BE195" i="2"/>
  <c r="BE199" i="2"/>
  <c r="BE203" i="2"/>
  <c r="BE233" i="2"/>
  <c r="BE241" i="2"/>
  <c r="BE252" i="2"/>
  <c r="BE274" i="2"/>
  <c r="BE279" i="2"/>
  <c r="BE290" i="2"/>
  <c r="BE307" i="2"/>
  <c r="BE319" i="2"/>
  <c r="BE342" i="2"/>
  <c r="BE346" i="2"/>
  <c r="BE354" i="2"/>
  <c r="BE380" i="2"/>
  <c r="BE384" i="2"/>
  <c r="BE393" i="2"/>
  <c r="BE403" i="2"/>
  <c r="BE405" i="2"/>
  <c r="BE417" i="2"/>
  <c r="BE421" i="2"/>
  <c r="BE424" i="2"/>
  <c r="BE504" i="2"/>
  <c r="BE524" i="2"/>
  <c r="BE532" i="2"/>
  <c r="BE553" i="2"/>
  <c r="BE140" i="2"/>
  <c r="BE144" i="2"/>
  <c r="BE229" i="2"/>
  <c r="BE247" i="2"/>
  <c r="BE266" i="2"/>
  <c r="BE550" i="2"/>
  <c r="F36" i="2"/>
  <c r="BC95" i="1" s="1"/>
  <c r="F37" i="3"/>
  <c r="BD96" i="1"/>
  <c r="F37" i="2"/>
  <c r="BD95" i="1" s="1"/>
  <c r="F34" i="3"/>
  <c r="BA96" i="1" s="1"/>
  <c r="F34" i="2"/>
  <c r="BA95" i="1"/>
  <c r="J34" i="3"/>
  <c r="AW96" i="1"/>
  <c r="F35" i="3"/>
  <c r="BB96" i="1" s="1"/>
  <c r="F35" i="2"/>
  <c r="BB95" i="1"/>
  <c r="J34" i="2"/>
  <c r="AW95" i="1" s="1"/>
  <c r="F36" i="3"/>
  <c r="BC96" i="1"/>
  <c r="R121" i="3" l="1"/>
  <c r="R120" i="3" s="1"/>
  <c r="P121" i="3"/>
  <c r="P120" i="3"/>
  <c r="AU96" i="1" s="1"/>
  <c r="BK130" i="2"/>
  <c r="J130" i="2"/>
  <c r="J97" i="2"/>
  <c r="T121" i="3"/>
  <c r="T120" i="3"/>
  <c r="T130" i="2"/>
  <c r="T129" i="2" s="1"/>
  <c r="P130" i="2"/>
  <c r="P129" i="2" s="1"/>
  <c r="AU95" i="1" s="1"/>
  <c r="R130" i="2"/>
  <c r="R129" i="2" s="1"/>
  <c r="BK544" i="2"/>
  <c r="J544" i="2"/>
  <c r="J108" i="2"/>
  <c r="BK121" i="3"/>
  <c r="BK120" i="3"/>
  <c r="J120" i="3"/>
  <c r="J96" i="3"/>
  <c r="F33" i="2"/>
  <c r="AZ95" i="1" s="1"/>
  <c r="J33" i="2"/>
  <c r="AV95" i="1" s="1"/>
  <c r="AT95" i="1" s="1"/>
  <c r="BD94" i="1"/>
  <c r="W33" i="1"/>
  <c r="BC94" i="1"/>
  <c r="W32" i="1"/>
  <c r="BA94" i="1"/>
  <c r="W30" i="1"/>
  <c r="F33" i="3"/>
  <c r="AZ96" i="1" s="1"/>
  <c r="BB94" i="1"/>
  <c r="AX94" i="1"/>
  <c r="J33" i="3"/>
  <c r="AV96" i="1"/>
  <c r="AT96" i="1"/>
  <c r="BK129" i="2" l="1"/>
  <c r="J129" i="2"/>
  <c r="J121" i="3"/>
  <c r="J97" i="3"/>
  <c r="AU94" i="1"/>
  <c r="J30" i="2"/>
  <c r="AG95" i="1" s="1"/>
  <c r="J30" i="3"/>
  <c r="AG96" i="1"/>
  <c r="AZ94" i="1"/>
  <c r="AV94" i="1" s="1"/>
  <c r="AK29" i="1" s="1"/>
  <c r="AW94" i="1"/>
  <c r="AK30" i="1" s="1"/>
  <c r="AY94" i="1"/>
  <c r="W31" i="1"/>
  <c r="J39" i="2" l="1"/>
  <c r="J39" i="3"/>
  <c r="J96" i="2"/>
  <c r="AN95" i="1"/>
  <c r="AN96" i="1"/>
  <c r="AG94" i="1"/>
  <c r="AK26" i="1"/>
  <c r="AK35" i="1" s="1"/>
  <c r="W29" i="1"/>
  <c r="AT94" i="1"/>
  <c r="AN94" i="1"/>
</calcChain>
</file>

<file path=xl/sharedStrings.xml><?xml version="1.0" encoding="utf-8"?>
<sst xmlns="http://schemas.openxmlformats.org/spreadsheetml/2006/main" count="4191" uniqueCount="866">
  <si>
    <t>Export Komplet</t>
  </si>
  <si>
    <t/>
  </si>
  <si>
    <t>2.0</t>
  </si>
  <si>
    <t>ZAMOK</t>
  </si>
  <si>
    <t>False</t>
  </si>
  <si>
    <t>{d87cda59-d527-4af1-b857-06ff6d220a6c}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</si>
  <si>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</si>
  <si>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</si>
  <si>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</si>
  <si>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</si>
  <si>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</si>
  <si>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</si>
  <si>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</si>
  <si>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</si>
  <si>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014-20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</si>
  <si>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</si>
  <si>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</si>
  <si>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PODIVÍN - ul. Hřbitovní, dopravní a technická infrastruktra</t>
  </si>
  <si>
    <t>KSO:</t>
  </si>
  <si>
    <t>822 2</t>
  </si>
  <si>
    <t>CC-CZ:</t>
  </si>
  <si>
    <t>2112</t>
  </si>
  <si>
    <t>Místo:</t>
  </si>
  <si>
    <t>Podivín</t>
  </si>
  <si>
    <t>Datum:</t>
  </si>
  <si>
    <t>17. 11. 2025</t>
  </si>
  <si>
    <t>Zadavatel:</t>
  </si>
  <si>
    <t>IČ:</t>
  </si>
  <si>
    <t>Město Podivín</t>
  </si>
  <si>
    <t>DIČ:</t>
  </si>
  <si>
    <t>Uchazeč:</t>
  </si>
  <si>
    <t>Vyplň údaj</t>
  </si>
  <si>
    <t>Projektant:</t>
  </si>
  <si>
    <t>Ing. Bořek Zvědělík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</si>
  <si>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</si>
  <si>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</si>
  <si>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</si>
  <si>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</si>
  <si>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</si>
  <si>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</si>
  <si>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</si>
  <si>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</si>
  <si>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</si>
  <si>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</si>
  <si>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</si>
  <si>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</si>
  <si>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</si>
  <si>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</si>
  <si>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</si>
  <si>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</si>
  <si>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</si>
  <si>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</si>
  <si>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</si>
  <si>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</si>
  <si>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</si>
  <si>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</si>
  <si>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</si>
  <si>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</si>
  <si>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</si>
  <si>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</si>
  <si>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</si>
  <si>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</si>
  <si>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</si>
  <si>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</si>
  <si>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</si>
  <si>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</si>
  <si>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</si>
  <si>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</si>
  <si>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</si>
  <si>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</si>
  <si>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</si>
  <si>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</si>
  <si>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</si>
  <si>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</si>
  <si>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</si>
  <si>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</si>
  <si>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</si>
  <si>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</si>
  <si>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</si>
  <si>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</si>
  <si>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</si>
  <si>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</si>
  <si>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</si>
  <si>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Komunikace, parkoviště a chodník</t>
  </si>
  <si>
    <t>STA</t>
  </si>
  <si>
    <t>1</t>
  </si>
  <si>
    <t>{92390c0a-3fb4-4e9f-8892-569cb8d0738b}</t>
  </si>
  <si>
    <t>2</t>
  </si>
  <si>
    <t>VRN</t>
  </si>
  <si>
    <t>Vedlejší rozpočtové náklady</t>
  </si>
  <si>
    <t>{a6983f84-9b27-4bb1-8614-1f8d8b50bc66}</t>
  </si>
  <si>
    <t>822 29 32</t>
  </si>
  <si>
    <t>KRYCÍ LIST SOUPISU PRACÍ</t>
  </si>
  <si>
    <t>Objekt:</t>
  </si>
  <si>
    <t>SO 101 - Komunikace, parkoviště a chodník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</si>
  <si>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</si>
  <si>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</si>
  <si>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</si>
  <si>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</si>
  <si>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</si>
  <si>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</si>
  <si>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</si>
  <si>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</si>
  <si>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</si>
  <si>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</si>
  <si>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</si>
  <si>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</si>
  <si>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</si>
  <si>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</si>
  <si>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</si>
  <si>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</si>
  <si>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</si>
  <si>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</si>
  <si>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</si>
  <si>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</si>
  <si>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</si>
  <si>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</si>
  <si>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</si>
  <si>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</si>
  <si>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</si>
  <si>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</si>
  <si>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</si>
  <si>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</si>
  <si>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</si>
  <si>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</si>
  <si>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</si>
  <si>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</si>
  <si>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</si>
  <si>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</si>
  <si>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</si>
  <si>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</si>
  <si>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113106134</t>
  </si>
  <si>
    <t>Rozebrání dlažeb ze zámkových dlaždic komunikací pro pěší strojně pl do 50 m2</t>
  </si>
  <si>
    <t>m2</t>
  </si>
  <si>
    <t>CS ÚRS 2025 02</t>
  </si>
  <si>
    <t>4</t>
  </si>
  <si>
    <t>1813370306</t>
  </si>
  <si>
    <t>PP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</si>
  <si>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</si>
  <si>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Online PSC</t>
  </si>
  <si>
    <t>https://podminky.urs.cz/item/CS_URS_2025_02/113106134</t>
  </si>
  <si>
    <t>VV</t>
  </si>
  <si>
    <t>"rozebrání zámkové dlažby chodníku" 11</t>
  </si>
  <si>
    <t>113107183</t>
  </si>
  <si>
    <t>Odstranění podkladu živičného tl přes 100 do 150 mm strojně pl přes 50 do 200 m2</t>
  </si>
  <si>
    <t>2034232047</t>
  </si>
  <si>
    <t>Odstranění podkladů nebo krytů strojně plochy jednotlivě přes 50 m2 do 200 m2 s přemístěním hmot na skládku na vzdálenost do 20 m nebo s naložením na dopravní prostředek živičných, o tl. vrstvy přes 100 do 150 mm</t>
  </si>
  <si>
    <t>https://podminky.urs.cz/item/CS_URS_2025_02/113107183</t>
  </si>
  <si>
    <t>"odstranění krytu z asfaltového recyklátu, tl. 150mm" 923</t>
  </si>
  <si>
    <t>3</t>
  </si>
  <si>
    <t>113107222</t>
  </si>
  <si>
    <t>Odstranění podkladu z kameniva drceného tl přes 100 do 200 mm strojně pl přes 200 m2</t>
  </si>
  <si>
    <t>819941963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</si>
  <si>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</si>
  <si>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https://podminky.urs.cz/item/CS_URS_2025_02/113107222</t>
  </si>
  <si>
    <t>"odstranění krytu z štěrku, tl. 150 mm" 856</t>
  </si>
  <si>
    <t>113107223</t>
  </si>
  <si>
    <t>Odstranění podkladu z kameniva drceného tl přes 200 do 300 mm strojně pl přes 200 m2</t>
  </si>
  <si>
    <t>999071340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</si>
  <si>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</si>
  <si>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https://podminky.urs.cz/item/CS_URS_2025_02/113107223</t>
  </si>
  <si>
    <t>"odstranění podkldních vrstev vozovky, tl. 300mm" 1826</t>
  </si>
  <si>
    <t>5</t>
  </si>
  <si>
    <t>113107343</t>
  </si>
  <si>
    <t>Odstranění podkladu živičného tl přes 100 do 150 mm strojně pl do 50 m2</t>
  </si>
  <si>
    <t>-307211421</t>
  </si>
  <si>
    <t>Odstranění podkladů nebo krytů strojně plochy jednotlivě do 50 m2 s přemístěním hmot na skládku na vzdálenost do 3 m nebo s naložením na dopravní prostředek živičných, o tl. vrstvy přes 100 do 150 mm</t>
  </si>
  <si>
    <t>https://podminky.urs.cz/item/CS_URS_2025_02/113107343</t>
  </si>
  <si>
    <t>"odstranění asfaltového krytu na začátku vozovky, tl. 150mm" 47</t>
  </si>
  <si>
    <t>6</t>
  </si>
  <si>
    <t>113202111</t>
  </si>
  <si>
    <t>Vytrhání obrub krajníků obrubníků stojatých</t>
  </si>
  <si>
    <t>m</t>
  </si>
  <si>
    <t>-1057257585</t>
  </si>
  <si>
    <t>Vytrhání obrub s vybouráním lože, s přemístěním hmot na skládku na vzdálenost do 3 m nebo s naložením na dopravní prostředek z krajníků nebo obrubníků stojatých</t>
  </si>
  <si>
    <t>https://podminky.urs.cz/item/CS_URS_2025_02/113202111</t>
  </si>
  <si>
    <t>"vybourání silničníchh obrub" 48</t>
  </si>
  <si>
    <t>7</t>
  </si>
  <si>
    <t>113203111</t>
  </si>
  <si>
    <t>Vytrhání obrub z dlažebních kostek</t>
  </si>
  <si>
    <t>-1334584301</t>
  </si>
  <si>
    <t>Vytrhání obrub s vybouráním lože, s přemístěním hmot na skládku na vzdálenost do 3 m nebo s naložením na dopravní prostředek z dlažebních kostek</t>
  </si>
  <si>
    <t>https://podminky.urs.cz/item/CS_URS_2025_02/113203111</t>
  </si>
  <si>
    <t>"vybourání dvouřádku ze žulových kostek" 2*14</t>
  </si>
  <si>
    <t>8</t>
  </si>
  <si>
    <t>113204111</t>
  </si>
  <si>
    <t>Vytrhání obrub záhonových</t>
  </si>
  <si>
    <t>-2031185546</t>
  </si>
  <si>
    <t>Vytrhání obrub s vybouráním lože, s přemístěním hmot na skládku na vzdálenost do 3 m nebo s naložením na dopravní prostředek záhonových</t>
  </si>
  <si>
    <t>https://podminky.urs.cz/item/CS_URS_2025_02/113204111</t>
  </si>
  <si>
    <t>"vybourání chodníkových obrub" 13</t>
  </si>
  <si>
    <t>9</t>
  </si>
  <si>
    <t>122251104</t>
  </si>
  <si>
    <t>Odkopávky a prokopávky nezapažené v hornině třídy těžitelnosti I skupiny 3 objem do 500 m3 strojně</t>
  </si>
  <si>
    <t>m3</t>
  </si>
  <si>
    <t>-633565263</t>
  </si>
  <si>
    <t>Odkopávky a prokopávky nezapažené strojně v hornině třídy těžitelnosti I skupiny 3 přes 100 do 500 m3</t>
  </si>
  <si>
    <t>https://podminky.urs.cz/item/CS_URS_2025_02/122251104</t>
  </si>
  <si>
    <t>"odkop pro konstrukci vozovky" 448</t>
  </si>
  <si>
    <t>"odkop sanace vozovky" 701</t>
  </si>
  <si>
    <t>"odkop pro konstrukci chodníku" 281</t>
  </si>
  <si>
    <t>Součet</t>
  </si>
  <si>
    <t>10</t>
  </si>
  <si>
    <t>131251202</t>
  </si>
  <si>
    <t>Hloubení jam zapažených v hornině třídy těžitelnosti I skupiny 3 objem do 50 m3 strojně</t>
  </si>
  <si>
    <t>1364110734</t>
  </si>
  <si>
    <t>Hloubení zapažených jam a zářezů strojně s urovnáním dna do předepsaného profilu a spádu v hornině třídy těžitelnosti I skupiny 3 přes 20 do 50 m3</t>
  </si>
  <si>
    <t>https://podminky.urs.cz/item/CS_URS_2025_02/131251202</t>
  </si>
  <si>
    <t>"výkop pro dešťové vpusti" 18*1,7*1,7*2</t>
  </si>
  <si>
    <t>"výkop rýhy pro přípojky DV" 48*2*1,2</t>
  </si>
  <si>
    <t>11</t>
  </si>
  <si>
    <t>132251104</t>
  </si>
  <si>
    <t>Hloubení rýh nezapažených š do 800 mm v hornině třídy těžitelnosti I skupiny 3 objem přes 100 m3 strojně</t>
  </si>
  <si>
    <t>1366871532</t>
  </si>
  <si>
    <t>Hloubení nezapažených rýh šířky do 800 mm strojně s urovnáním dna do předepsaného profilu a spádu v hornině třídy těžitelnosti I skupiny 3 přes 100 m3</t>
  </si>
  <si>
    <t>https://podminky.urs.cz/item/CS_URS_2025_02/132251104</t>
  </si>
  <si>
    <t>"výkop pro drenáž" 726*0,4*0,5</t>
  </si>
  <si>
    <t>"výkop pro základ plotu" 54*0,9*0,5</t>
  </si>
  <si>
    <t>162751117</t>
  </si>
  <si>
    <t>Vodorovné přemístění přes 9 000 do 10000 m výkopku/sypaniny z horniny třídy těžitelnosti I skupiny 1 až 3</t>
  </si>
  <si>
    <t>-1930633904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</si>
  <si>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</si>
  <si>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https://podminky.urs.cz/item/CS_URS_2025_02/162751117</t>
  </si>
  <si>
    <t>"odkop sanace chodníku" 281</t>
  </si>
  <si>
    <t>"výkop pro DV" 104,04</t>
  </si>
  <si>
    <t>"výkop rýhy přípojek DV" 115,2</t>
  </si>
  <si>
    <t>"výkop rýhy drenáže" 145,2</t>
  </si>
  <si>
    <t>"výkop pro základ plotu" 24,3</t>
  </si>
  <si>
    <t>"zpětný zásyp za obrubou" -96</t>
  </si>
  <si>
    <t>13</t>
  </si>
  <si>
    <t>171151111</t>
  </si>
  <si>
    <t>Uložení sypaniny z hornin nesoudržných sypkých do násypů zhutněných strojně</t>
  </si>
  <si>
    <t>2060872485</t>
  </si>
  <si>
    <t>Uložení sypanin do násypů strojně s rozprostřením sypaniny ve vrstvách a s hrubým urovnáním zhutněných z hornin nesoudržných sypkých</t>
  </si>
  <si>
    <t>https://podminky.urs.cz/item/CS_URS_2025_02/171151111</t>
  </si>
  <si>
    <t>"zřízení násypu pod chodníkem" 63</t>
  </si>
  <si>
    <t>14</t>
  </si>
  <si>
    <t>171201231</t>
  </si>
  <si>
    <t>Poplatek za uložení zeminy a kamení na recyklační skládce (skládkovné) kód odpadu 17 05 04</t>
  </si>
  <si>
    <t>t</t>
  </si>
  <si>
    <t>-543191846</t>
  </si>
  <si>
    <t>Poplatek za uložení stavebního odpadu na recyklační skládce (skládkovné) zeminy a kamení zatříděného do Katalogu odpadů pod kódem 17 05 04</t>
  </si>
  <si>
    <t>https://podminky.urs.cz/item/CS_URS_2025_02/171201231</t>
  </si>
  <si>
    <t>1722,74*1,8</t>
  </si>
  <si>
    <t>15</t>
  </si>
  <si>
    <t>171251201</t>
  </si>
  <si>
    <t>Uložení sypaniny na skládky nebo meziskládky</t>
  </si>
  <si>
    <t>-1880573443</t>
  </si>
  <si>
    <t>Uložení sypaniny na skládky nebo meziskládky bez hutnění s upravením uložené sypaniny do předepsaného tvaru</t>
  </si>
  <si>
    <t>https://podminky.urs.cz/item/CS_URS_2025_02/171251201</t>
  </si>
  <si>
    <t>1722,74</t>
  </si>
  <si>
    <t>16</t>
  </si>
  <si>
    <t>174151101</t>
  </si>
  <si>
    <t>Zásyp jam, šachet rýh nebo kolem objektů sypaninou se zhutněním</t>
  </si>
  <si>
    <t>1025172060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</si>
  <si>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</si>
  <si>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</si>
  <si>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>"zásyp DV štěrkodrtí ŠD 0/32" 18*3,4</t>
  </si>
  <si>
    <t>"zásyp přípojek DV štěrkodrtí ŠD 0/32" 48*1,5*1,2</t>
  </si>
  <si>
    <t>"zásyp drenáže drceným kamenivem 8/16" 145,2</t>
  </si>
  <si>
    <t>"zpětný zásyp zeminou za obrubou" 96</t>
  </si>
  <si>
    <t>17</t>
  </si>
  <si>
    <t>M</t>
  </si>
  <si>
    <t>58331351</t>
  </si>
  <si>
    <t>kamenivo těžené drobné frakce 0/4</t>
  </si>
  <si>
    <t>-1438283755</t>
  </si>
  <si>
    <t>"lože přípojek DV" 48*1,2*0,2*2</t>
  </si>
  <si>
    <t>"obsypání přípojek DV" 48*1,2*0,3*2</t>
  </si>
  <si>
    <t>18</t>
  </si>
  <si>
    <t>58344171</t>
  </si>
  <si>
    <t>štěrkodrť frakce 0/32</t>
  </si>
  <si>
    <t>-1737447499</t>
  </si>
  <si>
    <t>"zásyp DV"61,2*2</t>
  </si>
  <si>
    <t>"zásyp rýh přípojek DV" 86,4*2</t>
  </si>
  <si>
    <t>"násyp pod chodník" 63</t>
  </si>
  <si>
    <t>19</t>
  </si>
  <si>
    <t>58343872</t>
  </si>
  <si>
    <t>kamenivo drcené hrubé frakce 8/16</t>
  </si>
  <si>
    <t>-513555144</t>
  </si>
  <si>
    <t>"obsyp drenáže" 145,2*2</t>
  </si>
  <si>
    <t>20</t>
  </si>
  <si>
    <t>175111101</t>
  </si>
  <si>
    <t>Obsypání potrubí ručně sypaninou bez prohození, uloženou do 3 m</t>
  </si>
  <si>
    <t>-1048309411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</si>
  <si>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</si>
  <si>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https://podminky.urs.cz/item/CS_URS_2025_02/175111101</t>
  </si>
  <si>
    <t>"obsypání přípojek DV" 48*1,2*0,3</t>
  </si>
  <si>
    <t>181311103</t>
  </si>
  <si>
    <t>Rozprostření ornice tl vrstvy do 200 mm v rovině nebo ve svahu do 1:5 ručně</t>
  </si>
  <si>
    <t>-1084416189</t>
  </si>
  <si>
    <t>Rozprostření a urovnání ornice v rovině nebo ve svahu sklonu do 1:5 ručně při souvislé ploše, tl. vrstvy do 200 mm</t>
  </si>
  <si>
    <t>https://podminky.urs.cz/item/CS_URS_2025_02/181311103</t>
  </si>
  <si>
    <t>"ohumusování za obrubou tl. 100 mm" 962</t>
  </si>
  <si>
    <t>22</t>
  </si>
  <si>
    <t>181411131</t>
  </si>
  <si>
    <t>Založení parkového trávníku výsevem pl do 1000 m2 v rovině a ve svahu do 1:5</t>
  </si>
  <si>
    <t>935875290</t>
  </si>
  <si>
    <t>Založení trávníku na půdě předem připravené plochy do 1000 m2 výsevem včetně utažení parkového v rovině nebo na svahu do 1:5</t>
  </si>
  <si>
    <t>https://podminky.urs.cz/item/CS_URS_2025_02/181411131</t>
  </si>
  <si>
    <t>"zatravnění za obrubou" 962</t>
  </si>
  <si>
    <t>23</t>
  </si>
  <si>
    <t>00572410</t>
  </si>
  <si>
    <t>osivo směs travní parková</t>
  </si>
  <si>
    <t>kg</t>
  </si>
  <si>
    <t>18974926</t>
  </si>
  <si>
    <t>962*0,045</t>
  </si>
  <si>
    <t>24</t>
  </si>
  <si>
    <t>10364101</t>
  </si>
  <si>
    <t>zemina pro terénní úpravy - ornice</t>
  </si>
  <si>
    <t>-273868474</t>
  </si>
  <si>
    <t>"ornice" 962*0,1*1,8</t>
  </si>
  <si>
    <t>25</t>
  </si>
  <si>
    <t>181951112</t>
  </si>
  <si>
    <t>Úprava pláně v hornině třídy těžitelnosti I skupiny 1 až 3 se zhutněním strojně</t>
  </si>
  <si>
    <t>-1794533293</t>
  </si>
  <si>
    <t>Úprava pláně vyrovnáním výškových rozdílů strojně v hornině třídy těžitelnosti I, skupiny 1 až 3 se zhutněním</t>
  </si>
  <si>
    <t>https://podminky.urs.cz/item/CS_URS_2025_02/181951112</t>
  </si>
  <si>
    <t>"úprava pláně" 3621</t>
  </si>
  <si>
    <t>Zakládání</t>
  </si>
  <si>
    <t>26</t>
  </si>
  <si>
    <t>211971121</t>
  </si>
  <si>
    <t>Zřízení opláštění žeber nebo trativodů geotextilií v rýze nebo zářezu sklonu přes 1:2 š do 2,5 m</t>
  </si>
  <si>
    <t>-232537697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</si>
  <si>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</si>
  <si>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https://podminky.urs.cz/item/CS_URS_2025_02/211971121</t>
  </si>
  <si>
    <t>"opláštění drenáže geotextílií" 726*1,8</t>
  </si>
  <si>
    <t>27</t>
  </si>
  <si>
    <t>69311081</t>
  </si>
  <si>
    <t>geotextilie netkaná separační, ochranná, filtrační, drenážní PES 300g/m2</t>
  </si>
  <si>
    <t>-1533175130</t>
  </si>
  <si>
    <t>1306,8*1,1</t>
  </si>
  <si>
    <t>28</t>
  </si>
  <si>
    <t>212752101</t>
  </si>
  <si>
    <t>Trativod z drenážních trubek korugovaných PE-HD SN 4 perforace 360° včetně lože otevřený výkop DN 100 pro liniové stavby</t>
  </si>
  <si>
    <t>1759946701</t>
  </si>
  <si>
    <t>Trativody z drenážních trubek pro liniové stavby a komunikace se zřízením štěrkového lože pod trubky a s jejich obsypem v otevřeném výkopu trubka korugovaná sendvičová PE-HD SN 4 celoperforovaná 360° DN 100</t>
  </si>
  <si>
    <t>https://podminky.urs.cz/item/CS_URS_2025_02/212752101</t>
  </si>
  <si>
    <t>726</t>
  </si>
  <si>
    <t>29</t>
  </si>
  <si>
    <t>28611223</t>
  </si>
  <si>
    <t>trubka drenážní flexibilní celoperforovaná PVC-U SN 4 DN 100 pro meliorace, dočasné nebo odlehčovací drenáže</t>
  </si>
  <si>
    <t>332457527</t>
  </si>
  <si>
    <t>"drenážní trubka DN 100 SN 4" 726*1,05</t>
  </si>
  <si>
    <t>30</t>
  </si>
  <si>
    <t>213311141</t>
  </si>
  <si>
    <t>Polštáře zhutněné pod základy ze štěrkopísku tříděného</t>
  </si>
  <si>
    <t>-1614563160</t>
  </si>
  <si>
    <t>https://podminky.urs.cz/item/CS_URS_2025_02/213311141</t>
  </si>
  <si>
    <t>"posyp pod základ zdí" 54*0,5*0,3</t>
  </si>
  <si>
    <t>31</t>
  </si>
  <si>
    <t>274361821</t>
  </si>
  <si>
    <t>Výztuž základových pasů betonářskou ocelí 10 505 (R)</t>
  </si>
  <si>
    <t>1804406619</t>
  </si>
  <si>
    <t>Výztuž základů pasů z betonářské oceli 10 505 (R) nebo BSt 500</t>
  </si>
  <si>
    <t>https://podminky.urs.cz/item/CS_URS_2025_02/274361821</t>
  </si>
  <si>
    <t>"výztuž základu zdi " 0,648</t>
  </si>
  <si>
    <t>32</t>
  </si>
  <si>
    <t>279113144</t>
  </si>
  <si>
    <t>Základová zeď tl přes 250 do 300 mm z tvárnic ztraceného bednění včetně výplně z betonu tř. C 20/25</t>
  </si>
  <si>
    <t>1018393491</t>
  </si>
  <si>
    <t>Základové zdi z tvárnic ztraceného bednění včetně výplně z betonu bez zvláštních nároků na vliv prostředí třídy C 20/25, tloušťky zdiva přes 250 do 300 mm</t>
  </si>
  <si>
    <t>https://podminky.urs.cz/item/CS_URS_2025_02/279113144</t>
  </si>
  <si>
    <t>"základ zdi ze ztraceného bednění tl. 300mm" 54*0,9</t>
  </si>
  <si>
    <t>Svislé a kompletní konstrukce</t>
  </si>
  <si>
    <t>33</t>
  </si>
  <si>
    <t>311231129</t>
  </si>
  <si>
    <t>Zdivo nosné z cihel dl 290 mm P20 až 25 na MC 15</t>
  </si>
  <si>
    <t>-1384307754</t>
  </si>
  <si>
    <t>Zdivo z cihel pálených nosné z cihel plných dl. 290 mm P 20 až 25, na maltu MC-15</t>
  </si>
  <si>
    <t>https://podminky.urs.cz/item/CS_URS_2025_02/311231129</t>
  </si>
  <si>
    <t>"nový cihelný plot" 54*1,8*0,3</t>
  </si>
  <si>
    <t>34</t>
  </si>
  <si>
    <t>348101120</t>
  </si>
  <si>
    <t>Osazení vrat nebo vrátek k oplocení na sloupky zděné nebo betonové pl přes 2 do 4 m2</t>
  </si>
  <si>
    <t>kus</t>
  </si>
  <si>
    <t>1456255593</t>
  </si>
  <si>
    <t>Osazení vrat nebo vrátek k oplocení na sloupky zděné nebo betonové, plochy jednotlivě přes 2 do 4 m2</t>
  </si>
  <si>
    <t>https://podminky.urs.cz/item/CS_URS_2025_02/348101120</t>
  </si>
  <si>
    <t>"osazení kovové branky" 1</t>
  </si>
  <si>
    <t>35</t>
  </si>
  <si>
    <t>55342321R</t>
  </si>
  <si>
    <t>branka vchodová kovová 1500x1800mm</t>
  </si>
  <si>
    <t>1470937132</t>
  </si>
  <si>
    <t>branka vchodová kovová 1500x940mm</t>
  </si>
  <si>
    <t>"kovová branka jednokřídlá, šířky 1,5m" 1</t>
  </si>
  <si>
    <t>36</t>
  </si>
  <si>
    <t>348101150</t>
  </si>
  <si>
    <t>Osazení vrat nebo vrátek k oplocení na sloupky zděné nebo betonové pl přes 8 do 10 m2</t>
  </si>
  <si>
    <t>-1076276862</t>
  </si>
  <si>
    <t>Osazení vrat nebo vrátek k oplocení na sloupky zděné nebo betonové, plochy jednotlivě přes 8 do 10 m2</t>
  </si>
  <si>
    <t>https://podminky.urs.cz/item/CS_URS_2025_02/348101150</t>
  </si>
  <si>
    <t>"osazení dvoukřídlé kovové brány šířky 5 m" 1</t>
  </si>
  <si>
    <t>37</t>
  </si>
  <si>
    <t>55342341</t>
  </si>
  <si>
    <t>brána kovová dvoukřídlová 5000x1800mm</t>
  </si>
  <si>
    <t>-1410522890</t>
  </si>
  <si>
    <t>brána kovová dvoukřídlová 1500x3916mm</t>
  </si>
  <si>
    <t>"kovová brána dvoukřídlá šířky 5m výšky 1,5" 1</t>
  </si>
  <si>
    <t>38</t>
  </si>
  <si>
    <t>348278401</t>
  </si>
  <si>
    <t>Plotová stříška 270x390 mm betonová</t>
  </si>
  <si>
    <t>1307257085</t>
  </si>
  <si>
    <t>Ploty z cihel a tvárnic nepálených vápenopískových ukončovací prvky betonové na maltu cementovou stříška 270x390 mm</t>
  </si>
  <si>
    <t>https://podminky.urs.cz/item/CS_URS_2025_02/348278401</t>
  </si>
  <si>
    <t>"stříška plotu" 54/0,27</t>
  </si>
  <si>
    <t>Vodorovné konstrukce</t>
  </si>
  <si>
    <t>39</t>
  </si>
  <si>
    <t>451572111</t>
  </si>
  <si>
    <t>Lože pod potrubí otevřený výkop z kameniva drobného těženého</t>
  </si>
  <si>
    <t>1588702689</t>
  </si>
  <si>
    <t>Lože pod potrubí, stoky a drobné objekty v otevřeném výkopu z kameniva drobného těženého 0 až 4 mm</t>
  </si>
  <si>
    <t>https://podminky.urs.cz/item/CS_URS_2025_02/451572111</t>
  </si>
  <si>
    <t>"lože přípojek DV" 48*1,2*0,2</t>
  </si>
  <si>
    <t>Komunikace pozemní</t>
  </si>
  <si>
    <t>40</t>
  </si>
  <si>
    <t>564750101</t>
  </si>
  <si>
    <t>Podklad nebo kryt z kameniva hrubého drceného vel. 16-32 mm plochy do 100 m2 tl 150 mm</t>
  </si>
  <si>
    <t>-1623347450</t>
  </si>
  <si>
    <t>Podklad nebo kryt z kameniva hrubého drceného vel. 16-32 mm s rozprostřením a zhutněním plochy jednotlivě do 100 m2, po zhutnění tl. 150 mm</t>
  </si>
  <si>
    <t>https://podminky.urs.cz/item/CS_URS_2025_02/564750101</t>
  </si>
  <si>
    <t>"druhá podkladní vrstva parkoviště z drceného kameniva DK 16/32 tl. 150 mm" 188</t>
  </si>
  <si>
    <t>41</t>
  </si>
  <si>
    <t>564761101</t>
  </si>
  <si>
    <t>Podklad nebo kryt z kameniva hrubého drceného vel. 32-63 mm plochy do 100 m2 tl 200 mm</t>
  </si>
  <si>
    <t>476517524</t>
  </si>
  <si>
    <t>Podklad nebo kryt z kameniva hrubého drceného vel. 32-63 mm s rozprostřením a zhutněním plochy jednotlivě do 100 m2, po zhutnění tl. 200 mm</t>
  </si>
  <si>
    <t>https://podminky.urs.cz/item/CS_URS_2025_02/564761101</t>
  </si>
  <si>
    <t>"první podkladní vrstva parkoviště ze drceného kameniva DK 32/63 tl. 200 mm" 231</t>
  </si>
  <si>
    <t>42</t>
  </si>
  <si>
    <t>564771101</t>
  </si>
  <si>
    <t>Podklad nebo kryt z kameniva hrubého drceného vel. 32-63 mm plochy do 100 m2 tl 250 mm</t>
  </si>
  <si>
    <t>1466108058</t>
  </si>
  <si>
    <t>Podklad nebo kryt z kameniva hrubého drceného vel. 32-63 mm s rozprostřením a zhutněním plochy jednotlivě do 100 m2, po zhutnění tl. 250 mm</t>
  </si>
  <si>
    <t>https://podminky.urs.cz/item/CS_URS_2025_02/564771101</t>
  </si>
  <si>
    <t>"sanace pláně parkoviště z drceného kameniva 32/63 tl. 250 mm" 231</t>
  </si>
  <si>
    <t>43</t>
  </si>
  <si>
    <t>564851111</t>
  </si>
  <si>
    <t>Podklad ze štěrkodrtě ŠD plochy přes 100 m2 tl 150 mm</t>
  </si>
  <si>
    <t>-1471454808</t>
  </si>
  <si>
    <t>Podklad ze štěrkodrti ŠD s rozprostřením a zhutněním plochy přes 100 m2, po zhutnění tl. 150 mm</t>
  </si>
  <si>
    <t>https://podminky.urs.cz/item/CS_URS_2025_02/564851111</t>
  </si>
  <si>
    <t>"druhá podkladní vrstva vozovky ze štěrkodrti ŠDa 0/32 tl. 150 mm" 2008</t>
  </si>
  <si>
    <t>"podkladní vrstva chodníku ze štěrkodrti ŠDa 0/32 tl. 150 mm" 640</t>
  </si>
  <si>
    <t>"podkladní vrstva vjezdů ze štěrkodrti ŠDa 0/32 tl. 150 mm" 235</t>
  </si>
  <si>
    <t>44</t>
  </si>
  <si>
    <t>564861111</t>
  </si>
  <si>
    <t>Podklad ze štěrkodrtě ŠD plochy přes 100 m2 tl 200 mm</t>
  </si>
  <si>
    <t>-1554770597</t>
  </si>
  <si>
    <t>Podklad ze štěrkodrti ŠD s rozprostřením a zhutněním plochy přes 100 m2, po zhutnění tl. 200 mm</t>
  </si>
  <si>
    <t>https://podminky.urs.cz/item/CS_URS_2025_02/564861111</t>
  </si>
  <si>
    <t>"první podkladní vrstva vozovky ze štěrkodrti ŠDa 0/63 tl. 200mm" 2437</t>
  </si>
  <si>
    <t>45</t>
  </si>
  <si>
    <t>564871111</t>
  </si>
  <si>
    <t>Podklad ze štěrkodrtě ŠD plochy přes 100 m2 tl 250 mm</t>
  </si>
  <si>
    <t>-1587902968</t>
  </si>
  <si>
    <t>Podklad ze štěrkodrti ŠD s rozprostřením a zhutněním plochy přes 100 m2, po zhutnění tl. 250 mm</t>
  </si>
  <si>
    <t>https://podminky.urs.cz/item/CS_URS_2025_02/564871111</t>
  </si>
  <si>
    <t>"sanace pláně vozovky ze štěrkodrti ŠD 0/63 tl. 250 mm" 2437</t>
  </si>
  <si>
    <t>46</t>
  </si>
  <si>
    <t>567122111</t>
  </si>
  <si>
    <t>Podklad ze směsi stmelené cementem SC C 8/10 (KSC I) tl 120 mm</t>
  </si>
  <si>
    <t>2097345788</t>
  </si>
  <si>
    <t>Podklad ze směsi stmelené cementem SC bez dilatačních spár, s rozprostřením a zhutněním SC C 8/10 (KSC I), po zhutnění tl. 120 mm</t>
  </si>
  <si>
    <t>https://podminky.urs.cz/item/CS_URS_2025_02/567122111</t>
  </si>
  <si>
    <t>"podkladní vrstva vjezdech" 235</t>
  </si>
  <si>
    <t>47</t>
  </si>
  <si>
    <t>573191111</t>
  </si>
  <si>
    <t>Postřik infiltrační kationaktivní emulzí v množství 1 kg/m2</t>
  </si>
  <si>
    <t>958177480</t>
  </si>
  <si>
    <t>Postřik infiltrační kationaktivní emulzí v množství 1,00 kg/m2</t>
  </si>
  <si>
    <t>https://podminky.urs.cz/item/CS_URS_2025_02/573191111</t>
  </si>
  <si>
    <t>"infiltrační postřik 0,6 kg/m2" 2008</t>
  </si>
  <si>
    <t>48</t>
  </si>
  <si>
    <t>565155211</t>
  </si>
  <si>
    <t>Asfaltový beton vrstva podkladní ACP 16 S tl 70 mm š do 3 m z modifikovaného asfaltu</t>
  </si>
  <si>
    <t>1941100744</t>
  </si>
  <si>
    <t>Asfaltový beton vrstva podkladní ACP 16 z modifikovaného asfaltu s rozprostřením a zhutněním ACP 16 S v pruhu šířky přes 1,5 do 3 m, po zhutnění tl. 70 mm</t>
  </si>
  <si>
    <t>https://podminky.urs.cz/item/CS_URS_2025_02/565155211</t>
  </si>
  <si>
    <t>"asfaltový beton ACP 16+ modifikovaný tl. 50 mm" 2008</t>
  </si>
  <si>
    <t>49</t>
  </si>
  <si>
    <t>573231106</t>
  </si>
  <si>
    <t>Postřik živičný spojovací ze silniční emulze v množství 0,30 kg/m2</t>
  </si>
  <si>
    <t>-986756754</t>
  </si>
  <si>
    <t>Postřik spojovací PS bez posypu kamenivem ze silniční emulze, v množství 0,30 kg/m2</t>
  </si>
  <si>
    <t>https://podminky.urs.cz/item/CS_URS_2025_02/573231106</t>
  </si>
  <si>
    <t>"spojovací postřik 0,3 kg/m2" 2008</t>
  </si>
  <si>
    <t>50</t>
  </si>
  <si>
    <t>577134131</t>
  </si>
  <si>
    <t>Asfaltový beton vrstva obrusná ACO 11+ tl 40 mm š do 3 m z modifikovaného asfaltu</t>
  </si>
  <si>
    <t>143976036</t>
  </si>
  <si>
    <t>Asfaltový beton vrstva obrusná ACO 11 z modifikovaného asfaltu s rozprostřením a se zhutněním ACO 11+ v pruhu šířky přes do 1,5 do 3 m, po zhutnění tl. 40 mm</t>
  </si>
  <si>
    <t>https://podminky.urs.cz/item/CS_URS_2025_02/577134131</t>
  </si>
  <si>
    <t>"asfaltový beton ACO 11+ modifikovaný tl. 40 mm" 2008</t>
  </si>
  <si>
    <t>51</t>
  </si>
  <si>
    <t>596211213</t>
  </si>
  <si>
    <t>Kladení zámkové dlažby komunikací pro pěší ručně tl 80 mm skupiny A pl přes 300 m2</t>
  </si>
  <si>
    <t>680632413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</si>
  <si>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300 m2</t>
  </si>
  <si>
    <t>https://podminky.urs.cz/item/CS_URS_2025_02/596211213</t>
  </si>
  <si>
    <t>"kladení dlažby chodníku a vjezdů" 876</t>
  </si>
  <si>
    <t>52</t>
  </si>
  <si>
    <t>59245020</t>
  </si>
  <si>
    <t>dlažba skladebná betonová 200x100mm tl 80mm přírodní</t>
  </si>
  <si>
    <t>138675615</t>
  </si>
  <si>
    <t>"nový kryt chodníku a vjezdu, dlažba obdélníková 200x100x60, přírodní, 2% ztratné" 848*1,02</t>
  </si>
  <si>
    <t>53</t>
  </si>
  <si>
    <t>59245226</t>
  </si>
  <si>
    <t>dlažba pro nevidomé betonová 200x100mm tl 80mm barevná</t>
  </si>
  <si>
    <t>1215731647</t>
  </si>
  <si>
    <t>"varovný pás, dlažba 200x100x80 slepecká červená, 2% ztratné" 28*1,02</t>
  </si>
  <si>
    <t>54</t>
  </si>
  <si>
    <t>596412114</t>
  </si>
  <si>
    <t>Kladení dlažby z vegetačních tvárnic pozemních komunikací velikosti dlaždic do 0,09 m2 tl 80 mm pl přes 100 do 300 m2</t>
  </si>
  <si>
    <t>1785059238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</si>
  <si>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100 do 300 m2</t>
  </si>
  <si>
    <t>https://podminky.urs.cz/item/CS_URS_2025_02/596412114</t>
  </si>
  <si>
    <t>"nový kryt parkoviště z vegetační dlažby 200x200x80" 170</t>
  </si>
  <si>
    <t>55</t>
  </si>
  <si>
    <t>59245035</t>
  </si>
  <si>
    <t>dlažba plošná vegetační betonová 200x200mm tl 80mm přírodní</t>
  </si>
  <si>
    <t>-1732244860</t>
  </si>
  <si>
    <t>"kryt parkoviště z vegetační dlažby 200x200x80 přírodní, 2% ztratné" 170*1,02</t>
  </si>
  <si>
    <t>56</t>
  </si>
  <si>
    <t>59245005</t>
  </si>
  <si>
    <t>dlažba skladebná betonová 200x100mm tl 80mm barevná</t>
  </si>
  <si>
    <t>536703526</t>
  </si>
  <si>
    <t>"dělící čára parkoviště" 51*0,1</t>
  </si>
  <si>
    <t>Úpravy povrchů, podlahy a osazování výplní</t>
  </si>
  <si>
    <t>57</t>
  </si>
  <si>
    <t>622322141</t>
  </si>
  <si>
    <t>Vápenocementová lehčená omítka štuková dvouvrstvá vnějších stěn nanášená ručně</t>
  </si>
  <si>
    <t>-1534021369</t>
  </si>
  <si>
    <t>Omítka vápenocementová lehčená vnějších ploch nanášená ručně dvouvrstvá, tloušťky jádrové omítky do 15 mm a tloušťky štuku do 3 mm štuková stěn</t>
  </si>
  <si>
    <t>https://podminky.urs.cz/item/CS_URS_2025_02/622322141</t>
  </si>
  <si>
    <t>"omítka cihelného plotu" 54*1,8*2</t>
  </si>
  <si>
    <t>Vedení trubní dálková a přípojná</t>
  </si>
  <si>
    <t>58</t>
  </si>
  <si>
    <t>871313123</t>
  </si>
  <si>
    <t>Montáž kanalizačního potrubí hladkého plnostěnného SN 12 z PVC-U DN 160</t>
  </si>
  <si>
    <t>2085902147</t>
  </si>
  <si>
    <t>Montáž kanalizačního potrubí z tvrdého PVC-U hladkého plnostěnného tuhost SN 12 DN 160</t>
  </si>
  <si>
    <t>https://podminky.urs.cz/item/CS_URS_2025_02/871313123</t>
  </si>
  <si>
    <t>"montáž přípojky DV" 48</t>
  </si>
  <si>
    <t>59</t>
  </si>
  <si>
    <t>28611106</t>
  </si>
  <si>
    <t>trubka kanalizační PVC-U plnostěnná jednovrstvá s rázovou odolností DN 160x6000mm SN12</t>
  </si>
  <si>
    <t>-2026731933</t>
  </si>
  <si>
    <t>"kanalizační přípojky DN160" 48*1,05</t>
  </si>
  <si>
    <t>60</t>
  </si>
  <si>
    <t>877310310</t>
  </si>
  <si>
    <t>Montáž kolen na kanalizačním potrubí z PP nebo tvrdého PVC-U trub hladkých plnostěnných DN 150</t>
  </si>
  <si>
    <t>122928157</t>
  </si>
  <si>
    <t>Montáž tvarovek na kanalizačním plastovém potrubí z PP nebo PVC-U hladkého plnostěnného kolen, víček nebo hrdlových uzávěrů DN 150</t>
  </si>
  <si>
    <t>https://podminky.urs.cz/item/CS_URS_2025_02/877310310</t>
  </si>
  <si>
    <t>"tvarovky na přípojce DV" 18</t>
  </si>
  <si>
    <t>61</t>
  </si>
  <si>
    <t>28611359</t>
  </si>
  <si>
    <t>koleno kanalizační PVC KG 160x15°</t>
  </si>
  <si>
    <t>1351647793</t>
  </si>
  <si>
    <t>62</t>
  </si>
  <si>
    <t>895941342</t>
  </si>
  <si>
    <t>Osazení vpusti uliční DN 500 z betonových dílců dno nízké s kalištěm</t>
  </si>
  <si>
    <t>-658579519</t>
  </si>
  <si>
    <t>Osazení vpusti uliční z betonových dílců DN 500 dno nízké s kalištěm</t>
  </si>
  <si>
    <t>https://podminky.urs.cz/item/CS_URS_2025_02/895941342</t>
  </si>
  <si>
    <t>63</t>
  </si>
  <si>
    <t>59224469</t>
  </si>
  <si>
    <t>vpusť uliční DN 500 kaliště nízké 500/225x65mm</t>
  </si>
  <si>
    <t>-1508673440</t>
  </si>
  <si>
    <t>64</t>
  </si>
  <si>
    <t>895941351</t>
  </si>
  <si>
    <t>Osazení vpusti uliční DN 500 z betonových dílců skruž horní pro čtvercovou vtokovou mříž</t>
  </si>
  <si>
    <t>1277681752</t>
  </si>
  <si>
    <t>Osazení vpusti uliční z betonových dílců DN 500 skruž horní pro čtvercovou vtokovou mříž</t>
  </si>
  <si>
    <t>https://podminky.urs.cz/item/CS_URS_2025_02/895941351</t>
  </si>
  <si>
    <t>65</t>
  </si>
  <si>
    <t>59224460</t>
  </si>
  <si>
    <t>vpusť uliční DN 500 betonová 500x190x65mm čtvercový poklop</t>
  </si>
  <si>
    <t>-504161749</t>
  </si>
  <si>
    <t>66</t>
  </si>
  <si>
    <t>895941362</t>
  </si>
  <si>
    <t>Osazení vpusti uliční DN 500 z betonových dílců skruž středová 590 mm</t>
  </si>
  <si>
    <t>-181469606</t>
  </si>
  <si>
    <t>Osazení vpusti uliční z betonových dílců DN 500 skruž středová 590 mm</t>
  </si>
  <si>
    <t>https://podminky.urs.cz/item/CS_URS_2025_02/895941362</t>
  </si>
  <si>
    <t>67</t>
  </si>
  <si>
    <t>59224462</t>
  </si>
  <si>
    <t>vpusť uliční DN 500 skruž průběžná vysoká betonová 500/590x65mm</t>
  </si>
  <si>
    <t>925444498</t>
  </si>
  <si>
    <t>68</t>
  </si>
  <si>
    <t>895941367</t>
  </si>
  <si>
    <t>Osazení vpusti uliční DN 500 z betonových dílců skruž se zápachovou uzávěrkou</t>
  </si>
  <si>
    <t>455447331</t>
  </si>
  <si>
    <t>Osazení vpusti uliční z betonových dílců DN 500 skruž průběžná se zápachovou uzávěrkou</t>
  </si>
  <si>
    <t>https://podminky.urs.cz/item/CS_URS_2025_02/895941367</t>
  </si>
  <si>
    <t>69</t>
  </si>
  <si>
    <t>59224467</t>
  </si>
  <si>
    <t>vpusť uliční DN 500 skruž průběžná 500/590x65mm betonová se zápachovou uzávěrkou 150mm PVC</t>
  </si>
  <si>
    <t>-288773741</t>
  </si>
  <si>
    <t>70</t>
  </si>
  <si>
    <t>899204112</t>
  </si>
  <si>
    <t>Osazení mříží litinových včetně rámů a košů na bahno pro třídu zatížení D400, E600</t>
  </si>
  <si>
    <t>-728830713</t>
  </si>
  <si>
    <t>https://podminky.urs.cz/item/CS_URS_2025_02/899204112</t>
  </si>
  <si>
    <t>71</t>
  </si>
  <si>
    <t>59224481</t>
  </si>
  <si>
    <t>mříž vtoková s rámem pro uliční vpusť 500x500, zatížení 40 tun</t>
  </si>
  <si>
    <t>-41439968</t>
  </si>
  <si>
    <t>72</t>
  </si>
  <si>
    <t>59224482R</t>
  </si>
  <si>
    <t>mříž vtoková s rámem pro uliční vpusť podchodníková</t>
  </si>
  <si>
    <t>1379016263</t>
  </si>
  <si>
    <t xml:space="preserve">mříž vtoková s rámem pro uliční vpusť </t>
  </si>
  <si>
    <t>"podchodníková vpust s bočním vtokem" 3</t>
  </si>
  <si>
    <t>73</t>
  </si>
  <si>
    <t>899104112</t>
  </si>
  <si>
    <t>Osazení poklopů litinových, ocelových nebo železobetonových včetně rámů pro třídu zatížení D400, E600</t>
  </si>
  <si>
    <t>-634731168</t>
  </si>
  <si>
    <t>Osazení poklopů šachtových litinových, ocelových nebo železobetonových včetně rámů pro třídu zatížení D400, E600</t>
  </si>
  <si>
    <t>https://podminky.urs.cz/item/CS_URS_2025_02/899104112</t>
  </si>
  <si>
    <t>"výšková úprava šachty kanalizace" 13</t>
  </si>
  <si>
    <t>74</t>
  </si>
  <si>
    <t>899401112</t>
  </si>
  <si>
    <t>Osazení poklopů uličních litinových šoupátkových</t>
  </si>
  <si>
    <t>-634043322</t>
  </si>
  <si>
    <t>Osazení poklopů uličních s pevným rámem litinových šoupátkových</t>
  </si>
  <si>
    <t>https://podminky.urs.cz/item/CS_URS_2025_02/899401112</t>
  </si>
  <si>
    <t>"výšková úprava krycího hrnce plynu" 6</t>
  </si>
  <si>
    <t>Ostatní konstrukce a práce, bourání</t>
  </si>
  <si>
    <t>75</t>
  </si>
  <si>
    <t>914111111</t>
  </si>
  <si>
    <t>Montáž svislé dopravní značky do velikosti 1 m2 objímkami na sloupek nebo konzolu</t>
  </si>
  <si>
    <t>-248835142</t>
  </si>
  <si>
    <t>Montáž svislé dopravní značky základní velikosti do 1 m2 objímkami na sloupky nebo konzoly</t>
  </si>
  <si>
    <t>https://podminky.urs.cz/item/CS_URS_2025_02/914111111</t>
  </si>
  <si>
    <t>"montáž DZ na sloupek" 2</t>
  </si>
  <si>
    <t>76</t>
  </si>
  <si>
    <t>40445615</t>
  </si>
  <si>
    <t>značky upravující přednost P6 700mm</t>
  </si>
  <si>
    <t>212231459</t>
  </si>
  <si>
    <t>"P6 Stůj, dej přednost v jízdě" 1</t>
  </si>
  <si>
    <t>77</t>
  </si>
  <si>
    <t>40445625</t>
  </si>
  <si>
    <t>informativní značky provozní IP8, IP9, IP11-IP13 500x700mm</t>
  </si>
  <si>
    <t>217363767</t>
  </si>
  <si>
    <t>"IP12 Vyhrazené parkoviště" 1</t>
  </si>
  <si>
    <t>78</t>
  </si>
  <si>
    <t>914511112</t>
  </si>
  <si>
    <t>Montáž sloupku dopravních značek délky do 3,5 m s betonovým základem a patkou D 60 mm</t>
  </si>
  <si>
    <t>-728977283</t>
  </si>
  <si>
    <t>Montáž sloupku dopravních značek délky do 3,5 m do hliníkové patky pro sloupek D 60 mm</t>
  </si>
  <si>
    <t>https://podminky.urs.cz/item/CS_URS_2025_02/914511112</t>
  </si>
  <si>
    <t>"nosné sloupky pro DZ včetně víčka, hliníkové patka a zabetonování patky" 2</t>
  </si>
  <si>
    <t>79</t>
  </si>
  <si>
    <t>40445225</t>
  </si>
  <si>
    <t>sloupek pro dopravní značku Zn D 60mm v 3,5m</t>
  </si>
  <si>
    <t>-100081698</t>
  </si>
  <si>
    <t>80</t>
  </si>
  <si>
    <t>915131111</t>
  </si>
  <si>
    <t>Vodorovné dopravní značení přechody pro chodce, šipky, symboly základní bílá barva</t>
  </si>
  <si>
    <t>-1323840601</t>
  </si>
  <si>
    <t>Vodorovné dopravní značení stříkané barvou přechody pro chodce, šipky, symboly bílé základní</t>
  </si>
  <si>
    <t>https://podminky.urs.cz/item/CS_URS_2025_02/915131111</t>
  </si>
  <si>
    <t>"VDZ, symbol V10f" 0,6</t>
  </si>
  <si>
    <t>81</t>
  </si>
  <si>
    <t>915621111</t>
  </si>
  <si>
    <t>Předznačení vodorovného plošného značení</t>
  </si>
  <si>
    <t>-1068993138</t>
  </si>
  <si>
    <t>Předznačení pro vodorovné značení stříkané barvou nebo prováděné z nátěrových hmot plošné šipky, symboly, nápisy</t>
  </si>
  <si>
    <t>https://podminky.urs.cz/item/CS_URS_2025_02/915621111</t>
  </si>
  <si>
    <t>0,6</t>
  </si>
  <si>
    <t>82</t>
  </si>
  <si>
    <t>916111122</t>
  </si>
  <si>
    <t>Osazení obruby z drobných kostek bez boční opěry do lože z betonu prostého</t>
  </si>
  <si>
    <t>176259131</t>
  </si>
  <si>
    <t>Osazení silniční obruby z dlažebních kostek v jedné řadě s ložem tl. přes 50 do 100 mm, s vyplněním a zatřením spár cementovou maltou z drobných kostek bez boční opěry, do lože z betonu prostého</t>
  </si>
  <si>
    <t>https://podminky.urs.cz/item/CS_URS_2025_02/916111122</t>
  </si>
  <si>
    <t>"osazení dvouřádku ze žulových kostek" 714*2</t>
  </si>
  <si>
    <t>83</t>
  </si>
  <si>
    <t>58381007</t>
  </si>
  <si>
    <t>kostka štípaná dlažební žula drobná 8/10</t>
  </si>
  <si>
    <t>-1096767008</t>
  </si>
  <si>
    <t>"kostka žulová 8/10" 714*0,2</t>
  </si>
  <si>
    <t>84</t>
  </si>
  <si>
    <t>916131213</t>
  </si>
  <si>
    <t>Osazení silničního obrubníku betonového stojatého s boční opěrou do lože z betonu prostého</t>
  </si>
  <si>
    <t>-442833023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</si>
  <si>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</si>
  <si>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https://podminky.urs.cz/item/CS_URS_2025_02/916131213</t>
  </si>
  <si>
    <t>"osazení silniční obruby do lože z betonu C 20/25 XF3" 798</t>
  </si>
  <si>
    <t>85</t>
  </si>
  <si>
    <t>59217029</t>
  </si>
  <si>
    <t>obrubník silniční betonový nájezdový 1000x150x150mm</t>
  </si>
  <si>
    <t>-1024285700</t>
  </si>
  <si>
    <t>"silniční obrubník nájezdový, 2% ztratné" 151*1,02</t>
  </si>
  <si>
    <t>86</t>
  </si>
  <si>
    <t>59217030</t>
  </si>
  <si>
    <t>obrubník silniční betonový přechodový 1000x150x150-250mm</t>
  </si>
  <si>
    <t>211031762</t>
  </si>
  <si>
    <t>"silniční obrubník přechodový" 42</t>
  </si>
  <si>
    <t>87</t>
  </si>
  <si>
    <t>59217031</t>
  </si>
  <si>
    <t>obrubník silniční betonový 1000x150x250mm</t>
  </si>
  <si>
    <t>174830413</t>
  </si>
  <si>
    <t>"silniční obrubník stojatý, 2% ztatné" 605*1,02</t>
  </si>
  <si>
    <t>88</t>
  </si>
  <si>
    <t>916231213</t>
  </si>
  <si>
    <t>Osazení chodníkového obrubníku betonového stojatého s boční opěrou do lože z betonu prostého</t>
  </si>
  <si>
    <t>-2073884584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</si>
  <si>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</si>
  <si>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https://podminky.urs.cz/item/CS_URS_2025_02/916231213</t>
  </si>
  <si>
    <t>"osazení chodníkového obrubníku do lože z betonu C20/25 XF3" 762</t>
  </si>
  <si>
    <t>89</t>
  </si>
  <si>
    <t>59217017</t>
  </si>
  <si>
    <t>obrubník betonový chodníkový 1000x100x250mm</t>
  </si>
  <si>
    <t>-558861821</t>
  </si>
  <si>
    <t>"chodníkový obrubník, 2% ztratné" 762*1,02</t>
  </si>
  <si>
    <t>90</t>
  </si>
  <si>
    <t>919732221</t>
  </si>
  <si>
    <t>Styčná spára napojení nového živičného povrchu na stávající za tepla š 15 mm hl 25 mm bez prořezání</t>
  </si>
  <si>
    <t>1072968883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</si>
  <si>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</si>
  <si>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https://podminky.urs.cz/item/CS_URS_2025_02/919732221</t>
  </si>
  <si>
    <t>"spára mezi novým a starým asf krytem" 17</t>
  </si>
  <si>
    <t>91</t>
  </si>
  <si>
    <t>919735113</t>
  </si>
  <si>
    <t>Řezání stávajícího živičného krytu hl přes 100 do 150 mm</t>
  </si>
  <si>
    <t>1102500182</t>
  </si>
  <si>
    <t>Řezání stávajícího živičného krytu nebo podkladu hloubky přes 100 do 150 mm</t>
  </si>
  <si>
    <t>https://podminky.urs.cz/item/CS_URS_2025_02/919735113</t>
  </si>
  <si>
    <t>"řezání asfaltového krytu hloubky 150 mm" 17</t>
  </si>
  <si>
    <t>92</t>
  </si>
  <si>
    <t>961044111</t>
  </si>
  <si>
    <t>Bourání základů z betonu prostého</t>
  </si>
  <si>
    <t>-419950937</t>
  </si>
  <si>
    <t>https://podminky.urs.cz/item/CS_URS_2025_02/961044111</t>
  </si>
  <si>
    <t>"odstranění základu plotu" 48*0,5*0,3</t>
  </si>
  <si>
    <t>93</t>
  </si>
  <si>
    <t>981513111</t>
  </si>
  <si>
    <t>Demolice konstrukcí objektů zděných na MVC těžkou mechanizací</t>
  </si>
  <si>
    <t>1164250894</t>
  </si>
  <si>
    <t>Demolice konstrukcí objektů těžkými mechanizačními prostředky zdiva na maltu vápennou nebo vápenocementovou z cihel, tvárnic, kamene, zdiva smíšeného nebo hrázděného</t>
  </si>
  <si>
    <t>https://podminky.urs.cz/item/CS_URS_2025_02/981513111</t>
  </si>
  <si>
    <t>"odstranění cihelného plotu" 48*2*0,3</t>
  </si>
  <si>
    <t>997</t>
  </si>
  <si>
    <t>Doprava suti a vybouraných hmot</t>
  </si>
  <si>
    <t>94</t>
  </si>
  <si>
    <t>997211511</t>
  </si>
  <si>
    <t>Vodorovná doprava suti po suchu na vzdálenost do 1 km</t>
  </si>
  <si>
    <t>1134165015</t>
  </si>
  <si>
    <t>Vodorovná doprava suti nebo vybouraných hmot suti se složením a hrubým urovnáním, na vzdálenost do 1 km</t>
  </si>
  <si>
    <t>https://podminky.urs.cz/item/CS_URS_2025_02/997211511</t>
  </si>
  <si>
    <t>"Beton"</t>
  </si>
  <si>
    <t>"silniční obruba" 48*0,205</t>
  </si>
  <si>
    <t>"chodníková obruba" 13*0,185</t>
  </si>
  <si>
    <t>"zámková dlažba chodník" 11*0,06*2,2</t>
  </si>
  <si>
    <t>"základ plotu" 7,2*2,2</t>
  </si>
  <si>
    <t>Mezisoučet</t>
  </si>
  <si>
    <t>"Kamenivo"</t>
  </si>
  <si>
    <t>"odkop krytu vozovky" 856*0,15*2</t>
  </si>
  <si>
    <t>"odkop konstrukce vozovky" 1826*0,3*2</t>
  </si>
  <si>
    <t>"žulové kostky" 13*0,1*0,1*2,4</t>
  </si>
  <si>
    <t>"cihelný plot" 48*2*0,3*2,2</t>
  </si>
  <si>
    <t>"Asfalt"</t>
  </si>
  <si>
    <t>"asfaltový kryt" 47*0,1*2,4</t>
  </si>
  <si>
    <t>"asfaltový recyklát" 923*0,15*2,4</t>
  </si>
  <si>
    <t>95</t>
  </si>
  <si>
    <t>997211519</t>
  </si>
  <si>
    <t>Příplatek ZKD 1 km u vodorovné dopravy suti</t>
  </si>
  <si>
    <t>1604733735</t>
  </si>
  <si>
    <t>Vodorovná doprava suti nebo vybouraných hmot suti se složením a hrubým urovnáním, na vzdálenost Příplatek k ceně za každý další započatý 1 km přes 1 km</t>
  </si>
  <si>
    <t>https://podminky.urs.cz/item/CS_URS_2025_02/997211519</t>
  </si>
  <si>
    <t>"dslší 9 km" 9*1789,169</t>
  </si>
  <si>
    <t>96</t>
  </si>
  <si>
    <t>997221861</t>
  </si>
  <si>
    <t>Poplatek za uložení na recyklační skládce (skládkovné) stavebního odpadu z prostého betonu pod kódem 17 01 01</t>
  </si>
  <si>
    <t>-521482298</t>
  </si>
  <si>
    <t>Poplatek za uložení stavebního odpadu na recyklační skládce (skládkovné) z prostého betonu zatříděného do Katalogu odpadů pod kódem 17 01 01</t>
  </si>
  <si>
    <t>https://podminky.urs.cz/item/CS_URS_2025_02/997221861</t>
  </si>
  <si>
    <t>29,537</t>
  </si>
  <si>
    <t>97</t>
  </si>
  <si>
    <t>997221873</t>
  </si>
  <si>
    <t>Poplatek za uložení na recyklační skládce (skládkovné) stavebního odpadu zeminy a kamení zatříděného do Katalogu odpadů pod kódem 17 05 04</t>
  </si>
  <si>
    <t>-1646471778</t>
  </si>
  <si>
    <t>https://podminky.urs.cz/item/CS_URS_2025_02/997221873</t>
  </si>
  <si>
    <t>1416,072</t>
  </si>
  <si>
    <t>98</t>
  </si>
  <si>
    <t>997221875</t>
  </si>
  <si>
    <t>Poplatek za uložení na recyklační skládce (skládkovné) stavebního odpadu asfaltového bez obsahu dehtu zatříděného do Katalogu odpadů pod kódem 17 03 02</t>
  </si>
  <si>
    <t>1709636123</t>
  </si>
  <si>
    <t>Poplatek za uložení stavebního odpadu na recyklační skládce (skládkovné) asfaltového bez obsahu dehtu zatříděného do Katalogu odpadů pod kódem 17 03 02</t>
  </si>
  <si>
    <t>https://podminky.urs.cz/item/CS_URS_2025_02/997221875</t>
  </si>
  <si>
    <t>343,56</t>
  </si>
  <si>
    <t>998</t>
  </si>
  <si>
    <t>Přesun hmot</t>
  </si>
  <si>
    <t>99</t>
  </si>
  <si>
    <t>998225111</t>
  </si>
  <si>
    <t>Přesun hmot pro pozemní komunikace s krytem z kamene, monolitickým betonovým nebo živičným</t>
  </si>
  <si>
    <t>-1337270036</t>
  </si>
  <si>
    <t>Přesun hmot pro komunikace s krytem z kameniva, monolitickým betonovým nebo živičným dopravní vzdálenost do 200 m jakékoliv délky objektu</t>
  </si>
  <si>
    <t>https://podminky.urs.cz/item/CS_URS_2025_02/998225111</t>
  </si>
  <si>
    <t>PSV</t>
  </si>
  <si>
    <t>Práce a dodávky PSV</t>
  </si>
  <si>
    <t>711</t>
  </si>
  <si>
    <t>Izolace proti vodě, vlhkosti a plynům</t>
  </si>
  <si>
    <t>100</t>
  </si>
  <si>
    <t>711131111</t>
  </si>
  <si>
    <t>Provedení izolace proti zemní vlhkosti pásy na sucho samolepící vodorovné</t>
  </si>
  <si>
    <t>54267339</t>
  </si>
  <si>
    <t>Provedení izolace proti zemní vlhkosti pásy na sucho samolepícího asfaltového pásu na ploše vodorovné V</t>
  </si>
  <si>
    <t>https://podminky.urs.cz/item/CS_URS_2025_02/711131111</t>
  </si>
  <si>
    <t>"izolace proti vlhkosti cihlového plotu" 15</t>
  </si>
  <si>
    <t>101</t>
  </si>
  <si>
    <t>62866281</t>
  </si>
  <si>
    <t>pás asfaltový samolepicí modifikovaný SBS s vložkou ze skleněné tkaniny se spalitelnou fólií nebo jemnozrnným minerálním posypem nebo textilií na horním povrchu tl 3,0mm</t>
  </si>
  <si>
    <t>825594708</t>
  </si>
  <si>
    <t>15*1,1655 'Přepočtené koeficientem množství</t>
  </si>
  <si>
    <t>102</t>
  </si>
  <si>
    <t>711161215</t>
  </si>
  <si>
    <t>Izolace proti zemní vlhkosti nopovou fólií svislá, výška nopu 20,0 mm, tl do 1,0 mm</t>
  </si>
  <si>
    <t>1507616425</t>
  </si>
  <si>
    <t>Izolace proti zemní vlhkosti a beztlakové vodě nopovými fóliemi na ploše svislé S vrstva ochranná, odvětrávací a drenážní výška nopu 20,0 mm, tl. fólie do 1,0 mm</t>
  </si>
  <si>
    <t>https://podminky.urs.cz/item/CS_URS_2025_02/711161215</t>
  </si>
  <si>
    <t>"izolace při styku s objektem š.0,5m, včetně dodání nopové fólie" 14*0,5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</si>
  <si>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</si>
  <si>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</si>
  <si>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</si>
  <si>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</si>
  <si>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</si>
  <si>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</si>
  <si>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011414000</t>
  </si>
  <si>
    <t>Průzkum výskytu odpadu</t>
  </si>
  <si>
    <t>…</t>
  </si>
  <si>
    <t>CS ÚRS 2020 01</t>
  </si>
  <si>
    <t>1024</t>
  </si>
  <si>
    <t>-885955050</t>
  </si>
  <si>
    <t>012103000</t>
  </si>
  <si>
    <t>Geodetické práce před výstavbou</t>
  </si>
  <si>
    <t>1201091561</t>
  </si>
  <si>
    <t>"vytyčení stavby, inž. sítí" 1</t>
  </si>
  <si>
    <t>012303000</t>
  </si>
  <si>
    <t>Geodetické práce po výstavbě</t>
  </si>
  <si>
    <t>-853364386</t>
  </si>
  <si>
    <t>"zaměření stutečného provedení" 1</t>
  </si>
  <si>
    <t>013254000</t>
  </si>
  <si>
    <t>Dokumentace skutečného provedení stavby</t>
  </si>
  <si>
    <t>267806935</t>
  </si>
  <si>
    <t>"Dokumentace skutečního provedení stavby" 1</t>
  </si>
  <si>
    <t>VRN3</t>
  </si>
  <si>
    <t>Zařízení staveniště</t>
  </si>
  <si>
    <t>032002000</t>
  </si>
  <si>
    <t>Vybavení staveniště</t>
  </si>
  <si>
    <t>1098426930</t>
  </si>
  <si>
    <t>"zřízení staveniště" 1</t>
  </si>
  <si>
    <t>034303000</t>
  </si>
  <si>
    <t>Dopravní značení na staveništi</t>
  </si>
  <si>
    <t>1375363413</t>
  </si>
  <si>
    <t>"přechodné dopravní značení vč. projednání a stanovení" 1</t>
  </si>
  <si>
    <t>039002000</t>
  </si>
  <si>
    <t>Zrušení zařízení staveniště</t>
  </si>
  <si>
    <t>-423314848</t>
  </si>
  <si>
    <t>VRN4</t>
  </si>
  <si>
    <t>Inženýrská činnost</t>
  </si>
  <si>
    <t>043194000</t>
  </si>
  <si>
    <t>Ostatní zkoušky</t>
  </si>
  <si>
    <t>1817187067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</si>
</sst>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9" fillId="0" borderId="22" xfId="0" applyFont="1" applyBorder="1" applyAlignment="1">
      <alignment horizontal="center" vertical="center"/>
    </xf>
    <xf numFmtId="49" fontId="39" fillId="0" borderId="22" xfId="0" applyNumberFormat="1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center" vertical="center" wrapText="1"/>
    </xf>
    <xf numFmtId="167" fontId="39" fillId="0" borderId="22" xfId="0" applyNumberFormat="1" applyFont="1" applyBorder="1" applyAlignment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430530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373380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36830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36830</xdr:colOff>
      <xdr:row>115</xdr:row>
      <xdr:rowOff>0</xdr:rowOff>
    </xdr:from>
    <xdr:to>
      <xdr:col>9</xdr:col>
      <xdr:colOff>1214120</xdr:colOff>
      <xdr:row>119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36830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36830</xdr:colOff>
      <xdr:row>106</xdr:row>
      <xdr:rowOff>0</xdr:rowOff>
    </xdr:from>
    <xdr:to>
      <xdr:col>9</xdr:col>
      <xdr:colOff>1214120</xdr:colOff>
      <xdr:row>110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2/311231129" TargetMode="External"/><Relationship Id="rId21" Type="http://schemas.openxmlformats.org/officeDocument/2006/relationships/hyperlink" Target="https://podminky.urs.cz/item/CS_URS_2025_02/211971121" TargetMode="External"/><Relationship Id="rId42" Type="http://schemas.openxmlformats.org/officeDocument/2006/relationships/hyperlink" Target="https://podminky.urs.cz/item/CS_URS_2025_02/596211213" TargetMode="External"/><Relationship Id="rId47" Type="http://schemas.openxmlformats.org/officeDocument/2006/relationships/hyperlink" Target="https://podminky.urs.cz/item/CS_URS_2025_02/895941342" TargetMode="External"/><Relationship Id="rId63" Type="http://schemas.openxmlformats.org/officeDocument/2006/relationships/hyperlink" Target="https://podminky.urs.cz/item/CS_URS_2025_02/961044111" TargetMode="External"/><Relationship Id="rId68" Type="http://schemas.openxmlformats.org/officeDocument/2006/relationships/hyperlink" Target="https://podminky.urs.cz/item/CS_URS_2025_02/997221873" TargetMode="External"/><Relationship Id="rId2" Type="http://schemas.openxmlformats.org/officeDocument/2006/relationships/hyperlink" Target="https://podminky.urs.cz/item/CS_URS_2025_02/113107183" TargetMode="External"/><Relationship Id="rId16" Type="http://schemas.openxmlformats.org/officeDocument/2006/relationships/hyperlink" Target="https://podminky.urs.cz/item/CS_URS_2025_02/174151101" TargetMode="External"/><Relationship Id="rId29" Type="http://schemas.openxmlformats.org/officeDocument/2006/relationships/hyperlink" Target="https://podminky.urs.cz/item/CS_URS_2025_02/348278401" TargetMode="External"/><Relationship Id="rId11" Type="http://schemas.openxmlformats.org/officeDocument/2006/relationships/hyperlink" Target="https://podminky.urs.cz/item/CS_URS_2025_02/132251104" TargetMode="External"/><Relationship Id="rId24" Type="http://schemas.openxmlformats.org/officeDocument/2006/relationships/hyperlink" Target="https://podminky.urs.cz/item/CS_URS_2025_02/274361821" TargetMode="External"/><Relationship Id="rId32" Type="http://schemas.openxmlformats.org/officeDocument/2006/relationships/hyperlink" Target="https://podminky.urs.cz/item/CS_URS_2025_02/564761101" TargetMode="External"/><Relationship Id="rId37" Type="http://schemas.openxmlformats.org/officeDocument/2006/relationships/hyperlink" Target="https://podminky.urs.cz/item/CS_URS_2025_02/567122111" TargetMode="External"/><Relationship Id="rId40" Type="http://schemas.openxmlformats.org/officeDocument/2006/relationships/hyperlink" Target="https://podminky.urs.cz/item/CS_URS_2025_02/573231106" TargetMode="External"/><Relationship Id="rId45" Type="http://schemas.openxmlformats.org/officeDocument/2006/relationships/hyperlink" Target="https://podminky.urs.cz/item/CS_URS_2025_02/871313123" TargetMode="External"/><Relationship Id="rId53" Type="http://schemas.openxmlformats.org/officeDocument/2006/relationships/hyperlink" Target="https://podminky.urs.cz/item/CS_URS_2025_02/899401112" TargetMode="External"/><Relationship Id="rId58" Type="http://schemas.openxmlformats.org/officeDocument/2006/relationships/hyperlink" Target="https://podminky.urs.cz/item/CS_URS_2025_02/916111122" TargetMode="External"/><Relationship Id="rId66" Type="http://schemas.openxmlformats.org/officeDocument/2006/relationships/hyperlink" Target="https://podminky.urs.cz/item/CS_URS_2025_02/997211519" TargetMode="External"/><Relationship Id="rId5" Type="http://schemas.openxmlformats.org/officeDocument/2006/relationships/hyperlink" Target="https://podminky.urs.cz/item/CS_URS_2025_02/113107343" TargetMode="External"/><Relationship Id="rId61" Type="http://schemas.openxmlformats.org/officeDocument/2006/relationships/hyperlink" Target="https://podminky.urs.cz/item/CS_URS_2025_02/919732221" TargetMode="External"/><Relationship Id="rId19" Type="http://schemas.openxmlformats.org/officeDocument/2006/relationships/hyperlink" Target="https://podminky.urs.cz/item/CS_URS_2025_02/181411131" TargetMode="External"/><Relationship Id="rId14" Type="http://schemas.openxmlformats.org/officeDocument/2006/relationships/hyperlink" Target="https://podminky.urs.cz/item/CS_URS_2025_02/171201231" TargetMode="External"/><Relationship Id="rId22" Type="http://schemas.openxmlformats.org/officeDocument/2006/relationships/hyperlink" Target="https://podminky.urs.cz/item/CS_URS_2025_02/212752101" TargetMode="External"/><Relationship Id="rId27" Type="http://schemas.openxmlformats.org/officeDocument/2006/relationships/hyperlink" Target="https://podminky.urs.cz/item/CS_URS_2025_02/348101120" TargetMode="External"/><Relationship Id="rId30" Type="http://schemas.openxmlformats.org/officeDocument/2006/relationships/hyperlink" Target="https://podminky.urs.cz/item/CS_URS_2025_02/451572111" TargetMode="External"/><Relationship Id="rId35" Type="http://schemas.openxmlformats.org/officeDocument/2006/relationships/hyperlink" Target="https://podminky.urs.cz/item/CS_URS_2025_02/564861111" TargetMode="External"/><Relationship Id="rId43" Type="http://schemas.openxmlformats.org/officeDocument/2006/relationships/hyperlink" Target="https://podminky.urs.cz/item/CS_URS_2025_02/596412114" TargetMode="External"/><Relationship Id="rId48" Type="http://schemas.openxmlformats.org/officeDocument/2006/relationships/hyperlink" Target="https://podminky.urs.cz/item/CS_URS_2025_02/895941351" TargetMode="External"/><Relationship Id="rId56" Type="http://schemas.openxmlformats.org/officeDocument/2006/relationships/hyperlink" Target="https://podminky.urs.cz/item/CS_URS_2025_02/915131111" TargetMode="External"/><Relationship Id="rId64" Type="http://schemas.openxmlformats.org/officeDocument/2006/relationships/hyperlink" Target="https://podminky.urs.cz/item/CS_URS_2025_02/981513111" TargetMode="External"/><Relationship Id="rId69" Type="http://schemas.openxmlformats.org/officeDocument/2006/relationships/hyperlink" Target="https://podminky.urs.cz/item/CS_URS_2025_02/997221875" TargetMode="External"/><Relationship Id="rId8" Type="http://schemas.openxmlformats.org/officeDocument/2006/relationships/hyperlink" Target="https://podminky.urs.cz/item/CS_URS_2025_02/113204111" TargetMode="External"/><Relationship Id="rId51" Type="http://schemas.openxmlformats.org/officeDocument/2006/relationships/hyperlink" Target="https://podminky.urs.cz/item/CS_URS_2025_02/899204112" TargetMode="External"/><Relationship Id="rId72" Type="http://schemas.openxmlformats.org/officeDocument/2006/relationships/hyperlink" Target="https://podminky.urs.cz/item/CS_URS_2025_02/711161215" TargetMode="External"/><Relationship Id="rId3" Type="http://schemas.openxmlformats.org/officeDocument/2006/relationships/hyperlink" Target="https://podminky.urs.cz/item/CS_URS_2025_02/113107222" TargetMode="External"/><Relationship Id="rId12" Type="http://schemas.openxmlformats.org/officeDocument/2006/relationships/hyperlink" Target="https://podminky.urs.cz/item/CS_URS_2025_02/162751117" TargetMode="External"/><Relationship Id="rId17" Type="http://schemas.openxmlformats.org/officeDocument/2006/relationships/hyperlink" Target="https://podminky.urs.cz/item/CS_URS_2025_02/175111101" TargetMode="External"/><Relationship Id="rId25" Type="http://schemas.openxmlformats.org/officeDocument/2006/relationships/hyperlink" Target="https://podminky.urs.cz/item/CS_URS_2025_02/279113144" TargetMode="External"/><Relationship Id="rId33" Type="http://schemas.openxmlformats.org/officeDocument/2006/relationships/hyperlink" Target="https://podminky.urs.cz/item/CS_URS_2025_02/564771101" TargetMode="External"/><Relationship Id="rId38" Type="http://schemas.openxmlformats.org/officeDocument/2006/relationships/hyperlink" Target="https://podminky.urs.cz/item/CS_URS_2025_02/573191111" TargetMode="External"/><Relationship Id="rId46" Type="http://schemas.openxmlformats.org/officeDocument/2006/relationships/hyperlink" Target="https://podminky.urs.cz/item/CS_URS_2025_02/877310310" TargetMode="External"/><Relationship Id="rId59" Type="http://schemas.openxmlformats.org/officeDocument/2006/relationships/hyperlink" Target="https://podminky.urs.cz/item/CS_URS_2025_02/916131213" TargetMode="External"/><Relationship Id="rId67" Type="http://schemas.openxmlformats.org/officeDocument/2006/relationships/hyperlink" Target="https://podminky.urs.cz/item/CS_URS_2025_02/997221861" TargetMode="External"/><Relationship Id="rId20" Type="http://schemas.openxmlformats.org/officeDocument/2006/relationships/hyperlink" Target="https://podminky.urs.cz/item/CS_URS_2025_02/181951112" TargetMode="External"/><Relationship Id="rId41" Type="http://schemas.openxmlformats.org/officeDocument/2006/relationships/hyperlink" Target="https://podminky.urs.cz/item/CS_URS_2025_02/577134131" TargetMode="External"/><Relationship Id="rId54" Type="http://schemas.openxmlformats.org/officeDocument/2006/relationships/hyperlink" Target="https://podminky.urs.cz/item/CS_URS_2025_02/914111111" TargetMode="External"/><Relationship Id="rId62" Type="http://schemas.openxmlformats.org/officeDocument/2006/relationships/hyperlink" Target="https://podminky.urs.cz/item/CS_URS_2025_02/919735113" TargetMode="External"/><Relationship Id="rId70" Type="http://schemas.openxmlformats.org/officeDocument/2006/relationships/hyperlink" Target="https://podminky.urs.cz/item/CS_URS_2025_02/998225111" TargetMode="External"/><Relationship Id="rId1" Type="http://schemas.openxmlformats.org/officeDocument/2006/relationships/hyperlink" Target="https://podminky.urs.cz/item/CS_URS_2025_02/113106134" TargetMode="External"/><Relationship Id="rId6" Type="http://schemas.openxmlformats.org/officeDocument/2006/relationships/hyperlink" Target="https://podminky.urs.cz/item/CS_URS_2025_02/113202111" TargetMode="External"/><Relationship Id="rId15" Type="http://schemas.openxmlformats.org/officeDocument/2006/relationships/hyperlink" Target="https://podminky.urs.cz/item/CS_URS_2025_02/171251201" TargetMode="External"/><Relationship Id="rId23" Type="http://schemas.openxmlformats.org/officeDocument/2006/relationships/hyperlink" Target="https://podminky.urs.cz/item/CS_URS_2025_02/213311141" TargetMode="External"/><Relationship Id="rId28" Type="http://schemas.openxmlformats.org/officeDocument/2006/relationships/hyperlink" Target="https://podminky.urs.cz/item/CS_URS_2025_02/348101150" TargetMode="External"/><Relationship Id="rId36" Type="http://schemas.openxmlformats.org/officeDocument/2006/relationships/hyperlink" Target="https://podminky.urs.cz/item/CS_URS_2025_02/564871111" TargetMode="External"/><Relationship Id="rId49" Type="http://schemas.openxmlformats.org/officeDocument/2006/relationships/hyperlink" Target="https://podminky.urs.cz/item/CS_URS_2025_02/895941362" TargetMode="External"/><Relationship Id="rId57" Type="http://schemas.openxmlformats.org/officeDocument/2006/relationships/hyperlink" Target="https://podminky.urs.cz/item/CS_URS_2025_02/915621111" TargetMode="External"/><Relationship Id="rId10" Type="http://schemas.openxmlformats.org/officeDocument/2006/relationships/hyperlink" Target="https://podminky.urs.cz/item/CS_URS_2025_02/131251202" TargetMode="External"/><Relationship Id="rId31" Type="http://schemas.openxmlformats.org/officeDocument/2006/relationships/hyperlink" Target="https://podminky.urs.cz/item/CS_URS_2025_02/564750101" TargetMode="External"/><Relationship Id="rId44" Type="http://schemas.openxmlformats.org/officeDocument/2006/relationships/hyperlink" Target="https://podminky.urs.cz/item/CS_URS_2025_02/622322141" TargetMode="External"/><Relationship Id="rId52" Type="http://schemas.openxmlformats.org/officeDocument/2006/relationships/hyperlink" Target="https://podminky.urs.cz/item/CS_URS_2025_02/899104112" TargetMode="External"/><Relationship Id="rId60" Type="http://schemas.openxmlformats.org/officeDocument/2006/relationships/hyperlink" Target="https://podminky.urs.cz/item/CS_URS_2025_02/916231213" TargetMode="External"/><Relationship Id="rId65" Type="http://schemas.openxmlformats.org/officeDocument/2006/relationships/hyperlink" Target="https://podminky.urs.cz/item/CS_URS_2025_02/997211511" TargetMode="External"/><Relationship Id="rId73" Type="http://schemas.openxmlformats.org/officeDocument/2006/relationships/drawing" Target="../drawings/drawing2.xml"/><Relationship Id="rId4" Type="http://schemas.openxmlformats.org/officeDocument/2006/relationships/hyperlink" Target="https://podminky.urs.cz/item/CS_URS_2025_02/113107223" TargetMode="External"/><Relationship Id="rId9" Type="http://schemas.openxmlformats.org/officeDocument/2006/relationships/hyperlink" Target="https://podminky.urs.cz/item/CS_URS_2025_02/122251104" TargetMode="External"/><Relationship Id="rId13" Type="http://schemas.openxmlformats.org/officeDocument/2006/relationships/hyperlink" Target="https://podminky.urs.cz/item/CS_URS_2025_02/171151111" TargetMode="External"/><Relationship Id="rId18" Type="http://schemas.openxmlformats.org/officeDocument/2006/relationships/hyperlink" Target="https://podminky.urs.cz/item/CS_URS_2025_02/181311103" TargetMode="External"/><Relationship Id="rId39" Type="http://schemas.openxmlformats.org/officeDocument/2006/relationships/hyperlink" Target="https://podminky.urs.cz/item/CS_URS_2025_02/565155211" TargetMode="External"/><Relationship Id="rId34" Type="http://schemas.openxmlformats.org/officeDocument/2006/relationships/hyperlink" Target="https://podminky.urs.cz/item/CS_URS_2025_02/564851111" TargetMode="External"/><Relationship Id="rId50" Type="http://schemas.openxmlformats.org/officeDocument/2006/relationships/hyperlink" Target="https://podminky.urs.cz/item/CS_URS_2025_02/895941367" TargetMode="External"/><Relationship Id="rId55" Type="http://schemas.openxmlformats.org/officeDocument/2006/relationships/hyperlink" Target="https://podminky.urs.cz/item/CS_URS_2025_02/914511112" TargetMode="External"/><Relationship Id="rId7" Type="http://schemas.openxmlformats.org/officeDocument/2006/relationships/hyperlink" Target="https://podminky.urs.cz/item/CS_URS_2025_02/113203111" TargetMode="External"/><Relationship Id="rId71" Type="http://schemas.openxmlformats.org/officeDocument/2006/relationships/hyperlink" Target="https://podminky.urs.cz/item/CS_URS_2025_02/7111311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107" workbookViewId="0">
      <selection activeCell="A107" sqref="A107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194" t="s">
        <v>14</v>
      </c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R5" s="20"/>
      <c r="BE5" s="191" t="s">
        <v>15</v>
      </c>
      <c r="BS5" s="17" t="s">
        <v>6</v>
      </c>
    </row>
    <row r="6" spans="1:74" ht="36.9" customHeight="1">
      <c r="B6" s="20"/>
      <c r="D6" s="26" t="s">
        <v>16</v>
      </c>
      <c r="K6" s="196" t="s">
        <v>17</v>
      </c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R6" s="20"/>
      <c r="BE6" s="192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21</v>
      </c>
      <c r="AR7" s="20"/>
      <c r="BE7" s="192"/>
      <c r="BS7" s="17" t="s">
        <v>6</v>
      </c>
    </row>
    <row r="8" spans="1:74" ht="12" customHeight="1">
      <c r="B8" s="20"/>
      <c r="D8" s="27" t="s">
        <v>22</v>
      </c>
      <c r="K8" s="25" t="s">
        <v>23</v>
      </c>
      <c r="AK8" s="27" t="s">
        <v>24</v>
      </c>
      <c r="AN8" s="28" t="s">
        <v>25</v>
      </c>
      <c r="AR8" s="20"/>
      <c r="BE8" s="192"/>
      <c r="BS8" s="17" t="s">
        <v>6</v>
      </c>
    </row>
    <row r="9" spans="1:74" ht="14.4" customHeight="1">
      <c r="B9" s="20"/>
      <c r="AR9" s="20"/>
      <c r="BE9" s="192"/>
      <c r="BS9" s="17" t="s">
        <v>6</v>
      </c>
    </row>
    <row r="10" spans="1:74" ht="12" customHeight="1">
      <c r="B10" s="20"/>
      <c r="D10" s="27" t="s">
        <v>26</v>
      </c>
      <c r="AK10" s="27" t="s">
        <v>27</v>
      </c>
      <c r="AN10" s="25" t="s">
        <v>1</v>
      </c>
      <c r="AR10" s="20"/>
      <c r="BE10" s="192"/>
      <c r="BS10" s="17" t="s">
        <v>6</v>
      </c>
    </row>
    <row r="11" spans="1:74" ht="18.45" customHeight="1">
      <c r="B11" s="20"/>
      <c r="E11" s="25" t="s">
        <v>28</v>
      </c>
      <c r="AK11" s="27" t="s">
        <v>29</v>
      </c>
      <c r="AN11" s="25" t="s">
        <v>1</v>
      </c>
      <c r="AR11" s="20"/>
      <c r="BE11" s="192"/>
      <c r="BS11" s="17" t="s">
        <v>6</v>
      </c>
    </row>
    <row r="12" spans="1:74" ht="6.9" customHeight="1">
      <c r="B12" s="20"/>
      <c r="AR12" s="20"/>
      <c r="BE12" s="192"/>
      <c r="BS12" s="17" t="s">
        <v>6</v>
      </c>
    </row>
    <row r="13" spans="1:74" ht="12" customHeight="1">
      <c r="B13" s="20"/>
      <c r="D13" s="27" t="s">
        <v>30</v>
      </c>
      <c r="AK13" s="27" t="s">
        <v>27</v>
      </c>
      <c r="AN13" s="29" t="s">
        <v>31</v>
      </c>
      <c r="AR13" s="20"/>
      <c r="BE13" s="192"/>
      <c r="BS13" s="17" t="s">
        <v>6</v>
      </c>
    </row>
    <row r="14" spans="1:74" ht="13.2">
      <c r="B14" s="20"/>
      <c r="E14" s="197" t="s">
        <v>31</v>
      </c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27" t="s">
        <v>29</v>
      </c>
      <c r="AN14" s="29" t="s">
        <v>31</v>
      </c>
      <c r="AR14" s="20"/>
      <c r="BE14" s="192"/>
      <c r="BS14" s="17" t="s">
        <v>6</v>
      </c>
    </row>
    <row r="15" spans="1:74" ht="6.9" customHeight="1">
      <c r="B15" s="20"/>
      <c r="AR15" s="20"/>
      <c r="BE15" s="192"/>
      <c r="BS15" s="17" t="s">
        <v>4</v>
      </c>
    </row>
    <row r="16" spans="1:74" ht="12" customHeight="1">
      <c r="B16" s="20"/>
      <c r="D16" s="27" t="s">
        <v>32</v>
      </c>
      <c r="AK16" s="27" t="s">
        <v>27</v>
      </c>
      <c r="AN16" s="25" t="s">
        <v>1</v>
      </c>
      <c r="AR16" s="20"/>
      <c r="BE16" s="192"/>
      <c r="BS16" s="17" t="s">
        <v>4</v>
      </c>
    </row>
    <row r="17" spans="2:71" ht="18.45" customHeight="1">
      <c r="B17" s="20"/>
      <c r="E17" s="25" t="s">
        <v>33</v>
      </c>
      <c r="AK17" s="27" t="s">
        <v>29</v>
      </c>
      <c r="AN17" s="25" t="s">
        <v>1</v>
      </c>
      <c r="AR17" s="20"/>
      <c r="BE17" s="192"/>
      <c r="BS17" s="17" t="s">
        <v>34</v>
      </c>
    </row>
    <row r="18" spans="2:71" ht="6.9" customHeight="1">
      <c r="B18" s="20"/>
      <c r="AR18" s="20"/>
      <c r="BE18" s="192"/>
      <c r="BS18" s="17" t="s">
        <v>6</v>
      </c>
    </row>
    <row r="19" spans="2:71" ht="12" customHeight="1">
      <c r="B19" s="20"/>
      <c r="D19" s="27" t="s">
        <v>35</v>
      </c>
      <c r="AK19" s="27" t="s">
        <v>27</v>
      </c>
      <c r="AN19" s="25" t="s">
        <v>1</v>
      </c>
      <c r="AR19" s="20"/>
      <c r="BE19" s="192"/>
      <c r="BS19" s="17" t="s">
        <v>6</v>
      </c>
    </row>
    <row r="20" spans="2:71" ht="18.45" customHeight="1">
      <c r="B20" s="20"/>
      <c r="E20" s="25" t="s">
        <v>33</v>
      </c>
      <c r="AK20" s="27" t="s">
        <v>29</v>
      </c>
      <c r="AN20" s="25" t="s">
        <v>1</v>
      </c>
      <c r="AR20" s="20"/>
      <c r="BE20" s="192"/>
      <c r="BS20" s="17" t="s">
        <v>34</v>
      </c>
    </row>
    <row r="21" spans="2:71" ht="6.9" customHeight="1">
      <c r="B21" s="20"/>
      <c r="AR21" s="20"/>
      <c r="BE21" s="192"/>
    </row>
    <row r="22" spans="2:71" ht="12" customHeight="1">
      <c r="B22" s="20"/>
      <c r="D22" s="27" t="s">
        <v>36</v>
      </c>
      <c r="AR22" s="20"/>
      <c r="BE22" s="192"/>
    </row>
    <row r="23" spans="2:71" ht="16.5" customHeight="1">
      <c r="B23" s="20"/>
      <c r="E23" s="199" t="s">
        <v>1</v>
      </c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R23" s="20"/>
      <c r="BE23" s="192"/>
    </row>
    <row r="24" spans="2:71" ht="6.9" customHeight="1">
      <c r="B24" s="20"/>
      <c r="AR24" s="20"/>
      <c r="BE24" s="192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192"/>
    </row>
    <row r="26" spans="2:71" s="1" customFormat="1" ht="25.95" customHeight="1">
      <c r="B26" s="32"/>
      <c r="D26" s="33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00">
        <f>ROUND(AG94,2)</f>
        <v>0</v>
      </c>
      <c r="AL26" s="201"/>
      <c r="AM26" s="201"/>
      <c r="AN26" s="201"/>
      <c r="AO26" s="201"/>
      <c r="AR26" s="32"/>
      <c r="BE26" s="192"/>
    </row>
    <row r="27" spans="2:71" s="1" customFormat="1" ht="6.9" customHeight="1">
      <c r="B27" s="32"/>
      <c r="AR27" s="32"/>
      <c r="BE27" s="192"/>
    </row>
    <row r="28" spans="2:71" s="1" customFormat="1" ht="13.2">
      <c r="B28" s="32"/>
      <c r="L28" s="202" t="s">
        <v>38</v>
      </c>
      <c r="M28" s="202"/>
      <c r="N28" s="202"/>
      <c r="O28" s="202"/>
      <c r="P28" s="202"/>
      <c r="W28" s="202" t="s">
        <v>39</v>
      </c>
      <c r="X28" s="202"/>
      <c r="Y28" s="202"/>
      <c r="Z28" s="202"/>
      <c r="AA28" s="202"/>
      <c r="AB28" s="202"/>
      <c r="AC28" s="202"/>
      <c r="AD28" s="202"/>
      <c r="AE28" s="202"/>
      <c r="AK28" s="202" t="s">
        <v>40</v>
      </c>
      <c r="AL28" s="202"/>
      <c r="AM28" s="202"/>
      <c r="AN28" s="202"/>
      <c r="AO28" s="202"/>
      <c r="AR28" s="32"/>
      <c r="BE28" s="192"/>
    </row>
    <row r="29" spans="2:71" s="2" customFormat="1" ht="14.4" customHeight="1">
      <c r="B29" s="36"/>
      <c r="D29" s="27" t="s">
        <v>41</v>
      </c>
      <c r="F29" s="27" t="s">
        <v>42</v>
      </c>
      <c r="L29" s="205">
        <v>0.21</v>
      </c>
      <c r="M29" s="204"/>
      <c r="N29" s="204"/>
      <c r="O29" s="204"/>
      <c r="P29" s="204"/>
      <c r="W29" s="203">
        <f>ROUND(AZ94, 2)</f>
        <v>0</v>
      </c>
      <c r="X29" s="204"/>
      <c r="Y29" s="204"/>
      <c r="Z29" s="204"/>
      <c r="AA29" s="204"/>
      <c r="AB29" s="204"/>
      <c r="AC29" s="204"/>
      <c r="AD29" s="204"/>
      <c r="AE29" s="204"/>
      <c r="AK29" s="203">
        <f>ROUND(AV94, 2)</f>
        <v>0</v>
      </c>
      <c r="AL29" s="204"/>
      <c r="AM29" s="204"/>
      <c r="AN29" s="204"/>
      <c r="AO29" s="204"/>
      <c r="AR29" s="36"/>
      <c r="BE29" s="193"/>
    </row>
    <row r="30" spans="2:71" s="2" customFormat="1" ht="14.4" customHeight="1">
      <c r="B30" s="36"/>
      <c r="F30" s="27" t="s">
        <v>43</v>
      </c>
      <c r="L30" s="205">
        <v>0.12</v>
      </c>
      <c r="M30" s="204"/>
      <c r="N30" s="204"/>
      <c r="O30" s="204"/>
      <c r="P30" s="204"/>
      <c r="W30" s="203">
        <f>ROUND(BA94, 2)</f>
        <v>0</v>
      </c>
      <c r="X30" s="204"/>
      <c r="Y30" s="204"/>
      <c r="Z30" s="204"/>
      <c r="AA30" s="204"/>
      <c r="AB30" s="204"/>
      <c r="AC30" s="204"/>
      <c r="AD30" s="204"/>
      <c r="AE30" s="204"/>
      <c r="AK30" s="203">
        <f>ROUND(AW94, 2)</f>
        <v>0</v>
      </c>
      <c r="AL30" s="204"/>
      <c r="AM30" s="204"/>
      <c r="AN30" s="204"/>
      <c r="AO30" s="204"/>
      <c r="AR30" s="36"/>
      <c r="BE30" s="193"/>
    </row>
    <row r="31" spans="2:71" s="2" customFormat="1" ht="14.4" hidden="1" customHeight="1">
      <c r="B31" s="36"/>
      <c r="F31" s="27" t="s">
        <v>44</v>
      </c>
      <c r="L31" s="205">
        <v>0.21</v>
      </c>
      <c r="M31" s="204"/>
      <c r="N31" s="204"/>
      <c r="O31" s="204"/>
      <c r="P31" s="204"/>
      <c r="W31" s="203">
        <f>ROUND(BB94, 2)</f>
        <v>0</v>
      </c>
      <c r="X31" s="204"/>
      <c r="Y31" s="204"/>
      <c r="Z31" s="204"/>
      <c r="AA31" s="204"/>
      <c r="AB31" s="204"/>
      <c r="AC31" s="204"/>
      <c r="AD31" s="204"/>
      <c r="AE31" s="204"/>
      <c r="AK31" s="203">
        <v>0</v>
      </c>
      <c r="AL31" s="204"/>
      <c r="AM31" s="204"/>
      <c r="AN31" s="204"/>
      <c r="AO31" s="204"/>
      <c r="AR31" s="36"/>
      <c r="BE31" s="193"/>
    </row>
    <row r="32" spans="2:71" s="2" customFormat="1" ht="14.4" hidden="1" customHeight="1">
      <c r="B32" s="36"/>
      <c r="F32" s="27" t="s">
        <v>45</v>
      </c>
      <c r="L32" s="205">
        <v>0.12</v>
      </c>
      <c r="M32" s="204"/>
      <c r="N32" s="204"/>
      <c r="O32" s="204"/>
      <c r="P32" s="204"/>
      <c r="W32" s="203">
        <f>ROUND(BC94, 2)</f>
        <v>0</v>
      </c>
      <c r="X32" s="204"/>
      <c r="Y32" s="204"/>
      <c r="Z32" s="204"/>
      <c r="AA32" s="204"/>
      <c r="AB32" s="204"/>
      <c r="AC32" s="204"/>
      <c r="AD32" s="204"/>
      <c r="AE32" s="204"/>
      <c r="AK32" s="203">
        <v>0</v>
      </c>
      <c r="AL32" s="204"/>
      <c r="AM32" s="204"/>
      <c r="AN32" s="204"/>
      <c r="AO32" s="204"/>
      <c r="AR32" s="36"/>
      <c r="BE32" s="193"/>
    </row>
    <row r="33" spans="2:57" s="2" customFormat="1" ht="14.4" hidden="1" customHeight="1">
      <c r="B33" s="36"/>
      <c r="F33" s="27" t="s">
        <v>46</v>
      </c>
      <c r="L33" s="205">
        <v>0</v>
      </c>
      <c r="M33" s="204"/>
      <c r="N33" s="204"/>
      <c r="O33" s="204"/>
      <c r="P33" s="204"/>
      <c r="W33" s="203">
        <f>ROUND(BD94, 2)</f>
        <v>0</v>
      </c>
      <c r="X33" s="204"/>
      <c r="Y33" s="204"/>
      <c r="Z33" s="204"/>
      <c r="AA33" s="204"/>
      <c r="AB33" s="204"/>
      <c r="AC33" s="204"/>
      <c r="AD33" s="204"/>
      <c r="AE33" s="204"/>
      <c r="AK33" s="203">
        <v>0</v>
      </c>
      <c r="AL33" s="204"/>
      <c r="AM33" s="204"/>
      <c r="AN33" s="204"/>
      <c r="AO33" s="204"/>
      <c r="AR33" s="36"/>
      <c r="BE33" s="193"/>
    </row>
    <row r="34" spans="2:57" s="1" customFormat="1" ht="6.9" customHeight="1">
      <c r="B34" s="32"/>
      <c r="AR34" s="32"/>
      <c r="BE34" s="192"/>
    </row>
    <row r="35" spans="2:57" s="1" customFormat="1" ht="25.95" customHeight="1">
      <c r="B35" s="32"/>
      <c r="C35" s="37"/>
      <c r="D35" s="38" t="s">
        <v>47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48</v>
      </c>
      <c r="U35" s="39"/>
      <c r="V35" s="39"/>
      <c r="W35" s="39"/>
      <c r="X35" s="206" t="s">
        <v>49</v>
      </c>
      <c r="Y35" s="207"/>
      <c r="Z35" s="207"/>
      <c r="AA35" s="207"/>
      <c r="AB35" s="207"/>
      <c r="AC35" s="39"/>
      <c r="AD35" s="39"/>
      <c r="AE35" s="39"/>
      <c r="AF35" s="39"/>
      <c r="AG35" s="39"/>
      <c r="AH35" s="39"/>
      <c r="AI35" s="39"/>
      <c r="AJ35" s="39"/>
      <c r="AK35" s="208">
        <f>SUM(AK26:AK33)</f>
        <v>0</v>
      </c>
      <c r="AL35" s="207"/>
      <c r="AM35" s="207"/>
      <c r="AN35" s="207"/>
      <c r="AO35" s="209"/>
      <c r="AP35" s="37"/>
      <c r="AQ35" s="37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1" t="s">
        <v>50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51</v>
      </c>
      <c r="AI49" s="42"/>
      <c r="AJ49" s="42"/>
      <c r="AK49" s="42"/>
      <c r="AL49" s="42"/>
      <c r="AM49" s="42"/>
      <c r="AN49" s="42"/>
      <c r="AO49" s="42"/>
      <c r="AR49" s="32"/>
    </row>
    <row r="50" spans="2:44" ht="10.199999999999999">
      <c r="B50" s="20"/>
      <c r="AR50" s="20"/>
    </row>
    <row r="51" spans="2:44" ht="10.199999999999999">
      <c r="B51" s="20"/>
      <c r="AR51" s="20"/>
    </row>
    <row r="52" spans="2:44" ht="10.199999999999999">
      <c r="B52" s="20"/>
      <c r="AR52" s="20"/>
    </row>
    <row r="53" spans="2:44" ht="10.199999999999999">
      <c r="B53" s="20"/>
      <c r="AR53" s="20"/>
    </row>
    <row r="54" spans="2:44" ht="10.199999999999999">
      <c r="B54" s="20"/>
      <c r="AR54" s="20"/>
    </row>
    <row r="55" spans="2:44" ht="10.199999999999999">
      <c r="B55" s="20"/>
      <c r="AR55" s="20"/>
    </row>
    <row r="56" spans="2:44" ht="10.199999999999999">
      <c r="B56" s="20"/>
      <c r="AR56" s="20"/>
    </row>
    <row r="57" spans="2:44" ht="10.199999999999999">
      <c r="B57" s="20"/>
      <c r="AR57" s="20"/>
    </row>
    <row r="58" spans="2:44" ht="10.199999999999999">
      <c r="B58" s="20"/>
      <c r="AR58" s="20"/>
    </row>
    <row r="59" spans="2:44" ht="10.199999999999999">
      <c r="B59" s="20"/>
      <c r="AR59" s="20"/>
    </row>
    <row r="60" spans="2:44" s="1" customFormat="1" ht="13.2">
      <c r="B60" s="32"/>
      <c r="D60" s="43" t="s">
        <v>52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53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52</v>
      </c>
      <c r="AI60" s="34"/>
      <c r="AJ60" s="34"/>
      <c r="AK60" s="34"/>
      <c r="AL60" s="34"/>
      <c r="AM60" s="43" t="s">
        <v>53</v>
      </c>
      <c r="AN60" s="34"/>
      <c r="AO60" s="34"/>
      <c r="AR60" s="32"/>
    </row>
    <row r="61" spans="2:44" ht="10.199999999999999">
      <c r="B61" s="20"/>
      <c r="AR61" s="20"/>
    </row>
    <row r="62" spans="2:44" ht="10.199999999999999">
      <c r="B62" s="20"/>
      <c r="AR62" s="20"/>
    </row>
    <row r="63" spans="2:44" ht="10.199999999999999">
      <c r="B63" s="20"/>
      <c r="AR63" s="20"/>
    </row>
    <row r="64" spans="2:44" s="1" customFormat="1" ht="13.2">
      <c r="B64" s="32"/>
      <c r="D64" s="41" t="s">
        <v>54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55</v>
      </c>
      <c r="AI64" s="42"/>
      <c r="AJ64" s="42"/>
      <c r="AK64" s="42"/>
      <c r="AL64" s="42"/>
      <c r="AM64" s="42"/>
      <c r="AN64" s="42"/>
      <c r="AO64" s="42"/>
      <c r="AR64" s="32"/>
    </row>
    <row r="65" spans="2:44" ht="10.199999999999999">
      <c r="B65" s="20"/>
      <c r="AR65" s="20"/>
    </row>
    <row r="66" spans="2:44" ht="10.199999999999999">
      <c r="B66" s="20"/>
      <c r="AR66" s="20"/>
    </row>
    <row r="67" spans="2:44" ht="10.199999999999999">
      <c r="B67" s="20"/>
      <c r="AR67" s="20"/>
    </row>
    <row r="68" spans="2:44" ht="10.199999999999999">
      <c r="B68" s="20"/>
      <c r="AR68" s="20"/>
    </row>
    <row r="69" spans="2:44" ht="10.199999999999999">
      <c r="B69" s="20"/>
      <c r="AR69" s="20"/>
    </row>
    <row r="70" spans="2:44" ht="10.199999999999999">
      <c r="B70" s="20"/>
      <c r="AR70" s="20"/>
    </row>
    <row r="71" spans="2:44" ht="10.199999999999999">
      <c r="B71" s="20"/>
      <c r="AR71" s="20"/>
    </row>
    <row r="72" spans="2:44" ht="10.199999999999999">
      <c r="B72" s="20"/>
      <c r="AR72" s="20"/>
    </row>
    <row r="73" spans="2:44" ht="10.199999999999999">
      <c r="B73" s="20"/>
      <c r="AR73" s="20"/>
    </row>
    <row r="74" spans="2:44" ht="10.199999999999999">
      <c r="B74" s="20"/>
      <c r="AR74" s="20"/>
    </row>
    <row r="75" spans="2:44" s="1" customFormat="1" ht="13.2">
      <c r="B75" s="32"/>
      <c r="D75" s="43" t="s">
        <v>52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53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52</v>
      </c>
      <c r="AI75" s="34"/>
      <c r="AJ75" s="34"/>
      <c r="AK75" s="34"/>
      <c r="AL75" s="34"/>
      <c r="AM75" s="43" t="s">
        <v>53</v>
      </c>
      <c r="AN75" s="34"/>
      <c r="AO75" s="34"/>
      <c r="AR75" s="32"/>
    </row>
    <row r="76" spans="2:44" s="1" customFormat="1" ht="10.199999999999999">
      <c r="B76" s="32"/>
      <c r="AR76" s="32"/>
    </row>
    <row r="77" spans="2:44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" customHeight="1">
      <c r="B82" s="32"/>
      <c r="C82" s="21" t="s">
        <v>56</v>
      </c>
      <c r="AR82" s="32"/>
    </row>
    <row r="83" spans="1:91" s="1" customFormat="1" ht="6.9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014-20</v>
      </c>
      <c r="AR84" s="48"/>
    </row>
    <row r="85" spans="1:91" s="4" customFormat="1" ht="36.9" customHeight="1">
      <c r="B85" s="49"/>
      <c r="C85" s="50" t="s">
        <v>16</v>
      </c>
      <c r="L85" s="210" t="str">
        <f>K6</f>
        <v>PODIVÍN - ul. Hřbitovní, dopravní a technická infrastruktra</v>
      </c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R85" s="49"/>
    </row>
    <row r="86" spans="1:91" s="1" customFormat="1" ht="6.9" customHeight="1">
      <c r="B86" s="32"/>
      <c r="AR86" s="32"/>
    </row>
    <row r="87" spans="1:91" s="1" customFormat="1" ht="12" customHeight="1">
      <c r="B87" s="32"/>
      <c r="C87" s="27" t="s">
        <v>22</v>
      </c>
      <c r="L87" s="51" t="str">
        <f>IF(K8="","",K8)</f>
        <v>Podivín</v>
      </c>
      <c r="AI87" s="27" t="s">
        <v>24</v>
      </c>
      <c r="AM87" s="212" t="str">
        <f>IF(AN8= "","",AN8)</f>
        <v>17. 11. 2025</v>
      </c>
      <c r="AN87" s="212"/>
      <c r="AR87" s="32"/>
    </row>
    <row r="88" spans="1:91" s="1" customFormat="1" ht="6.9" customHeight="1">
      <c r="B88" s="32"/>
      <c r="AR88" s="32"/>
    </row>
    <row r="89" spans="1:91" s="1" customFormat="1" ht="15.15" customHeight="1">
      <c r="B89" s="32"/>
      <c r="C89" s="27" t="s">
        <v>26</v>
      </c>
      <c r="L89" s="3" t="str">
        <f>IF(E11= "","",E11)</f>
        <v>Město Podivín</v>
      </c>
      <c r="AI89" s="27" t="s">
        <v>32</v>
      </c>
      <c r="AM89" s="213" t="str">
        <f>IF(E17="","",E17)</f>
        <v>Ing. Bořek Zvědělík</v>
      </c>
      <c r="AN89" s="214"/>
      <c r="AO89" s="214"/>
      <c r="AP89" s="214"/>
      <c r="AR89" s="32"/>
      <c r="AS89" s="215" t="s">
        <v>57</v>
      </c>
      <c r="AT89" s="216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15" customHeight="1">
      <c r="B90" s="32"/>
      <c r="C90" s="27" t="s">
        <v>30</v>
      </c>
      <c r="L90" s="3" t="str">
        <f>IF(E14= "Vyplň údaj","",E14)</f>
        <v/>
      </c>
      <c r="AI90" s="27" t="s">
        <v>35</v>
      </c>
      <c r="AM90" s="213" t="str">
        <f>IF(E20="","",E20)</f>
        <v>Ing. Bořek Zvědělík</v>
      </c>
      <c r="AN90" s="214"/>
      <c r="AO90" s="214"/>
      <c r="AP90" s="214"/>
      <c r="AR90" s="32"/>
      <c r="AS90" s="217"/>
      <c r="AT90" s="218"/>
      <c r="BD90" s="56"/>
    </row>
    <row r="91" spans="1:91" s="1" customFormat="1" ht="10.8" customHeight="1">
      <c r="B91" s="32"/>
      <c r="AR91" s="32"/>
      <c r="AS91" s="217"/>
      <c r="AT91" s="218"/>
      <c r="BD91" s="56"/>
    </row>
    <row r="92" spans="1:91" s="1" customFormat="1" ht="29.25" customHeight="1">
      <c r="B92" s="32"/>
      <c r="C92" s="219" t="s">
        <v>58</v>
      </c>
      <c r="D92" s="220"/>
      <c r="E92" s="220"/>
      <c r="F92" s="220"/>
      <c r="G92" s="220"/>
      <c r="H92" s="57"/>
      <c r="I92" s="221" t="s">
        <v>59</v>
      </c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2" t="s">
        <v>60</v>
      </c>
      <c r="AH92" s="220"/>
      <c r="AI92" s="220"/>
      <c r="AJ92" s="220"/>
      <c r="AK92" s="220"/>
      <c r="AL92" s="220"/>
      <c r="AM92" s="220"/>
      <c r="AN92" s="221" t="s">
        <v>61</v>
      </c>
      <c r="AO92" s="220"/>
      <c r="AP92" s="223"/>
      <c r="AQ92" s="58" t="s">
        <v>62</v>
      </c>
      <c r="AR92" s="32"/>
      <c r="AS92" s="59" t="s">
        <v>63</v>
      </c>
      <c r="AT92" s="60" t="s">
        <v>64</v>
      </c>
      <c r="AU92" s="60" t="s">
        <v>65</v>
      </c>
      <c r="AV92" s="60" t="s">
        <v>66</v>
      </c>
      <c r="AW92" s="60" t="s">
        <v>67</v>
      </c>
      <c r="AX92" s="60" t="s">
        <v>68</v>
      </c>
      <c r="AY92" s="60" t="s">
        <v>69</v>
      </c>
      <c r="AZ92" s="60" t="s">
        <v>70</v>
      </c>
      <c r="BA92" s="60" t="s">
        <v>71</v>
      </c>
      <c r="BB92" s="60" t="s">
        <v>72</v>
      </c>
      <c r="BC92" s="60" t="s">
        <v>73</v>
      </c>
      <c r="BD92" s="61" t="s">
        <v>74</v>
      </c>
    </row>
    <row r="93" spans="1:91" s="1" customFormat="1" ht="10.8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" customHeight="1">
      <c r="B94" s="63"/>
      <c r="C94" s="64" t="s">
        <v>75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27">
        <f>ROUND(SUM(AG95:AG96),2)</f>
        <v>0</v>
      </c>
      <c r="AH94" s="227"/>
      <c r="AI94" s="227"/>
      <c r="AJ94" s="227"/>
      <c r="AK94" s="227"/>
      <c r="AL94" s="227"/>
      <c r="AM94" s="227"/>
      <c r="AN94" s="228">
        <f>SUM(AG94,AT94)</f>
        <v>0</v>
      </c>
      <c r="AO94" s="228"/>
      <c r="AP94" s="228"/>
      <c r="AQ94" s="67" t="s">
        <v>1</v>
      </c>
      <c r="AR94" s="63"/>
      <c r="AS94" s="68">
        <f>ROUND(SUM(AS95:AS96),2)</f>
        <v>0</v>
      </c>
      <c r="AT94" s="69">
        <f>ROUND(SUM(AV94:AW94),2)</f>
        <v>0</v>
      </c>
      <c r="AU94" s="70">
        <f>ROUND(SUM(AU95:AU96),5)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ROUND(SUM(AZ95:AZ96),2)</f>
        <v>0</v>
      </c>
      <c r="BA94" s="69">
        <f>ROUND(SUM(BA95:BA96),2)</f>
        <v>0</v>
      </c>
      <c r="BB94" s="69">
        <f>ROUND(SUM(BB95:BB96),2)</f>
        <v>0</v>
      </c>
      <c r="BC94" s="69">
        <f>ROUND(SUM(BC95:BC96),2)</f>
        <v>0</v>
      </c>
      <c r="BD94" s="71">
        <f>ROUND(SUM(BD95:BD96),2)</f>
        <v>0</v>
      </c>
      <c r="BS94" s="72" t="s">
        <v>76</v>
      </c>
      <c r="BT94" s="72" t="s">
        <v>77</v>
      </c>
      <c r="BU94" s="73" t="s">
        <v>78</v>
      </c>
      <c r="BV94" s="72" t="s">
        <v>79</v>
      </c>
      <c r="BW94" s="72" t="s">
        <v>5</v>
      </c>
      <c r="BX94" s="72" t="s">
        <v>80</v>
      </c>
      <c r="CL94" s="72" t="s">
        <v>19</v>
      </c>
    </row>
    <row r="95" spans="1:91" s="6" customFormat="1" ht="16.5" customHeight="1">
      <c r="A95" s="74" t="s">
        <v>81</v>
      </c>
      <c r="B95" s="75"/>
      <c r="C95" s="76"/>
      <c r="D95" s="226" t="s">
        <v>82</v>
      </c>
      <c r="E95" s="226"/>
      <c r="F95" s="226"/>
      <c r="G95" s="226"/>
      <c r="H95" s="226"/>
      <c r="I95" s="77"/>
      <c r="J95" s="226" t="s">
        <v>83</v>
      </c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24">
        <f>'SO 101 - Komunikace, park...'!J30</f>
        <v>0</v>
      </c>
      <c r="AH95" s="225"/>
      <c r="AI95" s="225"/>
      <c r="AJ95" s="225"/>
      <c r="AK95" s="225"/>
      <c r="AL95" s="225"/>
      <c r="AM95" s="225"/>
      <c r="AN95" s="224">
        <f>SUM(AG95,AT95)</f>
        <v>0</v>
      </c>
      <c r="AO95" s="225"/>
      <c r="AP95" s="225"/>
      <c r="AQ95" s="78" t="s">
        <v>84</v>
      </c>
      <c r="AR95" s="75"/>
      <c r="AS95" s="79">
        <v>0</v>
      </c>
      <c r="AT95" s="80">
        <f>ROUND(SUM(AV95:AW95),2)</f>
        <v>0</v>
      </c>
      <c r="AU95" s="81">
        <f>'SO 101 - Komunikace, park...'!P129</f>
        <v>0</v>
      </c>
      <c r="AV95" s="80">
        <f>'SO 101 - Komunikace, park...'!J33</f>
        <v>0</v>
      </c>
      <c r="AW95" s="80">
        <f>'SO 101 - Komunikace, park...'!J34</f>
        <v>0</v>
      </c>
      <c r="AX95" s="80">
        <f>'SO 101 - Komunikace, park...'!J35</f>
        <v>0</v>
      </c>
      <c r="AY95" s="80">
        <f>'SO 101 - Komunikace, park...'!J36</f>
        <v>0</v>
      </c>
      <c r="AZ95" s="80">
        <f>'SO 101 - Komunikace, park...'!F33</f>
        <v>0</v>
      </c>
      <c r="BA95" s="80">
        <f>'SO 101 - Komunikace, park...'!F34</f>
        <v>0</v>
      </c>
      <c r="BB95" s="80">
        <f>'SO 101 - Komunikace, park...'!F35</f>
        <v>0</v>
      </c>
      <c r="BC95" s="80">
        <f>'SO 101 - Komunikace, park...'!F36</f>
        <v>0</v>
      </c>
      <c r="BD95" s="82">
        <f>'SO 101 - Komunikace, park...'!F37</f>
        <v>0</v>
      </c>
      <c r="BT95" s="83" t="s">
        <v>85</v>
      </c>
      <c r="BV95" s="83" t="s">
        <v>79</v>
      </c>
      <c r="BW95" s="83" t="s">
        <v>86</v>
      </c>
      <c r="BX95" s="83" t="s">
        <v>5</v>
      </c>
      <c r="CL95" s="83" t="s">
        <v>19</v>
      </c>
      <c r="CM95" s="83" t="s">
        <v>87</v>
      </c>
    </row>
    <row r="96" spans="1:91" s="6" customFormat="1" ht="16.5" customHeight="1">
      <c r="A96" s="74" t="s">
        <v>81</v>
      </c>
      <c r="B96" s="75"/>
      <c r="C96" s="76"/>
      <c r="D96" s="226" t="s">
        <v>88</v>
      </c>
      <c r="E96" s="226"/>
      <c r="F96" s="226"/>
      <c r="G96" s="226"/>
      <c r="H96" s="226"/>
      <c r="I96" s="77"/>
      <c r="J96" s="226" t="s">
        <v>89</v>
      </c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6"/>
      <c r="X96" s="226"/>
      <c r="Y96" s="226"/>
      <c r="Z96" s="226"/>
      <c r="AA96" s="226"/>
      <c r="AB96" s="226"/>
      <c r="AC96" s="226"/>
      <c r="AD96" s="226"/>
      <c r="AE96" s="226"/>
      <c r="AF96" s="226"/>
      <c r="AG96" s="224">
        <f>'VRN - Vedlejší rozpočtové...'!J30</f>
        <v>0</v>
      </c>
      <c r="AH96" s="225"/>
      <c r="AI96" s="225"/>
      <c r="AJ96" s="225"/>
      <c r="AK96" s="225"/>
      <c r="AL96" s="225"/>
      <c r="AM96" s="225"/>
      <c r="AN96" s="224">
        <f>SUM(AG96,AT96)</f>
        <v>0</v>
      </c>
      <c r="AO96" s="225"/>
      <c r="AP96" s="225"/>
      <c r="AQ96" s="78" t="s">
        <v>84</v>
      </c>
      <c r="AR96" s="75"/>
      <c r="AS96" s="84">
        <v>0</v>
      </c>
      <c r="AT96" s="85">
        <f>ROUND(SUM(AV96:AW96),2)</f>
        <v>0</v>
      </c>
      <c r="AU96" s="86">
        <f>'VRN - Vedlejší rozpočtové...'!P120</f>
        <v>0</v>
      </c>
      <c r="AV96" s="85">
        <f>'VRN - Vedlejší rozpočtové...'!J33</f>
        <v>0</v>
      </c>
      <c r="AW96" s="85">
        <f>'VRN - Vedlejší rozpočtové...'!J34</f>
        <v>0</v>
      </c>
      <c r="AX96" s="85">
        <f>'VRN - Vedlejší rozpočtové...'!J35</f>
        <v>0</v>
      </c>
      <c r="AY96" s="85">
        <f>'VRN - Vedlejší rozpočtové...'!J36</f>
        <v>0</v>
      </c>
      <c r="AZ96" s="85">
        <f>'VRN - Vedlejší rozpočtové...'!F33</f>
        <v>0</v>
      </c>
      <c r="BA96" s="85">
        <f>'VRN - Vedlejší rozpočtové...'!F34</f>
        <v>0</v>
      </c>
      <c r="BB96" s="85">
        <f>'VRN - Vedlejší rozpočtové...'!F35</f>
        <v>0</v>
      </c>
      <c r="BC96" s="85">
        <f>'VRN - Vedlejší rozpočtové...'!F36</f>
        <v>0</v>
      </c>
      <c r="BD96" s="87">
        <f>'VRN - Vedlejší rozpočtové...'!F37</f>
        <v>0</v>
      </c>
      <c r="BT96" s="83" t="s">
        <v>85</v>
      </c>
      <c r="BV96" s="83" t="s">
        <v>79</v>
      </c>
      <c r="BW96" s="83" t="s">
        <v>90</v>
      </c>
      <c r="BX96" s="83" t="s">
        <v>5</v>
      </c>
      <c r="CL96" s="83" t="s">
        <v>91</v>
      </c>
      <c r="CM96" s="83" t="s">
        <v>87</v>
      </c>
    </row>
    <row r="97" spans="2:44" s="1" customFormat="1" ht="30" customHeight="1">
      <c r="B97" s="32"/>
      <c r="AR97" s="32"/>
    </row>
    <row r="98" spans="2:44" s="1" customFormat="1" ht="6.9" customHeight="1"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32"/>
    </row>
  </sheetData>
  <sheetProtection algorithmName="SHA-512" hashValue="z24woH604eg4bhvjqA2y5mbKWl3+QlVgpVEI7ZleP4d/0OM8Em7xOghEEY+cLz/kz2nMMXXO3o9wE/XUEG2clA==" saltValue="DtHzVXPLfJGTeOsXT07zH/3cPkGB8CU3EShlFuj10NO0WVjAo4GoLiQ56CdqkzMZse0ixGR5wQZnS5qewU1daA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101 - Komunikace, park...'!C2" display="/" xr:uid="{00000000-0004-0000-0000-000000000000}"/>
    <hyperlink ref="A96" location="'VRN - Vedlejší rozpočtové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57"/>
  <sheetViews>
    <sheetView showGridLines="0" tabSelected="1" topLeftCell="A143" workbookViewId="0">
      <selection activeCell="A143" sqref="A143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7" t="s">
        <v>86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" hidden="1" customHeight="1">
      <c r="B4" s="20"/>
      <c r="D4" s="21" t="s">
        <v>92</v>
      </c>
      <c r="L4" s="20"/>
      <c r="M4" s="88" t="s">
        <v>10</v>
      </c>
      <c r="AT4" s="17" t="s">
        <v>4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29" t="str">
        <f>'Rekapitulace stavby'!K6</f>
        <v>PODIVÍN - ul. Hřbitovní, dopravní a technická infrastruktra</v>
      </c>
      <c r="F7" s="230"/>
      <c r="G7" s="230"/>
      <c r="H7" s="230"/>
      <c r="L7" s="20"/>
    </row>
    <row r="8" spans="2:46" s="1" customFormat="1" ht="12" hidden="1" customHeight="1">
      <c r="B8" s="32"/>
      <c r="D8" s="27" t="s">
        <v>93</v>
      </c>
      <c r="L8" s="32"/>
    </row>
    <row r="9" spans="2:46" s="1" customFormat="1" ht="16.5" hidden="1" customHeight="1">
      <c r="B9" s="32"/>
      <c r="E9" s="210" t="s">
        <v>94</v>
      </c>
      <c r="F9" s="231"/>
      <c r="G9" s="231"/>
      <c r="H9" s="231"/>
      <c r="L9" s="32"/>
    </row>
    <row r="10" spans="2:46" s="1" customFormat="1" ht="10.199999999999999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19</v>
      </c>
      <c r="I11" s="27" t="s">
        <v>20</v>
      </c>
      <c r="J11" s="25" t="s">
        <v>21</v>
      </c>
      <c r="L11" s="32"/>
    </row>
    <row r="12" spans="2:46" s="1" customFormat="1" ht="12" hidden="1" customHeight="1">
      <c r="B12" s="32"/>
      <c r="D12" s="27" t="s">
        <v>22</v>
      </c>
      <c r="F12" s="25" t="s">
        <v>23</v>
      </c>
      <c r="I12" s="27" t="s">
        <v>24</v>
      </c>
      <c r="J12" s="52" t="str">
        <f>'Rekapitulace stavby'!AN8</f>
        <v>17. 11. 2025</v>
      </c>
      <c r="L12" s="32"/>
    </row>
    <row r="13" spans="2:46" s="1" customFormat="1" ht="10.8" hidden="1" customHeight="1">
      <c r="B13" s="32"/>
      <c r="L13" s="32"/>
    </row>
    <row r="14" spans="2:46" s="1" customFormat="1" ht="12" hidden="1" customHeight="1">
      <c r="B14" s="32"/>
      <c r="D14" s="27" t="s">
        <v>26</v>
      </c>
      <c r="I14" s="27" t="s">
        <v>27</v>
      </c>
      <c r="J14" s="25" t="s">
        <v>1</v>
      </c>
      <c r="L14" s="32"/>
    </row>
    <row r="15" spans="2:46" s="1" customFormat="1" ht="18" hidden="1" customHeight="1">
      <c r="B15" s="32"/>
      <c r="E15" s="25" t="s">
        <v>28</v>
      </c>
      <c r="I15" s="27" t="s">
        <v>29</v>
      </c>
      <c r="J15" s="25" t="s">
        <v>1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30</v>
      </c>
      <c r="I17" s="27" t="s">
        <v>27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2" t="str">
        <f>'Rekapitulace stavby'!E14</f>
        <v>Vyplň údaj</v>
      </c>
      <c r="F18" s="194"/>
      <c r="G18" s="194"/>
      <c r="H18" s="194"/>
      <c r="I18" s="27" t="s">
        <v>29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32</v>
      </c>
      <c r="I20" s="27" t="s">
        <v>27</v>
      </c>
      <c r="J20" s="25" t="s">
        <v>1</v>
      </c>
      <c r="L20" s="32"/>
    </row>
    <row r="21" spans="2:12" s="1" customFormat="1" ht="18" hidden="1" customHeight="1">
      <c r="B21" s="32"/>
      <c r="E21" s="25" t="s">
        <v>33</v>
      </c>
      <c r="I21" s="27" t="s">
        <v>29</v>
      </c>
      <c r="J21" s="25" t="s">
        <v>1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27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29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199" t="s">
        <v>1</v>
      </c>
      <c r="F27" s="199"/>
      <c r="G27" s="199"/>
      <c r="H27" s="199"/>
      <c r="L27" s="89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ROUND(J129,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hidden="1" customHeight="1">
      <c r="B33" s="32"/>
      <c r="D33" s="55" t="s">
        <v>41</v>
      </c>
      <c r="E33" s="27" t="s">
        <v>42</v>
      </c>
      <c r="F33" s="91">
        <f>ROUND((SUM(BE129:BE556)),  2)</f>
        <v>0</v>
      </c>
      <c r="I33" s="92">
        <v>0.21</v>
      </c>
      <c r="J33" s="91">
        <f>ROUND(((SUM(BE129:BE556))*I33),  2)</f>
        <v>0</v>
      </c>
      <c r="L33" s="32"/>
    </row>
    <row r="34" spans="2:12" s="1" customFormat="1" ht="14.4" hidden="1" customHeight="1">
      <c r="B34" s="32"/>
      <c r="E34" s="27" t="s">
        <v>43</v>
      </c>
      <c r="F34" s="91">
        <f>ROUND((SUM(BF129:BF556)),  2)</f>
        <v>0</v>
      </c>
      <c r="I34" s="92">
        <v>0.12</v>
      </c>
      <c r="J34" s="91">
        <f>ROUND(((SUM(BF129:BF556))*I34),  2)</f>
        <v>0</v>
      </c>
      <c r="L34" s="32"/>
    </row>
    <row r="35" spans="2:12" s="1" customFormat="1" ht="14.4" hidden="1" customHeight="1">
      <c r="B35" s="32"/>
      <c r="E35" s="27" t="s">
        <v>44</v>
      </c>
      <c r="F35" s="91">
        <f>ROUND((SUM(BG129:BG556)),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91">
        <f>ROUND((SUM(BH129:BH556)),  2)</f>
        <v>0</v>
      </c>
      <c r="I36" s="92">
        <v>0.12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91">
        <f>ROUND((SUM(BI129:BI556)),  2)</f>
        <v>0</v>
      </c>
      <c r="I37" s="92">
        <v>0</v>
      </c>
      <c r="J37" s="91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 hidden="1">
      <c r="B51" s="20"/>
      <c r="L51" s="20"/>
    </row>
    <row r="52" spans="2:12" ht="10.199999999999999" hidden="1">
      <c r="B52" s="20"/>
      <c r="L52" s="20"/>
    </row>
    <row r="53" spans="2:12" ht="10.199999999999999" hidden="1">
      <c r="B53" s="20"/>
      <c r="L53" s="20"/>
    </row>
    <row r="54" spans="2:12" ht="10.199999999999999" hidden="1">
      <c r="B54" s="20"/>
      <c r="L54" s="20"/>
    </row>
    <row r="55" spans="2:12" ht="10.199999999999999" hidden="1">
      <c r="B55" s="20"/>
      <c r="L55" s="20"/>
    </row>
    <row r="56" spans="2:12" ht="10.199999999999999" hidden="1">
      <c r="B56" s="20"/>
      <c r="L56" s="20"/>
    </row>
    <row r="57" spans="2:12" ht="10.199999999999999" hidden="1">
      <c r="B57" s="20"/>
      <c r="L57" s="20"/>
    </row>
    <row r="58" spans="2:12" ht="10.199999999999999" hidden="1">
      <c r="B58" s="20"/>
      <c r="L58" s="20"/>
    </row>
    <row r="59" spans="2:12" ht="10.199999999999999" hidden="1">
      <c r="B59" s="20"/>
      <c r="L59" s="20"/>
    </row>
    <row r="60" spans="2:12" ht="10.199999999999999" hidden="1">
      <c r="B60" s="20"/>
      <c r="L60" s="20"/>
    </row>
    <row r="61" spans="2:12" s="1" customFormat="1" ht="13.2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0.199999999999999" hidden="1">
      <c r="B62" s="20"/>
      <c r="L62" s="20"/>
    </row>
    <row r="63" spans="2:12" ht="10.199999999999999" hidden="1">
      <c r="B63" s="20"/>
      <c r="L63" s="20"/>
    </row>
    <row r="64" spans="2:12" ht="10.199999999999999" hidden="1">
      <c r="B64" s="20"/>
      <c r="L64" s="20"/>
    </row>
    <row r="65" spans="2:12" s="1" customFormat="1" ht="13.2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 hidden="1">
      <c r="B66" s="20"/>
      <c r="L66" s="20"/>
    </row>
    <row r="67" spans="2:12" ht="10.199999999999999" hidden="1">
      <c r="B67" s="20"/>
      <c r="L67" s="20"/>
    </row>
    <row r="68" spans="2:12" ht="10.199999999999999" hidden="1">
      <c r="B68" s="20"/>
      <c r="L68" s="20"/>
    </row>
    <row r="69" spans="2:12" ht="10.199999999999999" hidden="1">
      <c r="B69" s="20"/>
      <c r="L69" s="20"/>
    </row>
    <row r="70" spans="2:12" ht="10.199999999999999" hidden="1">
      <c r="B70" s="20"/>
      <c r="L70" s="20"/>
    </row>
    <row r="71" spans="2:12" ht="10.199999999999999" hidden="1">
      <c r="B71" s="20"/>
      <c r="L71" s="20"/>
    </row>
    <row r="72" spans="2:12" ht="10.199999999999999" hidden="1">
      <c r="B72" s="20"/>
      <c r="L72" s="20"/>
    </row>
    <row r="73" spans="2:12" ht="10.199999999999999" hidden="1">
      <c r="B73" s="20"/>
      <c r="L73" s="20"/>
    </row>
    <row r="74" spans="2:12" ht="10.199999999999999" hidden="1">
      <c r="B74" s="20"/>
      <c r="L74" s="20"/>
    </row>
    <row r="75" spans="2:12" ht="10.199999999999999" hidden="1">
      <c r="B75" s="20"/>
      <c r="L75" s="20"/>
    </row>
    <row r="76" spans="2:12" s="1" customFormat="1" ht="13.2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0.199999999999999" hidden="1"/>
    <row r="79" spans="2:12" ht="10.199999999999999" hidden="1"/>
    <row r="80" spans="2:12" ht="10.199999999999999" hidden="1"/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>
      <c r="B82" s="32"/>
      <c r="C82" s="21" t="s">
        <v>95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16.5" hidden="1" customHeight="1">
      <c r="B85" s="32"/>
      <c r="E85" s="229" t="str">
        <f>E7</f>
        <v>PODIVÍN - ul. Hřbitovní, dopravní a technická infrastruktra</v>
      </c>
      <c r="F85" s="230"/>
      <c r="G85" s="230"/>
      <c r="H85" s="230"/>
      <c r="L85" s="32"/>
    </row>
    <row r="86" spans="2:47" s="1" customFormat="1" ht="12" hidden="1" customHeight="1">
      <c r="B86" s="32"/>
      <c r="C86" s="27" t="s">
        <v>93</v>
      </c>
      <c r="L86" s="32"/>
    </row>
    <row r="87" spans="2:47" s="1" customFormat="1" ht="16.5" hidden="1" customHeight="1">
      <c r="B87" s="32"/>
      <c r="E87" s="210" t="str">
        <f>E9</f>
        <v>SO 101 - Komunikace, parkoviště a chodník</v>
      </c>
      <c r="F87" s="231"/>
      <c r="G87" s="231"/>
      <c r="H87" s="231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22</v>
      </c>
      <c r="F89" s="25" t="str">
        <f>F12</f>
        <v>Podivín</v>
      </c>
      <c r="I89" s="27" t="s">
        <v>24</v>
      </c>
      <c r="J89" s="52" t="str">
        <f>IF(J12="","",J12)</f>
        <v>17. 11. 2025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26</v>
      </c>
      <c r="F91" s="25" t="str">
        <f>E15</f>
        <v>Město Podivín</v>
      </c>
      <c r="I91" s="27" t="s">
        <v>32</v>
      </c>
      <c r="J91" s="30" t="str">
        <f>E21</f>
        <v>Ing. Bořek Zvědělík</v>
      </c>
      <c r="L91" s="32"/>
    </row>
    <row r="92" spans="2:47" s="1" customFormat="1" ht="15.15" hidden="1" customHeight="1">
      <c r="B92" s="32"/>
      <c r="C92" s="27" t="s">
        <v>30</v>
      </c>
      <c r="F92" s="25" t="str">
        <f>IF(E18="","",E18)</f>
        <v>Vyplň údaj</v>
      </c>
      <c r="I92" s="27" t="s">
        <v>35</v>
      </c>
      <c r="J92" s="30" t="str">
        <f>E24</f>
        <v>Ing. Bořek Zvědělík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96</v>
      </c>
      <c r="D94" s="93"/>
      <c r="E94" s="93"/>
      <c r="F94" s="93"/>
      <c r="G94" s="93"/>
      <c r="H94" s="93"/>
      <c r="I94" s="93"/>
      <c r="J94" s="102" t="s">
        <v>97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8" hidden="1" customHeight="1">
      <c r="B96" s="32"/>
      <c r="C96" s="103" t="s">
        <v>98</v>
      </c>
      <c r="J96" s="66">
        <f>J129</f>
        <v>0</v>
      </c>
      <c r="L96" s="32"/>
      <c r="AU96" s="17" t="s">
        <v>99</v>
      </c>
    </row>
    <row r="97" spans="2:12" s="8" customFormat="1" ht="24.9" hidden="1" customHeight="1">
      <c r="B97" s="104"/>
      <c r="D97" s="105" t="s">
        <v>100</v>
      </c>
      <c r="E97" s="106"/>
      <c r="F97" s="106"/>
      <c r="G97" s="106"/>
      <c r="H97" s="106"/>
      <c r="I97" s="106"/>
      <c r="J97" s="107">
        <f>J130</f>
        <v>0</v>
      </c>
      <c r="L97" s="104"/>
    </row>
    <row r="98" spans="2:12" s="9" customFormat="1" ht="19.95" hidden="1" customHeight="1">
      <c r="B98" s="108"/>
      <c r="D98" s="109" t="s">
        <v>101</v>
      </c>
      <c r="E98" s="110"/>
      <c r="F98" s="110"/>
      <c r="G98" s="110"/>
      <c r="H98" s="110"/>
      <c r="I98" s="110"/>
      <c r="J98" s="111">
        <f>J131</f>
        <v>0</v>
      </c>
      <c r="L98" s="108"/>
    </row>
    <row r="99" spans="2:12" s="9" customFormat="1" ht="19.95" hidden="1" customHeight="1">
      <c r="B99" s="108"/>
      <c r="D99" s="109" t="s">
        <v>102</v>
      </c>
      <c r="E99" s="110"/>
      <c r="F99" s="110"/>
      <c r="G99" s="110"/>
      <c r="H99" s="110"/>
      <c r="I99" s="110"/>
      <c r="J99" s="111">
        <f>J251</f>
        <v>0</v>
      </c>
      <c r="L99" s="108"/>
    </row>
    <row r="100" spans="2:12" s="9" customFormat="1" ht="19.95" hidden="1" customHeight="1">
      <c r="B100" s="108"/>
      <c r="D100" s="109" t="s">
        <v>103</v>
      </c>
      <c r="E100" s="110"/>
      <c r="F100" s="110"/>
      <c r="G100" s="110"/>
      <c r="H100" s="110"/>
      <c r="I100" s="110"/>
      <c r="J100" s="111">
        <f>J278</f>
        <v>0</v>
      </c>
      <c r="L100" s="108"/>
    </row>
    <row r="101" spans="2:12" s="9" customFormat="1" ht="19.95" hidden="1" customHeight="1">
      <c r="B101" s="108"/>
      <c r="D101" s="109" t="s">
        <v>104</v>
      </c>
      <c r="E101" s="110"/>
      <c r="F101" s="110"/>
      <c r="G101" s="110"/>
      <c r="H101" s="110"/>
      <c r="I101" s="110"/>
      <c r="J101" s="111">
        <f>J301</f>
        <v>0</v>
      </c>
      <c r="L101" s="108"/>
    </row>
    <row r="102" spans="2:12" s="9" customFormat="1" ht="19.95" hidden="1" customHeight="1">
      <c r="B102" s="108"/>
      <c r="D102" s="109" t="s">
        <v>105</v>
      </c>
      <c r="E102" s="110"/>
      <c r="F102" s="110"/>
      <c r="G102" s="110"/>
      <c r="H102" s="110"/>
      <c r="I102" s="110"/>
      <c r="J102" s="111">
        <f>J306</f>
        <v>0</v>
      </c>
      <c r="L102" s="108"/>
    </row>
    <row r="103" spans="2:12" s="9" customFormat="1" ht="19.95" hidden="1" customHeight="1">
      <c r="B103" s="108"/>
      <c r="D103" s="109" t="s">
        <v>106</v>
      </c>
      <c r="E103" s="110"/>
      <c r="F103" s="110"/>
      <c r="G103" s="110"/>
      <c r="H103" s="110"/>
      <c r="I103" s="110"/>
      <c r="J103" s="111">
        <f>J374</f>
        <v>0</v>
      </c>
      <c r="L103" s="108"/>
    </row>
    <row r="104" spans="2:12" s="9" customFormat="1" ht="19.95" hidden="1" customHeight="1">
      <c r="B104" s="108"/>
      <c r="D104" s="109" t="s">
        <v>107</v>
      </c>
      <c r="E104" s="110"/>
      <c r="F104" s="110"/>
      <c r="G104" s="110"/>
      <c r="H104" s="110"/>
      <c r="I104" s="110"/>
      <c r="J104" s="111">
        <f>J379</f>
        <v>0</v>
      </c>
      <c r="L104" s="108"/>
    </row>
    <row r="105" spans="2:12" s="9" customFormat="1" ht="19.95" hidden="1" customHeight="1">
      <c r="B105" s="108"/>
      <c r="D105" s="109" t="s">
        <v>108</v>
      </c>
      <c r="E105" s="110"/>
      <c r="F105" s="110"/>
      <c r="G105" s="110"/>
      <c r="H105" s="110"/>
      <c r="I105" s="110"/>
      <c r="J105" s="111">
        <f>J435</f>
        <v>0</v>
      </c>
      <c r="L105" s="108"/>
    </row>
    <row r="106" spans="2:12" s="9" customFormat="1" ht="19.95" hidden="1" customHeight="1">
      <c r="B106" s="108"/>
      <c r="D106" s="109" t="s">
        <v>109</v>
      </c>
      <c r="E106" s="110"/>
      <c r="F106" s="110"/>
      <c r="G106" s="110"/>
      <c r="H106" s="110"/>
      <c r="I106" s="110"/>
      <c r="J106" s="111">
        <f>J503</f>
        <v>0</v>
      </c>
      <c r="L106" s="108"/>
    </row>
    <row r="107" spans="2:12" s="9" customFormat="1" ht="19.95" hidden="1" customHeight="1">
      <c r="B107" s="108"/>
      <c r="D107" s="109" t="s">
        <v>110</v>
      </c>
      <c r="E107" s="110"/>
      <c r="F107" s="110"/>
      <c r="G107" s="110"/>
      <c r="H107" s="110"/>
      <c r="I107" s="110"/>
      <c r="J107" s="111">
        <f>J540</f>
        <v>0</v>
      </c>
      <c r="L107" s="108"/>
    </row>
    <row r="108" spans="2:12" s="8" customFormat="1" ht="24.9" hidden="1" customHeight="1">
      <c r="B108" s="104"/>
      <c r="D108" s="105" t="s">
        <v>111</v>
      </c>
      <c r="E108" s="106"/>
      <c r="F108" s="106"/>
      <c r="G108" s="106"/>
      <c r="H108" s="106"/>
      <c r="I108" s="106"/>
      <c r="J108" s="107">
        <f>J544</f>
        <v>0</v>
      </c>
      <c r="L108" s="104"/>
    </row>
    <row r="109" spans="2:12" s="9" customFormat="1" ht="19.95" hidden="1" customHeight="1">
      <c r="B109" s="108"/>
      <c r="D109" s="109" t="s">
        <v>112</v>
      </c>
      <c r="E109" s="110"/>
      <c r="F109" s="110"/>
      <c r="G109" s="110"/>
      <c r="H109" s="110"/>
      <c r="I109" s="110"/>
      <c r="J109" s="111">
        <f>J545</f>
        <v>0</v>
      </c>
      <c r="L109" s="108"/>
    </row>
    <row r="110" spans="2:12" s="1" customFormat="1" ht="21.75" hidden="1" customHeight="1">
      <c r="B110" s="32"/>
      <c r="L110" s="32"/>
    </row>
    <row r="111" spans="2:12" s="1" customFormat="1" ht="6.9" hidden="1" customHeight="1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2"/>
    </row>
    <row r="112" spans="2:12" ht="10.199999999999999" hidden="1"/>
    <row r="113" spans="2:20" ht="10.199999999999999" hidden="1"/>
    <row r="114" spans="2:20" ht="10.199999999999999" hidden="1"/>
    <row r="115" spans="2:20" s="1" customFormat="1" ht="6.9" customHeight="1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2"/>
    </row>
    <row r="116" spans="2:20" s="1" customFormat="1" ht="24.9" customHeight="1">
      <c r="B116" s="32"/>
      <c r="C116" s="21" t="s">
        <v>113</v>
      </c>
      <c r="L116" s="32"/>
    </row>
    <row r="117" spans="2:20" s="1" customFormat="1" ht="6.9" customHeight="1">
      <c r="B117" s="32"/>
      <c r="L117" s="32"/>
    </row>
    <row r="118" spans="2:20" s="1" customFormat="1" ht="12" customHeight="1">
      <c r="B118" s="32"/>
      <c r="C118" s="27" t="s">
        <v>16</v>
      </c>
      <c r="L118" s="32"/>
    </row>
    <row r="119" spans="2:20" s="1" customFormat="1" ht="16.5" customHeight="1">
      <c r="B119" s="32"/>
      <c r="E119" s="229" t="str">
        <f>E7</f>
        <v>PODIVÍN - ul. Hřbitovní, dopravní a technická infrastruktra</v>
      </c>
      <c r="F119" s="230"/>
      <c r="G119" s="230"/>
      <c r="H119" s="230"/>
      <c r="L119" s="32"/>
    </row>
    <row r="120" spans="2:20" s="1" customFormat="1" ht="12" customHeight="1">
      <c r="B120" s="32"/>
      <c r="C120" s="27" t="s">
        <v>93</v>
      </c>
      <c r="L120" s="32"/>
    </row>
    <row r="121" spans="2:20" s="1" customFormat="1" ht="16.5" customHeight="1">
      <c r="B121" s="32"/>
      <c r="E121" s="210" t="str">
        <f>E9</f>
        <v>SO 101 - Komunikace, parkoviště a chodník</v>
      </c>
      <c r="F121" s="231"/>
      <c r="G121" s="231"/>
      <c r="H121" s="231"/>
      <c r="L121" s="32"/>
    </row>
    <row r="122" spans="2:20" s="1" customFormat="1" ht="6.9" customHeight="1">
      <c r="B122" s="32"/>
      <c r="L122" s="32"/>
    </row>
    <row r="123" spans="2:20" s="1" customFormat="1" ht="12" customHeight="1">
      <c r="B123" s="32"/>
      <c r="C123" s="27" t="s">
        <v>22</v>
      </c>
      <c r="F123" s="25" t="str">
        <f>F12</f>
        <v>Podivín</v>
      </c>
      <c r="I123" s="27" t="s">
        <v>24</v>
      </c>
      <c r="J123" s="52" t="str">
        <f>IF(J12="","",J12)</f>
        <v>17. 11. 2025</v>
      </c>
      <c r="L123" s="32"/>
    </row>
    <row r="124" spans="2:20" s="1" customFormat="1" ht="6.9" customHeight="1">
      <c r="B124" s="32"/>
      <c r="L124" s="32"/>
    </row>
    <row r="125" spans="2:20" s="1" customFormat="1" ht="15.15" customHeight="1">
      <c r="B125" s="32"/>
      <c r="C125" s="27" t="s">
        <v>26</v>
      </c>
      <c r="F125" s="25" t="str">
        <f>E15</f>
        <v>Město Podivín</v>
      </c>
      <c r="I125" s="27" t="s">
        <v>32</v>
      </c>
      <c r="J125" s="30" t="str">
        <f>E21</f>
        <v>Ing. Bořek Zvědělík</v>
      </c>
      <c r="L125" s="32"/>
    </row>
    <row r="126" spans="2:20" s="1" customFormat="1" ht="15.15" customHeight="1">
      <c r="B126" s="32"/>
      <c r="C126" s="27" t="s">
        <v>30</v>
      </c>
      <c r="F126" s="25" t="str">
        <f>IF(E18="","",E18)</f>
        <v>Vyplň údaj</v>
      </c>
      <c r="I126" s="27" t="s">
        <v>35</v>
      </c>
      <c r="J126" s="30" t="str">
        <f>E24</f>
        <v>Ing. Bořek Zvědělík</v>
      </c>
      <c r="L126" s="32"/>
    </row>
    <row r="127" spans="2:20" s="1" customFormat="1" ht="10.35" customHeight="1">
      <c r="B127" s="32"/>
      <c r="L127" s="32"/>
    </row>
    <row r="128" spans="2:20" s="10" customFormat="1" ht="29.25" customHeight="1">
      <c r="B128" s="112"/>
      <c r="C128" s="113" t="s">
        <v>114</v>
      </c>
      <c r="D128" s="114" t="s">
        <v>62</v>
      </c>
      <c r="E128" s="114" t="s">
        <v>58</v>
      </c>
      <c r="F128" s="114" t="s">
        <v>59</v>
      </c>
      <c r="G128" s="114" t="s">
        <v>115</v>
      </c>
      <c r="H128" s="114" t="s">
        <v>116</v>
      </c>
      <c r="I128" s="114" t="s">
        <v>117</v>
      </c>
      <c r="J128" s="114" t="s">
        <v>97</v>
      </c>
      <c r="K128" s="115" t="s">
        <v>118</v>
      </c>
      <c r="L128" s="112"/>
      <c r="M128" s="59" t="s">
        <v>1</v>
      </c>
      <c r="N128" s="60" t="s">
        <v>41</v>
      </c>
      <c r="O128" s="60" t="s">
        <v>119</v>
      </c>
      <c r="P128" s="60" t="s">
        <v>120</v>
      </c>
      <c r="Q128" s="60" t="s">
        <v>121</v>
      </c>
      <c r="R128" s="60" t="s">
        <v>122</v>
      </c>
      <c r="S128" s="60" t="s">
        <v>123</v>
      </c>
      <c r="T128" s="61" t="s">
        <v>124</v>
      </c>
    </row>
    <row r="129" spans="2:65" s="1" customFormat="1" ht="22.8" customHeight="1">
      <c r="B129" s="32"/>
      <c r="C129" s="64" t="s">
        <v>125</v>
      </c>
      <c r="J129" s="116">
        <f>BK129</f>
        <v>0</v>
      </c>
      <c r="L129" s="32"/>
      <c r="M129" s="62"/>
      <c r="N129" s="53"/>
      <c r="O129" s="53"/>
      <c r="P129" s="117">
        <f>P130+P544</f>
        <v>0</v>
      </c>
      <c r="Q129" s="53"/>
      <c r="R129" s="117">
        <f>R130+R544</f>
        <v>1924.3305797599999</v>
      </c>
      <c r="S129" s="53"/>
      <c r="T129" s="118">
        <f>T130+T544</f>
        <v>1441.0240000000001</v>
      </c>
      <c r="AT129" s="17" t="s">
        <v>76</v>
      </c>
      <c r="AU129" s="17" t="s">
        <v>99</v>
      </c>
      <c r="BK129" s="119">
        <f>BK130+BK544</f>
        <v>0</v>
      </c>
    </row>
    <row r="130" spans="2:65" s="11" customFormat="1" ht="25.95" customHeight="1">
      <c r="B130" s="120"/>
      <c r="D130" s="121" t="s">
        <v>76</v>
      </c>
      <c r="E130" s="122" t="s">
        <v>126</v>
      </c>
      <c r="F130" s="122" t="s">
        <v>127</v>
      </c>
      <c r="I130" s="123"/>
      <c r="J130" s="124">
        <f>BK130</f>
        <v>0</v>
      </c>
      <c r="L130" s="120"/>
      <c r="M130" s="125"/>
      <c r="P130" s="126">
        <f>P131+P251+P278+P301+P306+P374+P379+P435+P503+P540</f>
        <v>0</v>
      </c>
      <c r="R130" s="126">
        <f>R131+R251+R278+R301+R306+R374+R379+R435+R503+R540</f>
        <v>1924.2550477599998</v>
      </c>
      <c r="T130" s="127">
        <f>T131+T251+T278+T301+T306+T374+T379+T435+T503+T540</f>
        <v>1441.0240000000001</v>
      </c>
      <c r="AR130" s="121" t="s">
        <v>85</v>
      </c>
      <c r="AT130" s="128" t="s">
        <v>76</v>
      </c>
      <c r="AU130" s="128" t="s">
        <v>77</v>
      </c>
      <c r="AY130" s="121" t="s">
        <v>128</v>
      </c>
      <c r="BK130" s="129">
        <f>BK131+BK251+BK278+BK301+BK306+BK374+BK379+BK435+BK503+BK540</f>
        <v>0</v>
      </c>
    </row>
    <row r="131" spans="2:65" s="11" customFormat="1" ht="22.8" customHeight="1">
      <c r="B131" s="120"/>
      <c r="D131" s="121" t="s">
        <v>76</v>
      </c>
      <c r="E131" s="130" t="s">
        <v>85</v>
      </c>
      <c r="F131" s="130" t="s">
        <v>129</v>
      </c>
      <c r="I131" s="123"/>
      <c r="J131" s="131">
        <f>BK131</f>
        <v>0</v>
      </c>
      <c r="L131" s="120"/>
      <c r="M131" s="125"/>
      <c r="P131" s="126">
        <f>SUM(P132:P250)</f>
        <v>0</v>
      </c>
      <c r="R131" s="126">
        <f>SUM(R132:R250)</f>
        <v>879.40328999999997</v>
      </c>
      <c r="T131" s="127">
        <f>SUM(T132:T250)</f>
        <v>1374.64</v>
      </c>
      <c r="AR131" s="121" t="s">
        <v>85</v>
      </c>
      <c r="AT131" s="128" t="s">
        <v>76</v>
      </c>
      <c r="AU131" s="128" t="s">
        <v>85</v>
      </c>
      <c r="AY131" s="121" t="s">
        <v>128</v>
      </c>
      <c r="BK131" s="129">
        <f>SUM(BK132:BK250)</f>
        <v>0</v>
      </c>
    </row>
    <row r="132" spans="2:65" s="1" customFormat="1" ht="16.5" customHeight="1">
      <c r="B132" s="32"/>
      <c r="C132" s="132" t="s">
        <v>85</v>
      </c>
      <c r="D132" s="132" t="s">
        <v>130</v>
      </c>
      <c r="E132" s="133" t="s">
        <v>131</v>
      </c>
      <c r="F132" s="134" t="s">
        <v>132</v>
      </c>
      <c r="G132" s="135" t="s">
        <v>133</v>
      </c>
      <c r="H132" s="136">
        <v>11</v>
      </c>
      <c r="I132" s="137"/>
      <c r="J132" s="138">
        <f>ROUND(I132*H132,2)</f>
        <v>0</v>
      </c>
      <c r="K132" s="134" t="s">
        <v>134</v>
      </c>
      <c r="L132" s="32"/>
      <c r="M132" s="139" t="s">
        <v>1</v>
      </c>
      <c r="N132" s="140" t="s">
        <v>42</v>
      </c>
      <c r="P132" s="141">
        <f>O132*H132</f>
        <v>0</v>
      </c>
      <c r="Q132" s="141">
        <v>0</v>
      </c>
      <c r="R132" s="141">
        <f>Q132*H132</f>
        <v>0</v>
      </c>
      <c r="S132" s="141">
        <v>0.26</v>
      </c>
      <c r="T132" s="142">
        <f>S132*H132</f>
        <v>2.8600000000000003</v>
      </c>
      <c r="AR132" s="143" t="s">
        <v>135</v>
      </c>
      <c r="AT132" s="143" t="s">
        <v>130</v>
      </c>
      <c r="AU132" s="143" t="s">
        <v>87</v>
      </c>
      <c r="AY132" s="17" t="s">
        <v>128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7" t="s">
        <v>85</v>
      </c>
      <c r="BK132" s="144">
        <f>ROUND(I132*H132,2)</f>
        <v>0</v>
      </c>
      <c r="BL132" s="17" t="s">
        <v>135</v>
      </c>
      <c r="BM132" s="143" t="s">
        <v>136</v>
      </c>
    </row>
    <row r="133" spans="2:65" s="1" customFormat="1" ht="19.2">
      <c r="B133" s="32"/>
      <c r="D133" s="145" t="s">
        <v>137</v>
      </c>
      <c r="F133" s="146" t="s">
        <v>138</v>
      </c>
      <c r="I133" s="147"/>
      <c r="L133" s="32"/>
      <c r="M133" s="148"/>
      <c r="T133" s="56"/>
      <c r="AT133" s="17" t="s">
        <v>137</v>
      </c>
      <c r="AU133" s="17" t="s">
        <v>87</v>
      </c>
    </row>
    <row r="134" spans="2:65" s="1" customFormat="1" ht="10.199999999999999">
      <c r="B134" s="32"/>
      <c r="D134" s="149" t="s">
        <v>139</v>
      </c>
      <c r="F134" s="150" t="s">
        <v>140</v>
      </c>
      <c r="I134" s="147"/>
      <c r="L134" s="32"/>
      <c r="M134" s="148"/>
      <c r="T134" s="56"/>
      <c r="AT134" s="17" t="s">
        <v>139</v>
      </c>
      <c r="AU134" s="17" t="s">
        <v>87</v>
      </c>
    </row>
    <row r="135" spans="2:65" s="12" customFormat="1" ht="10.199999999999999">
      <c r="B135" s="151"/>
      <c r="D135" s="145" t="s">
        <v>141</v>
      </c>
      <c r="E135" s="152" t="s">
        <v>1</v>
      </c>
      <c r="F135" s="153" t="s">
        <v>142</v>
      </c>
      <c r="H135" s="154">
        <v>11</v>
      </c>
      <c r="I135" s="155"/>
      <c r="L135" s="151"/>
      <c r="M135" s="156"/>
      <c r="T135" s="157"/>
      <c r="AT135" s="152" t="s">
        <v>141</v>
      </c>
      <c r="AU135" s="152" t="s">
        <v>87</v>
      </c>
      <c r="AV135" s="12" t="s">
        <v>87</v>
      </c>
      <c r="AW135" s="12" t="s">
        <v>34</v>
      </c>
      <c r="AX135" s="12" t="s">
        <v>85</v>
      </c>
      <c r="AY135" s="152" t="s">
        <v>128</v>
      </c>
    </row>
    <row r="136" spans="2:65" s="1" customFormat="1" ht="16.5" customHeight="1">
      <c r="B136" s="32"/>
      <c r="C136" s="132" t="s">
        <v>87</v>
      </c>
      <c r="D136" s="132" t="s">
        <v>130</v>
      </c>
      <c r="E136" s="133" t="s">
        <v>143</v>
      </c>
      <c r="F136" s="134" t="s">
        <v>144</v>
      </c>
      <c r="G136" s="135" t="s">
        <v>133</v>
      </c>
      <c r="H136" s="136">
        <v>923</v>
      </c>
      <c r="I136" s="137"/>
      <c r="J136" s="138">
        <f>ROUND(I136*H136,2)</f>
        <v>0</v>
      </c>
      <c r="K136" s="134" t="s">
        <v>134</v>
      </c>
      <c r="L136" s="32"/>
      <c r="M136" s="139" t="s">
        <v>1</v>
      </c>
      <c r="N136" s="140" t="s">
        <v>42</v>
      </c>
      <c r="P136" s="141">
        <f>O136*H136</f>
        <v>0</v>
      </c>
      <c r="Q136" s="141">
        <v>0</v>
      </c>
      <c r="R136" s="141">
        <f>Q136*H136</f>
        <v>0</v>
      </c>
      <c r="S136" s="141">
        <v>0.316</v>
      </c>
      <c r="T136" s="142">
        <f>S136*H136</f>
        <v>291.66800000000001</v>
      </c>
      <c r="AR136" s="143" t="s">
        <v>135</v>
      </c>
      <c r="AT136" s="143" t="s">
        <v>130</v>
      </c>
      <c r="AU136" s="143" t="s">
        <v>87</v>
      </c>
      <c r="AY136" s="17" t="s">
        <v>128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7" t="s">
        <v>85</v>
      </c>
      <c r="BK136" s="144">
        <f>ROUND(I136*H136,2)</f>
        <v>0</v>
      </c>
      <c r="BL136" s="17" t="s">
        <v>135</v>
      </c>
      <c r="BM136" s="143" t="s">
        <v>145</v>
      </c>
    </row>
    <row r="137" spans="2:65" s="1" customFormat="1" ht="19.2">
      <c r="B137" s="32"/>
      <c r="D137" s="145" t="s">
        <v>137</v>
      </c>
      <c r="F137" s="146" t="s">
        <v>146</v>
      </c>
      <c r="I137" s="147"/>
      <c r="L137" s="32"/>
      <c r="M137" s="148"/>
      <c r="T137" s="56"/>
      <c r="AT137" s="17" t="s">
        <v>137</v>
      </c>
      <c r="AU137" s="17" t="s">
        <v>87</v>
      </c>
    </row>
    <row r="138" spans="2:65" s="1" customFormat="1" ht="10.199999999999999">
      <c r="B138" s="32"/>
      <c r="D138" s="149" t="s">
        <v>139</v>
      </c>
      <c r="F138" s="150" t="s">
        <v>147</v>
      </c>
      <c r="I138" s="147"/>
      <c r="L138" s="32"/>
      <c r="M138" s="148"/>
      <c r="T138" s="56"/>
      <c r="AT138" s="17" t="s">
        <v>139</v>
      </c>
      <c r="AU138" s="17" t="s">
        <v>87</v>
      </c>
    </row>
    <row r="139" spans="2:65" s="12" customFormat="1" ht="10.199999999999999">
      <c r="B139" s="151"/>
      <c r="D139" s="145" t="s">
        <v>141</v>
      </c>
      <c r="E139" s="152" t="s">
        <v>1</v>
      </c>
      <c r="F139" s="153" t="s">
        <v>148</v>
      </c>
      <c r="H139" s="154">
        <v>923</v>
      </c>
      <c r="I139" s="155"/>
      <c r="L139" s="151"/>
      <c r="M139" s="156"/>
      <c r="T139" s="157"/>
      <c r="AT139" s="152" t="s">
        <v>141</v>
      </c>
      <c r="AU139" s="152" t="s">
        <v>87</v>
      </c>
      <c r="AV139" s="12" t="s">
        <v>87</v>
      </c>
      <c r="AW139" s="12" t="s">
        <v>34</v>
      </c>
      <c r="AX139" s="12" t="s">
        <v>85</v>
      </c>
      <c r="AY139" s="152" t="s">
        <v>128</v>
      </c>
    </row>
    <row r="140" spans="2:65" s="1" customFormat="1" ht="16.5" customHeight="1">
      <c r="B140" s="32"/>
      <c r="C140" s="132" t="s">
        <v>149</v>
      </c>
      <c r="D140" s="132" t="s">
        <v>130</v>
      </c>
      <c r="E140" s="133" t="s">
        <v>150</v>
      </c>
      <c r="F140" s="134" t="s">
        <v>151</v>
      </c>
      <c r="G140" s="135" t="s">
        <v>133</v>
      </c>
      <c r="H140" s="136">
        <v>856</v>
      </c>
      <c r="I140" s="137"/>
      <c r="J140" s="138">
        <f>ROUND(I140*H140,2)</f>
        <v>0</v>
      </c>
      <c r="K140" s="134" t="s">
        <v>134</v>
      </c>
      <c r="L140" s="32"/>
      <c r="M140" s="139" t="s">
        <v>1</v>
      </c>
      <c r="N140" s="140" t="s">
        <v>42</v>
      </c>
      <c r="P140" s="141">
        <f>O140*H140</f>
        <v>0</v>
      </c>
      <c r="Q140" s="141">
        <v>0</v>
      </c>
      <c r="R140" s="141">
        <f>Q140*H140</f>
        <v>0</v>
      </c>
      <c r="S140" s="141">
        <v>0.28999999999999998</v>
      </c>
      <c r="T140" s="142">
        <f>S140*H140</f>
        <v>248.23999999999998</v>
      </c>
      <c r="AR140" s="143" t="s">
        <v>135</v>
      </c>
      <c r="AT140" s="143" t="s">
        <v>130</v>
      </c>
      <c r="AU140" s="143" t="s">
        <v>87</v>
      </c>
      <c r="AY140" s="17" t="s">
        <v>128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7" t="s">
        <v>85</v>
      </c>
      <c r="BK140" s="144">
        <f>ROUND(I140*H140,2)</f>
        <v>0</v>
      </c>
      <c r="BL140" s="17" t="s">
        <v>135</v>
      </c>
      <c r="BM140" s="143" t="s">
        <v>152</v>
      </c>
    </row>
    <row r="141" spans="2:65" s="1" customFormat="1" ht="19.2">
      <c r="B141" s="32"/>
      <c r="D141" s="145" t="s">
        <v>137</v>
      </c>
      <c r="F141" s="146" t="s">
        <v>153</v>
      </c>
      <c r="I141" s="147"/>
      <c r="L141" s="32"/>
      <c r="M141" s="148"/>
      <c r="T141" s="56"/>
      <c r="AT141" s="17" t="s">
        <v>137</v>
      </c>
      <c r="AU141" s="17" t="s">
        <v>87</v>
      </c>
    </row>
    <row r="142" spans="2:65" s="1" customFormat="1" ht="10.199999999999999">
      <c r="B142" s="32"/>
      <c r="D142" s="149" t="s">
        <v>139</v>
      </c>
      <c r="F142" s="150" t="s">
        <v>154</v>
      </c>
      <c r="I142" s="147"/>
      <c r="L142" s="32"/>
      <c r="M142" s="148"/>
      <c r="T142" s="56"/>
      <c r="AT142" s="17" t="s">
        <v>139</v>
      </c>
      <c r="AU142" s="17" t="s">
        <v>87</v>
      </c>
    </row>
    <row r="143" spans="2:65" s="12" customFormat="1" ht="10.199999999999999">
      <c r="B143" s="151"/>
      <c r="D143" s="145" t="s">
        <v>141</v>
      </c>
      <c r="E143" s="152" t="s">
        <v>1</v>
      </c>
      <c r="F143" s="153" t="s">
        <v>155</v>
      </c>
      <c r="H143" s="154">
        <v>856</v>
      </c>
      <c r="I143" s="155"/>
      <c r="L143" s="151"/>
      <c r="M143" s="156"/>
      <c r="T143" s="157"/>
      <c r="AT143" s="152" t="s">
        <v>141</v>
      </c>
      <c r="AU143" s="152" t="s">
        <v>87</v>
      </c>
      <c r="AV143" s="12" t="s">
        <v>87</v>
      </c>
      <c r="AW143" s="12" t="s">
        <v>34</v>
      </c>
      <c r="AX143" s="12" t="s">
        <v>85</v>
      </c>
      <c r="AY143" s="152" t="s">
        <v>128</v>
      </c>
    </row>
    <row r="144" spans="2:65" s="1" customFormat="1" ht="16.5" customHeight="1">
      <c r="B144" s="32"/>
      <c r="C144" s="132" t="s">
        <v>135</v>
      </c>
      <c r="D144" s="132" t="s">
        <v>130</v>
      </c>
      <c r="E144" s="133" t="s">
        <v>156</v>
      </c>
      <c r="F144" s="134" t="s">
        <v>157</v>
      </c>
      <c r="G144" s="135" t="s">
        <v>133</v>
      </c>
      <c r="H144" s="136">
        <v>1826</v>
      </c>
      <c r="I144" s="137"/>
      <c r="J144" s="138">
        <f>ROUND(I144*H144,2)</f>
        <v>0</v>
      </c>
      <c r="K144" s="134" t="s">
        <v>134</v>
      </c>
      <c r="L144" s="32"/>
      <c r="M144" s="139" t="s">
        <v>1</v>
      </c>
      <c r="N144" s="140" t="s">
        <v>42</v>
      </c>
      <c r="P144" s="141">
        <f>O144*H144</f>
        <v>0</v>
      </c>
      <c r="Q144" s="141">
        <v>0</v>
      </c>
      <c r="R144" s="141">
        <f>Q144*H144</f>
        <v>0</v>
      </c>
      <c r="S144" s="141">
        <v>0.44</v>
      </c>
      <c r="T144" s="142">
        <f>S144*H144</f>
        <v>803.44</v>
      </c>
      <c r="AR144" s="143" t="s">
        <v>135</v>
      </c>
      <c r="AT144" s="143" t="s">
        <v>130</v>
      </c>
      <c r="AU144" s="143" t="s">
        <v>87</v>
      </c>
      <c r="AY144" s="17" t="s">
        <v>128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7" t="s">
        <v>85</v>
      </c>
      <c r="BK144" s="144">
        <f>ROUND(I144*H144,2)</f>
        <v>0</v>
      </c>
      <c r="BL144" s="17" t="s">
        <v>135</v>
      </c>
      <c r="BM144" s="143" t="s">
        <v>158</v>
      </c>
    </row>
    <row r="145" spans="2:65" s="1" customFormat="1" ht="19.2">
      <c r="B145" s="32"/>
      <c r="D145" s="145" t="s">
        <v>137</v>
      </c>
      <c r="F145" s="146" t="s">
        <v>159</v>
      </c>
      <c r="I145" s="147"/>
      <c r="L145" s="32"/>
      <c r="M145" s="148"/>
      <c r="T145" s="56"/>
      <c r="AT145" s="17" t="s">
        <v>137</v>
      </c>
      <c r="AU145" s="17" t="s">
        <v>87</v>
      </c>
    </row>
    <row r="146" spans="2:65" s="1" customFormat="1" ht="10.199999999999999">
      <c r="B146" s="32"/>
      <c r="D146" s="149" t="s">
        <v>139</v>
      </c>
      <c r="F146" s="150" t="s">
        <v>160</v>
      </c>
      <c r="I146" s="147"/>
      <c r="L146" s="32"/>
      <c r="M146" s="148"/>
      <c r="T146" s="56"/>
      <c r="AT146" s="17" t="s">
        <v>139</v>
      </c>
      <c r="AU146" s="17" t="s">
        <v>87</v>
      </c>
    </row>
    <row r="147" spans="2:65" s="12" customFormat="1" ht="10.199999999999999">
      <c r="B147" s="151"/>
      <c r="D147" s="145" t="s">
        <v>141</v>
      </c>
      <c r="E147" s="152" t="s">
        <v>1</v>
      </c>
      <c r="F147" s="153" t="s">
        <v>161</v>
      </c>
      <c r="H147" s="154">
        <v>1826</v>
      </c>
      <c r="I147" s="155"/>
      <c r="L147" s="151"/>
      <c r="M147" s="156"/>
      <c r="T147" s="157"/>
      <c r="AT147" s="152" t="s">
        <v>141</v>
      </c>
      <c r="AU147" s="152" t="s">
        <v>87</v>
      </c>
      <c r="AV147" s="12" t="s">
        <v>87</v>
      </c>
      <c r="AW147" s="12" t="s">
        <v>34</v>
      </c>
      <c r="AX147" s="12" t="s">
        <v>85</v>
      </c>
      <c r="AY147" s="152" t="s">
        <v>128</v>
      </c>
    </row>
    <row r="148" spans="2:65" s="1" customFormat="1" ht="16.5" customHeight="1">
      <c r="B148" s="32"/>
      <c r="C148" s="132" t="s">
        <v>162</v>
      </c>
      <c r="D148" s="132" t="s">
        <v>130</v>
      </c>
      <c r="E148" s="133" t="s">
        <v>163</v>
      </c>
      <c r="F148" s="134" t="s">
        <v>164</v>
      </c>
      <c r="G148" s="135" t="s">
        <v>133</v>
      </c>
      <c r="H148" s="136">
        <v>47</v>
      </c>
      <c r="I148" s="137"/>
      <c r="J148" s="138">
        <f>ROUND(I148*H148,2)</f>
        <v>0</v>
      </c>
      <c r="K148" s="134" t="s">
        <v>134</v>
      </c>
      <c r="L148" s="32"/>
      <c r="M148" s="139" t="s">
        <v>1</v>
      </c>
      <c r="N148" s="140" t="s">
        <v>42</v>
      </c>
      <c r="P148" s="141">
        <f>O148*H148</f>
        <v>0</v>
      </c>
      <c r="Q148" s="141">
        <v>0</v>
      </c>
      <c r="R148" s="141">
        <f>Q148*H148</f>
        <v>0</v>
      </c>
      <c r="S148" s="141">
        <v>0.316</v>
      </c>
      <c r="T148" s="142">
        <f>S148*H148</f>
        <v>14.852</v>
      </c>
      <c r="AR148" s="143" t="s">
        <v>135</v>
      </c>
      <c r="AT148" s="143" t="s">
        <v>130</v>
      </c>
      <c r="AU148" s="143" t="s">
        <v>87</v>
      </c>
      <c r="AY148" s="17" t="s">
        <v>128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7" t="s">
        <v>85</v>
      </c>
      <c r="BK148" s="144">
        <f>ROUND(I148*H148,2)</f>
        <v>0</v>
      </c>
      <c r="BL148" s="17" t="s">
        <v>135</v>
      </c>
      <c r="BM148" s="143" t="s">
        <v>165</v>
      </c>
    </row>
    <row r="149" spans="2:65" s="1" customFormat="1" ht="19.2">
      <c r="B149" s="32"/>
      <c r="D149" s="145" t="s">
        <v>137</v>
      </c>
      <c r="F149" s="146" t="s">
        <v>166</v>
      </c>
      <c r="I149" s="147"/>
      <c r="L149" s="32"/>
      <c r="M149" s="148"/>
      <c r="T149" s="56"/>
      <c r="AT149" s="17" t="s">
        <v>137</v>
      </c>
      <c r="AU149" s="17" t="s">
        <v>87</v>
      </c>
    </row>
    <row r="150" spans="2:65" s="1" customFormat="1" ht="10.199999999999999">
      <c r="B150" s="32"/>
      <c r="D150" s="149" t="s">
        <v>139</v>
      </c>
      <c r="F150" s="150" t="s">
        <v>167</v>
      </c>
      <c r="I150" s="147"/>
      <c r="L150" s="32"/>
      <c r="M150" s="148"/>
      <c r="T150" s="56"/>
      <c r="AT150" s="17" t="s">
        <v>139</v>
      </c>
      <c r="AU150" s="17" t="s">
        <v>87</v>
      </c>
    </row>
    <row r="151" spans="2:65" s="12" customFormat="1" ht="10.199999999999999">
      <c r="B151" s="151"/>
      <c r="D151" s="145" t="s">
        <v>141</v>
      </c>
      <c r="E151" s="152" t="s">
        <v>1</v>
      </c>
      <c r="F151" s="153" t="s">
        <v>168</v>
      </c>
      <c r="H151" s="154">
        <v>47</v>
      </c>
      <c r="I151" s="155"/>
      <c r="L151" s="151"/>
      <c r="M151" s="156"/>
      <c r="T151" s="157"/>
      <c r="AT151" s="152" t="s">
        <v>141</v>
      </c>
      <c r="AU151" s="152" t="s">
        <v>87</v>
      </c>
      <c r="AV151" s="12" t="s">
        <v>87</v>
      </c>
      <c r="AW151" s="12" t="s">
        <v>34</v>
      </c>
      <c r="AX151" s="12" t="s">
        <v>85</v>
      </c>
      <c r="AY151" s="152" t="s">
        <v>128</v>
      </c>
    </row>
    <row r="152" spans="2:65" s="1" customFormat="1" ht="16.5" customHeight="1">
      <c r="B152" s="32"/>
      <c r="C152" s="132" t="s">
        <v>169</v>
      </c>
      <c r="D152" s="132" t="s">
        <v>130</v>
      </c>
      <c r="E152" s="133" t="s">
        <v>170</v>
      </c>
      <c r="F152" s="134" t="s">
        <v>171</v>
      </c>
      <c r="G152" s="135" t="s">
        <v>172</v>
      </c>
      <c r="H152" s="136">
        <v>48</v>
      </c>
      <c r="I152" s="137"/>
      <c r="J152" s="138">
        <f>ROUND(I152*H152,2)</f>
        <v>0</v>
      </c>
      <c r="K152" s="134" t="s">
        <v>134</v>
      </c>
      <c r="L152" s="32"/>
      <c r="M152" s="139" t="s">
        <v>1</v>
      </c>
      <c r="N152" s="140" t="s">
        <v>42</v>
      </c>
      <c r="P152" s="141">
        <f>O152*H152</f>
        <v>0</v>
      </c>
      <c r="Q152" s="141">
        <v>0</v>
      </c>
      <c r="R152" s="141">
        <f>Q152*H152</f>
        <v>0</v>
      </c>
      <c r="S152" s="141">
        <v>0.20499999999999999</v>
      </c>
      <c r="T152" s="142">
        <f>S152*H152</f>
        <v>9.84</v>
      </c>
      <c r="AR152" s="143" t="s">
        <v>135</v>
      </c>
      <c r="AT152" s="143" t="s">
        <v>130</v>
      </c>
      <c r="AU152" s="143" t="s">
        <v>87</v>
      </c>
      <c r="AY152" s="17" t="s">
        <v>128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7" t="s">
        <v>85</v>
      </c>
      <c r="BK152" s="144">
        <f>ROUND(I152*H152,2)</f>
        <v>0</v>
      </c>
      <c r="BL152" s="17" t="s">
        <v>135</v>
      </c>
      <c r="BM152" s="143" t="s">
        <v>173</v>
      </c>
    </row>
    <row r="153" spans="2:65" s="1" customFormat="1" ht="19.2">
      <c r="B153" s="32"/>
      <c r="D153" s="145" t="s">
        <v>137</v>
      </c>
      <c r="F153" s="146" t="s">
        <v>174</v>
      </c>
      <c r="I153" s="147"/>
      <c r="L153" s="32"/>
      <c r="M153" s="148"/>
      <c r="T153" s="56"/>
      <c r="AT153" s="17" t="s">
        <v>137</v>
      </c>
      <c r="AU153" s="17" t="s">
        <v>87</v>
      </c>
    </row>
    <row r="154" spans="2:65" s="1" customFormat="1" ht="10.199999999999999">
      <c r="B154" s="32"/>
      <c r="D154" s="149" t="s">
        <v>139</v>
      </c>
      <c r="F154" s="150" t="s">
        <v>175</v>
      </c>
      <c r="I154" s="147"/>
      <c r="L154" s="32"/>
      <c r="M154" s="148"/>
      <c r="T154" s="56"/>
      <c r="AT154" s="17" t="s">
        <v>139</v>
      </c>
      <c r="AU154" s="17" t="s">
        <v>87</v>
      </c>
    </row>
    <row r="155" spans="2:65" s="12" customFormat="1" ht="10.199999999999999">
      <c r="B155" s="151"/>
      <c r="D155" s="145" t="s">
        <v>141</v>
      </c>
      <c r="E155" s="152" t="s">
        <v>1</v>
      </c>
      <c r="F155" s="153" t="s">
        <v>176</v>
      </c>
      <c r="H155" s="154">
        <v>48</v>
      </c>
      <c r="I155" s="155"/>
      <c r="L155" s="151"/>
      <c r="M155" s="156"/>
      <c r="T155" s="157"/>
      <c r="AT155" s="152" t="s">
        <v>141</v>
      </c>
      <c r="AU155" s="152" t="s">
        <v>87</v>
      </c>
      <c r="AV155" s="12" t="s">
        <v>87</v>
      </c>
      <c r="AW155" s="12" t="s">
        <v>34</v>
      </c>
      <c r="AX155" s="12" t="s">
        <v>85</v>
      </c>
      <c r="AY155" s="152" t="s">
        <v>128</v>
      </c>
    </row>
    <row r="156" spans="2:65" s="1" customFormat="1" ht="16.5" customHeight="1">
      <c r="B156" s="32"/>
      <c r="C156" s="132" t="s">
        <v>177</v>
      </c>
      <c r="D156" s="132" t="s">
        <v>130</v>
      </c>
      <c r="E156" s="133" t="s">
        <v>178</v>
      </c>
      <c r="F156" s="134" t="s">
        <v>179</v>
      </c>
      <c r="G156" s="135" t="s">
        <v>172</v>
      </c>
      <c r="H156" s="136">
        <v>28</v>
      </c>
      <c r="I156" s="137"/>
      <c r="J156" s="138">
        <f>ROUND(I156*H156,2)</f>
        <v>0</v>
      </c>
      <c r="K156" s="134" t="s">
        <v>134</v>
      </c>
      <c r="L156" s="32"/>
      <c r="M156" s="139" t="s">
        <v>1</v>
      </c>
      <c r="N156" s="140" t="s">
        <v>42</v>
      </c>
      <c r="P156" s="141">
        <f>O156*H156</f>
        <v>0</v>
      </c>
      <c r="Q156" s="141">
        <v>0</v>
      </c>
      <c r="R156" s="141">
        <f>Q156*H156</f>
        <v>0</v>
      </c>
      <c r="S156" s="141">
        <v>0.115</v>
      </c>
      <c r="T156" s="142">
        <f>S156*H156</f>
        <v>3.22</v>
      </c>
      <c r="AR156" s="143" t="s">
        <v>135</v>
      </c>
      <c r="AT156" s="143" t="s">
        <v>130</v>
      </c>
      <c r="AU156" s="143" t="s">
        <v>87</v>
      </c>
      <c r="AY156" s="17" t="s">
        <v>128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7" t="s">
        <v>85</v>
      </c>
      <c r="BK156" s="144">
        <f>ROUND(I156*H156,2)</f>
        <v>0</v>
      </c>
      <c r="BL156" s="17" t="s">
        <v>135</v>
      </c>
      <c r="BM156" s="143" t="s">
        <v>180</v>
      </c>
    </row>
    <row r="157" spans="2:65" s="1" customFormat="1" ht="19.2">
      <c r="B157" s="32"/>
      <c r="D157" s="145" t="s">
        <v>137</v>
      </c>
      <c r="F157" s="146" t="s">
        <v>181</v>
      </c>
      <c r="I157" s="147"/>
      <c r="L157" s="32"/>
      <c r="M157" s="148"/>
      <c r="T157" s="56"/>
      <c r="AT157" s="17" t="s">
        <v>137</v>
      </c>
      <c r="AU157" s="17" t="s">
        <v>87</v>
      </c>
    </row>
    <row r="158" spans="2:65" s="1" customFormat="1" ht="10.199999999999999">
      <c r="B158" s="32"/>
      <c r="D158" s="149" t="s">
        <v>139</v>
      </c>
      <c r="F158" s="150" t="s">
        <v>182</v>
      </c>
      <c r="I158" s="147"/>
      <c r="L158" s="32"/>
      <c r="M158" s="148"/>
      <c r="T158" s="56"/>
      <c r="AT158" s="17" t="s">
        <v>139</v>
      </c>
      <c r="AU158" s="17" t="s">
        <v>87</v>
      </c>
    </row>
    <row r="159" spans="2:65" s="12" customFormat="1" ht="10.199999999999999">
      <c r="B159" s="151"/>
      <c r="D159" s="145" t="s">
        <v>141</v>
      </c>
      <c r="E159" s="152" t="s">
        <v>1</v>
      </c>
      <c r="F159" s="153" t="s">
        <v>183</v>
      </c>
      <c r="H159" s="154">
        <v>28</v>
      </c>
      <c r="I159" s="155"/>
      <c r="L159" s="151"/>
      <c r="M159" s="156"/>
      <c r="T159" s="157"/>
      <c r="AT159" s="152" t="s">
        <v>141</v>
      </c>
      <c r="AU159" s="152" t="s">
        <v>87</v>
      </c>
      <c r="AV159" s="12" t="s">
        <v>87</v>
      </c>
      <c r="AW159" s="12" t="s">
        <v>34</v>
      </c>
      <c r="AX159" s="12" t="s">
        <v>85</v>
      </c>
      <c r="AY159" s="152" t="s">
        <v>128</v>
      </c>
    </row>
    <row r="160" spans="2:65" s="1" customFormat="1" ht="16.5" customHeight="1">
      <c r="B160" s="32"/>
      <c r="C160" s="132" t="s">
        <v>184</v>
      </c>
      <c r="D160" s="132" t="s">
        <v>130</v>
      </c>
      <c r="E160" s="133" t="s">
        <v>185</v>
      </c>
      <c r="F160" s="134" t="s">
        <v>186</v>
      </c>
      <c r="G160" s="135" t="s">
        <v>172</v>
      </c>
      <c r="H160" s="136">
        <v>13</v>
      </c>
      <c r="I160" s="137"/>
      <c r="J160" s="138">
        <f>ROUND(I160*H160,2)</f>
        <v>0</v>
      </c>
      <c r="K160" s="134" t="s">
        <v>134</v>
      </c>
      <c r="L160" s="32"/>
      <c r="M160" s="139" t="s">
        <v>1</v>
      </c>
      <c r="N160" s="140" t="s">
        <v>42</v>
      </c>
      <c r="P160" s="141">
        <f>O160*H160</f>
        <v>0</v>
      </c>
      <c r="Q160" s="141">
        <v>0</v>
      </c>
      <c r="R160" s="141">
        <f>Q160*H160</f>
        <v>0</v>
      </c>
      <c r="S160" s="141">
        <v>0.04</v>
      </c>
      <c r="T160" s="142">
        <f>S160*H160</f>
        <v>0.52</v>
      </c>
      <c r="AR160" s="143" t="s">
        <v>135</v>
      </c>
      <c r="AT160" s="143" t="s">
        <v>130</v>
      </c>
      <c r="AU160" s="143" t="s">
        <v>87</v>
      </c>
      <c r="AY160" s="17" t="s">
        <v>128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7" t="s">
        <v>85</v>
      </c>
      <c r="BK160" s="144">
        <f>ROUND(I160*H160,2)</f>
        <v>0</v>
      </c>
      <c r="BL160" s="17" t="s">
        <v>135</v>
      </c>
      <c r="BM160" s="143" t="s">
        <v>187</v>
      </c>
    </row>
    <row r="161" spans="2:65" s="1" customFormat="1" ht="19.2">
      <c r="B161" s="32"/>
      <c r="D161" s="145" t="s">
        <v>137</v>
      </c>
      <c r="F161" s="146" t="s">
        <v>188</v>
      </c>
      <c r="I161" s="147"/>
      <c r="L161" s="32"/>
      <c r="M161" s="148"/>
      <c r="T161" s="56"/>
      <c r="AT161" s="17" t="s">
        <v>137</v>
      </c>
      <c r="AU161" s="17" t="s">
        <v>87</v>
      </c>
    </row>
    <row r="162" spans="2:65" s="1" customFormat="1" ht="10.199999999999999">
      <c r="B162" s="32"/>
      <c r="D162" s="149" t="s">
        <v>139</v>
      </c>
      <c r="F162" s="150" t="s">
        <v>189</v>
      </c>
      <c r="I162" s="147"/>
      <c r="L162" s="32"/>
      <c r="M162" s="148"/>
      <c r="T162" s="56"/>
      <c r="AT162" s="17" t="s">
        <v>139</v>
      </c>
      <c r="AU162" s="17" t="s">
        <v>87</v>
      </c>
    </row>
    <row r="163" spans="2:65" s="12" customFormat="1" ht="10.199999999999999">
      <c r="B163" s="151"/>
      <c r="D163" s="145" t="s">
        <v>141</v>
      </c>
      <c r="E163" s="152" t="s">
        <v>1</v>
      </c>
      <c r="F163" s="153" t="s">
        <v>190</v>
      </c>
      <c r="H163" s="154">
        <v>13</v>
      </c>
      <c r="I163" s="155"/>
      <c r="L163" s="151"/>
      <c r="M163" s="156"/>
      <c r="T163" s="157"/>
      <c r="AT163" s="152" t="s">
        <v>141</v>
      </c>
      <c r="AU163" s="152" t="s">
        <v>87</v>
      </c>
      <c r="AV163" s="12" t="s">
        <v>87</v>
      </c>
      <c r="AW163" s="12" t="s">
        <v>34</v>
      </c>
      <c r="AX163" s="12" t="s">
        <v>85</v>
      </c>
      <c r="AY163" s="152" t="s">
        <v>128</v>
      </c>
    </row>
    <row r="164" spans="2:65" s="1" customFormat="1" ht="21.75" customHeight="1">
      <c r="B164" s="32"/>
      <c r="C164" s="132" t="s">
        <v>191</v>
      </c>
      <c r="D164" s="132" t="s">
        <v>130</v>
      </c>
      <c r="E164" s="133" t="s">
        <v>192</v>
      </c>
      <c r="F164" s="134" t="s">
        <v>193</v>
      </c>
      <c r="G164" s="135" t="s">
        <v>194</v>
      </c>
      <c r="H164" s="136">
        <v>1430</v>
      </c>
      <c r="I164" s="137"/>
      <c r="J164" s="138">
        <f>ROUND(I164*H164,2)</f>
        <v>0</v>
      </c>
      <c r="K164" s="134" t="s">
        <v>134</v>
      </c>
      <c r="L164" s="32"/>
      <c r="M164" s="139" t="s">
        <v>1</v>
      </c>
      <c r="N164" s="140" t="s">
        <v>42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135</v>
      </c>
      <c r="AT164" s="143" t="s">
        <v>130</v>
      </c>
      <c r="AU164" s="143" t="s">
        <v>87</v>
      </c>
      <c r="AY164" s="17" t="s">
        <v>128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7" t="s">
        <v>85</v>
      </c>
      <c r="BK164" s="144">
        <f>ROUND(I164*H164,2)</f>
        <v>0</v>
      </c>
      <c r="BL164" s="17" t="s">
        <v>135</v>
      </c>
      <c r="BM164" s="143" t="s">
        <v>195</v>
      </c>
    </row>
    <row r="165" spans="2:65" s="1" customFormat="1" ht="10.199999999999999">
      <c r="B165" s="32"/>
      <c r="D165" s="145" t="s">
        <v>137</v>
      </c>
      <c r="F165" s="146" t="s">
        <v>196</v>
      </c>
      <c r="I165" s="147"/>
      <c r="L165" s="32"/>
      <c r="M165" s="148"/>
      <c r="T165" s="56"/>
      <c r="AT165" s="17" t="s">
        <v>137</v>
      </c>
      <c r="AU165" s="17" t="s">
        <v>87</v>
      </c>
    </row>
    <row r="166" spans="2:65" s="1" customFormat="1" ht="10.199999999999999">
      <c r="B166" s="32"/>
      <c r="D166" s="149" t="s">
        <v>139</v>
      </c>
      <c r="F166" s="150" t="s">
        <v>197</v>
      </c>
      <c r="I166" s="147"/>
      <c r="L166" s="32"/>
      <c r="M166" s="148"/>
      <c r="T166" s="56"/>
      <c r="AT166" s="17" t="s">
        <v>139</v>
      </c>
      <c r="AU166" s="17" t="s">
        <v>87</v>
      </c>
    </row>
    <row r="167" spans="2:65" s="12" customFormat="1" ht="10.199999999999999">
      <c r="B167" s="151"/>
      <c r="D167" s="145" t="s">
        <v>141</v>
      </c>
      <c r="E167" s="152" t="s">
        <v>1</v>
      </c>
      <c r="F167" s="153" t="s">
        <v>198</v>
      </c>
      <c r="H167" s="154">
        <v>448</v>
      </c>
      <c r="I167" s="155"/>
      <c r="L167" s="151"/>
      <c r="M167" s="156"/>
      <c r="T167" s="157"/>
      <c r="AT167" s="152" t="s">
        <v>141</v>
      </c>
      <c r="AU167" s="152" t="s">
        <v>87</v>
      </c>
      <c r="AV167" s="12" t="s">
        <v>87</v>
      </c>
      <c r="AW167" s="12" t="s">
        <v>34</v>
      </c>
      <c r="AX167" s="12" t="s">
        <v>77</v>
      </c>
      <c r="AY167" s="152" t="s">
        <v>128</v>
      </c>
    </row>
    <row r="168" spans="2:65" s="12" customFormat="1" ht="10.199999999999999">
      <c r="B168" s="151"/>
      <c r="D168" s="145" t="s">
        <v>141</v>
      </c>
      <c r="E168" s="152" t="s">
        <v>1</v>
      </c>
      <c r="F168" s="153" t="s">
        <v>199</v>
      </c>
      <c r="H168" s="154">
        <v>701</v>
      </c>
      <c r="I168" s="155"/>
      <c r="L168" s="151"/>
      <c r="M168" s="156"/>
      <c r="T168" s="157"/>
      <c r="AT168" s="152" t="s">
        <v>141</v>
      </c>
      <c r="AU168" s="152" t="s">
        <v>87</v>
      </c>
      <c r="AV168" s="12" t="s">
        <v>87</v>
      </c>
      <c r="AW168" s="12" t="s">
        <v>34</v>
      </c>
      <c r="AX168" s="12" t="s">
        <v>77</v>
      </c>
      <c r="AY168" s="152" t="s">
        <v>128</v>
      </c>
    </row>
    <row r="169" spans="2:65" s="12" customFormat="1" ht="10.199999999999999">
      <c r="B169" s="151"/>
      <c r="D169" s="145" t="s">
        <v>141</v>
      </c>
      <c r="E169" s="152" t="s">
        <v>1</v>
      </c>
      <c r="F169" s="153" t="s">
        <v>200</v>
      </c>
      <c r="H169" s="154">
        <v>281</v>
      </c>
      <c r="I169" s="155"/>
      <c r="L169" s="151"/>
      <c r="M169" s="156"/>
      <c r="T169" s="157"/>
      <c r="AT169" s="152" t="s">
        <v>141</v>
      </c>
      <c r="AU169" s="152" t="s">
        <v>87</v>
      </c>
      <c r="AV169" s="12" t="s">
        <v>87</v>
      </c>
      <c r="AW169" s="12" t="s">
        <v>34</v>
      </c>
      <c r="AX169" s="12" t="s">
        <v>77</v>
      </c>
      <c r="AY169" s="152" t="s">
        <v>128</v>
      </c>
    </row>
    <row r="170" spans="2:65" s="13" customFormat="1" ht="10.199999999999999">
      <c r="B170" s="158"/>
      <c r="D170" s="145" t="s">
        <v>141</v>
      </c>
      <c r="E170" s="159" t="s">
        <v>1</v>
      </c>
      <c r="F170" s="160" t="s">
        <v>201</v>
      </c>
      <c r="H170" s="161">
        <v>1430</v>
      </c>
      <c r="I170" s="162"/>
      <c r="L170" s="158"/>
      <c r="M170" s="163"/>
      <c r="T170" s="164"/>
      <c r="AT170" s="159" t="s">
        <v>141</v>
      </c>
      <c r="AU170" s="159" t="s">
        <v>87</v>
      </c>
      <c r="AV170" s="13" t="s">
        <v>135</v>
      </c>
      <c r="AW170" s="13" t="s">
        <v>34</v>
      </c>
      <c r="AX170" s="13" t="s">
        <v>85</v>
      </c>
      <c r="AY170" s="159" t="s">
        <v>128</v>
      </c>
    </row>
    <row r="171" spans="2:65" s="1" customFormat="1" ht="16.5" customHeight="1">
      <c r="B171" s="32"/>
      <c r="C171" s="132" t="s">
        <v>202</v>
      </c>
      <c r="D171" s="132" t="s">
        <v>130</v>
      </c>
      <c r="E171" s="133" t="s">
        <v>203</v>
      </c>
      <c r="F171" s="134" t="s">
        <v>204</v>
      </c>
      <c r="G171" s="135" t="s">
        <v>194</v>
      </c>
      <c r="H171" s="136">
        <v>219.24</v>
      </c>
      <c r="I171" s="137"/>
      <c r="J171" s="138">
        <f>ROUND(I171*H171,2)</f>
        <v>0</v>
      </c>
      <c r="K171" s="134" t="s">
        <v>134</v>
      </c>
      <c r="L171" s="32"/>
      <c r="M171" s="139" t="s">
        <v>1</v>
      </c>
      <c r="N171" s="140" t="s">
        <v>42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135</v>
      </c>
      <c r="AT171" s="143" t="s">
        <v>130</v>
      </c>
      <c r="AU171" s="143" t="s">
        <v>87</v>
      </c>
      <c r="AY171" s="17" t="s">
        <v>128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7" t="s">
        <v>85</v>
      </c>
      <c r="BK171" s="144">
        <f>ROUND(I171*H171,2)</f>
        <v>0</v>
      </c>
      <c r="BL171" s="17" t="s">
        <v>135</v>
      </c>
      <c r="BM171" s="143" t="s">
        <v>205</v>
      </c>
    </row>
    <row r="172" spans="2:65" s="1" customFormat="1" ht="19.2">
      <c r="B172" s="32"/>
      <c r="D172" s="145" t="s">
        <v>137</v>
      </c>
      <c r="F172" s="146" t="s">
        <v>206</v>
      </c>
      <c r="I172" s="147"/>
      <c r="L172" s="32"/>
      <c r="M172" s="148"/>
      <c r="T172" s="56"/>
      <c r="AT172" s="17" t="s">
        <v>137</v>
      </c>
      <c r="AU172" s="17" t="s">
        <v>87</v>
      </c>
    </row>
    <row r="173" spans="2:65" s="1" customFormat="1" ht="10.199999999999999">
      <c r="B173" s="32"/>
      <c r="D173" s="149" t="s">
        <v>139</v>
      </c>
      <c r="F173" s="150" t="s">
        <v>207</v>
      </c>
      <c r="I173" s="147"/>
      <c r="L173" s="32"/>
      <c r="M173" s="148"/>
      <c r="T173" s="56"/>
      <c r="AT173" s="17" t="s">
        <v>139</v>
      </c>
      <c r="AU173" s="17" t="s">
        <v>87</v>
      </c>
    </row>
    <row r="174" spans="2:65" s="12" customFormat="1" ht="10.199999999999999">
      <c r="B174" s="151"/>
      <c r="D174" s="145" t="s">
        <v>141</v>
      </c>
      <c r="E174" s="152" t="s">
        <v>1</v>
      </c>
      <c r="F174" s="153" t="s">
        <v>208</v>
      </c>
      <c r="H174" s="154">
        <v>104.04</v>
      </c>
      <c r="I174" s="155"/>
      <c r="L174" s="151"/>
      <c r="M174" s="156"/>
      <c r="T174" s="157"/>
      <c r="AT174" s="152" t="s">
        <v>141</v>
      </c>
      <c r="AU174" s="152" t="s">
        <v>87</v>
      </c>
      <c r="AV174" s="12" t="s">
        <v>87</v>
      </c>
      <c r="AW174" s="12" t="s">
        <v>34</v>
      </c>
      <c r="AX174" s="12" t="s">
        <v>77</v>
      </c>
      <c r="AY174" s="152" t="s">
        <v>128</v>
      </c>
    </row>
    <row r="175" spans="2:65" s="12" customFormat="1" ht="10.199999999999999">
      <c r="B175" s="151"/>
      <c r="D175" s="145" t="s">
        <v>141</v>
      </c>
      <c r="E175" s="152" t="s">
        <v>1</v>
      </c>
      <c r="F175" s="153" t="s">
        <v>209</v>
      </c>
      <c r="H175" s="154">
        <v>115.2</v>
      </c>
      <c r="I175" s="155"/>
      <c r="L175" s="151"/>
      <c r="M175" s="156"/>
      <c r="T175" s="157"/>
      <c r="AT175" s="152" t="s">
        <v>141</v>
      </c>
      <c r="AU175" s="152" t="s">
        <v>87</v>
      </c>
      <c r="AV175" s="12" t="s">
        <v>87</v>
      </c>
      <c r="AW175" s="12" t="s">
        <v>34</v>
      </c>
      <c r="AX175" s="12" t="s">
        <v>77</v>
      </c>
      <c r="AY175" s="152" t="s">
        <v>128</v>
      </c>
    </row>
    <row r="176" spans="2:65" s="13" customFormat="1" ht="10.199999999999999">
      <c r="B176" s="158"/>
      <c r="D176" s="145" t="s">
        <v>141</v>
      </c>
      <c r="E176" s="159" t="s">
        <v>1</v>
      </c>
      <c r="F176" s="160" t="s">
        <v>201</v>
      </c>
      <c r="H176" s="161">
        <v>219.24</v>
      </c>
      <c r="I176" s="162"/>
      <c r="L176" s="158"/>
      <c r="M176" s="163"/>
      <c r="T176" s="164"/>
      <c r="AT176" s="159" t="s">
        <v>141</v>
      </c>
      <c r="AU176" s="159" t="s">
        <v>87</v>
      </c>
      <c r="AV176" s="13" t="s">
        <v>135</v>
      </c>
      <c r="AW176" s="13" t="s">
        <v>34</v>
      </c>
      <c r="AX176" s="13" t="s">
        <v>85</v>
      </c>
      <c r="AY176" s="159" t="s">
        <v>128</v>
      </c>
    </row>
    <row r="177" spans="2:65" s="1" customFormat="1" ht="21.75" customHeight="1">
      <c r="B177" s="32"/>
      <c r="C177" s="132" t="s">
        <v>210</v>
      </c>
      <c r="D177" s="132" t="s">
        <v>130</v>
      </c>
      <c r="E177" s="133" t="s">
        <v>211</v>
      </c>
      <c r="F177" s="134" t="s">
        <v>212</v>
      </c>
      <c r="G177" s="135" t="s">
        <v>194</v>
      </c>
      <c r="H177" s="136">
        <v>169.5</v>
      </c>
      <c r="I177" s="137"/>
      <c r="J177" s="138">
        <f>ROUND(I177*H177,2)</f>
        <v>0</v>
      </c>
      <c r="K177" s="134" t="s">
        <v>134</v>
      </c>
      <c r="L177" s="32"/>
      <c r="M177" s="139" t="s">
        <v>1</v>
      </c>
      <c r="N177" s="140" t="s">
        <v>42</v>
      </c>
      <c r="P177" s="141">
        <f>O177*H177</f>
        <v>0</v>
      </c>
      <c r="Q177" s="141">
        <v>0</v>
      </c>
      <c r="R177" s="141">
        <f>Q177*H177</f>
        <v>0</v>
      </c>
      <c r="S177" s="141">
        <v>0</v>
      </c>
      <c r="T177" s="142">
        <f>S177*H177</f>
        <v>0</v>
      </c>
      <c r="AR177" s="143" t="s">
        <v>135</v>
      </c>
      <c r="AT177" s="143" t="s">
        <v>130</v>
      </c>
      <c r="AU177" s="143" t="s">
        <v>87</v>
      </c>
      <c r="AY177" s="17" t="s">
        <v>128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7" t="s">
        <v>85</v>
      </c>
      <c r="BK177" s="144">
        <f>ROUND(I177*H177,2)</f>
        <v>0</v>
      </c>
      <c r="BL177" s="17" t="s">
        <v>135</v>
      </c>
      <c r="BM177" s="143" t="s">
        <v>213</v>
      </c>
    </row>
    <row r="178" spans="2:65" s="1" customFormat="1" ht="19.2">
      <c r="B178" s="32"/>
      <c r="D178" s="145" t="s">
        <v>137</v>
      </c>
      <c r="F178" s="146" t="s">
        <v>214</v>
      </c>
      <c r="I178" s="147"/>
      <c r="L178" s="32"/>
      <c r="M178" s="148"/>
      <c r="T178" s="56"/>
      <c r="AT178" s="17" t="s">
        <v>137</v>
      </c>
      <c r="AU178" s="17" t="s">
        <v>87</v>
      </c>
    </row>
    <row r="179" spans="2:65" s="1" customFormat="1" ht="10.199999999999999">
      <c r="B179" s="32"/>
      <c r="D179" s="149" t="s">
        <v>139</v>
      </c>
      <c r="F179" s="150" t="s">
        <v>215</v>
      </c>
      <c r="I179" s="147"/>
      <c r="L179" s="32"/>
      <c r="M179" s="148"/>
      <c r="T179" s="56"/>
      <c r="AT179" s="17" t="s">
        <v>139</v>
      </c>
      <c r="AU179" s="17" t="s">
        <v>87</v>
      </c>
    </row>
    <row r="180" spans="2:65" s="12" customFormat="1" ht="10.199999999999999">
      <c r="B180" s="151"/>
      <c r="D180" s="145" t="s">
        <v>141</v>
      </c>
      <c r="E180" s="152" t="s">
        <v>1</v>
      </c>
      <c r="F180" s="153" t="s">
        <v>216</v>
      </c>
      <c r="H180" s="154">
        <v>145.19999999999999</v>
      </c>
      <c r="I180" s="155"/>
      <c r="L180" s="151"/>
      <c r="M180" s="156"/>
      <c r="T180" s="157"/>
      <c r="AT180" s="152" t="s">
        <v>141</v>
      </c>
      <c r="AU180" s="152" t="s">
        <v>87</v>
      </c>
      <c r="AV180" s="12" t="s">
        <v>87</v>
      </c>
      <c r="AW180" s="12" t="s">
        <v>34</v>
      </c>
      <c r="AX180" s="12" t="s">
        <v>77</v>
      </c>
      <c r="AY180" s="152" t="s">
        <v>128</v>
      </c>
    </row>
    <row r="181" spans="2:65" s="12" customFormat="1" ht="10.199999999999999">
      <c r="B181" s="151"/>
      <c r="D181" s="145" t="s">
        <v>141</v>
      </c>
      <c r="E181" s="152" t="s">
        <v>1</v>
      </c>
      <c r="F181" s="153" t="s">
        <v>217</v>
      </c>
      <c r="H181" s="154">
        <v>24.3</v>
      </c>
      <c r="I181" s="155"/>
      <c r="L181" s="151"/>
      <c r="M181" s="156"/>
      <c r="T181" s="157"/>
      <c r="AT181" s="152" t="s">
        <v>141</v>
      </c>
      <c r="AU181" s="152" t="s">
        <v>87</v>
      </c>
      <c r="AV181" s="12" t="s">
        <v>87</v>
      </c>
      <c r="AW181" s="12" t="s">
        <v>34</v>
      </c>
      <c r="AX181" s="12" t="s">
        <v>77</v>
      </c>
      <c r="AY181" s="152" t="s">
        <v>128</v>
      </c>
    </row>
    <row r="182" spans="2:65" s="13" customFormat="1" ht="10.199999999999999">
      <c r="B182" s="158"/>
      <c r="D182" s="145" t="s">
        <v>141</v>
      </c>
      <c r="E182" s="159" t="s">
        <v>1</v>
      </c>
      <c r="F182" s="160" t="s">
        <v>201</v>
      </c>
      <c r="H182" s="161">
        <v>169.5</v>
      </c>
      <c r="I182" s="162"/>
      <c r="L182" s="158"/>
      <c r="M182" s="163"/>
      <c r="T182" s="164"/>
      <c r="AT182" s="159" t="s">
        <v>141</v>
      </c>
      <c r="AU182" s="159" t="s">
        <v>87</v>
      </c>
      <c r="AV182" s="13" t="s">
        <v>135</v>
      </c>
      <c r="AW182" s="13" t="s">
        <v>34</v>
      </c>
      <c r="AX182" s="13" t="s">
        <v>85</v>
      </c>
      <c r="AY182" s="159" t="s">
        <v>128</v>
      </c>
    </row>
    <row r="183" spans="2:65" s="1" customFormat="1" ht="21.75" customHeight="1">
      <c r="B183" s="32"/>
      <c r="C183" s="132" t="s">
        <v>8</v>
      </c>
      <c r="D183" s="132" t="s">
        <v>130</v>
      </c>
      <c r="E183" s="133" t="s">
        <v>218</v>
      </c>
      <c r="F183" s="134" t="s">
        <v>219</v>
      </c>
      <c r="G183" s="135" t="s">
        <v>194</v>
      </c>
      <c r="H183" s="136">
        <v>1722.74</v>
      </c>
      <c r="I183" s="137"/>
      <c r="J183" s="138">
        <f>ROUND(I183*H183,2)</f>
        <v>0</v>
      </c>
      <c r="K183" s="134" t="s">
        <v>134</v>
      </c>
      <c r="L183" s="32"/>
      <c r="M183" s="139" t="s">
        <v>1</v>
      </c>
      <c r="N183" s="140" t="s">
        <v>42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135</v>
      </c>
      <c r="AT183" s="143" t="s">
        <v>130</v>
      </c>
      <c r="AU183" s="143" t="s">
        <v>87</v>
      </c>
      <c r="AY183" s="17" t="s">
        <v>128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7" t="s">
        <v>85</v>
      </c>
      <c r="BK183" s="144">
        <f>ROUND(I183*H183,2)</f>
        <v>0</v>
      </c>
      <c r="BL183" s="17" t="s">
        <v>135</v>
      </c>
      <c r="BM183" s="143" t="s">
        <v>220</v>
      </c>
    </row>
    <row r="184" spans="2:65" s="1" customFormat="1" ht="19.2">
      <c r="B184" s="32"/>
      <c r="D184" s="145" t="s">
        <v>137</v>
      </c>
      <c r="F184" s="146" t="s">
        <v>221</v>
      </c>
      <c r="I184" s="147"/>
      <c r="L184" s="32"/>
      <c r="M184" s="148"/>
      <c r="T184" s="56"/>
      <c r="AT184" s="17" t="s">
        <v>137</v>
      </c>
      <c r="AU184" s="17" t="s">
        <v>87</v>
      </c>
    </row>
    <row r="185" spans="2:65" s="1" customFormat="1" ht="10.199999999999999">
      <c r="B185" s="32"/>
      <c r="D185" s="149" t="s">
        <v>139</v>
      </c>
      <c r="F185" s="150" t="s">
        <v>222</v>
      </c>
      <c r="I185" s="147"/>
      <c r="L185" s="32"/>
      <c r="M185" s="148"/>
      <c r="T185" s="56"/>
      <c r="AT185" s="17" t="s">
        <v>139</v>
      </c>
      <c r="AU185" s="17" t="s">
        <v>87</v>
      </c>
    </row>
    <row r="186" spans="2:65" s="12" customFormat="1" ht="10.199999999999999">
      <c r="B186" s="151"/>
      <c r="D186" s="145" t="s">
        <v>141</v>
      </c>
      <c r="E186" s="152" t="s">
        <v>1</v>
      </c>
      <c r="F186" s="153" t="s">
        <v>198</v>
      </c>
      <c r="H186" s="154">
        <v>448</v>
      </c>
      <c r="I186" s="155"/>
      <c r="L186" s="151"/>
      <c r="M186" s="156"/>
      <c r="T186" s="157"/>
      <c r="AT186" s="152" t="s">
        <v>141</v>
      </c>
      <c r="AU186" s="152" t="s">
        <v>87</v>
      </c>
      <c r="AV186" s="12" t="s">
        <v>87</v>
      </c>
      <c r="AW186" s="12" t="s">
        <v>34</v>
      </c>
      <c r="AX186" s="12" t="s">
        <v>77</v>
      </c>
      <c r="AY186" s="152" t="s">
        <v>128</v>
      </c>
    </row>
    <row r="187" spans="2:65" s="12" customFormat="1" ht="10.199999999999999">
      <c r="B187" s="151"/>
      <c r="D187" s="145" t="s">
        <v>141</v>
      </c>
      <c r="E187" s="152" t="s">
        <v>1</v>
      </c>
      <c r="F187" s="153" t="s">
        <v>199</v>
      </c>
      <c r="H187" s="154">
        <v>701</v>
      </c>
      <c r="I187" s="155"/>
      <c r="L187" s="151"/>
      <c r="M187" s="156"/>
      <c r="T187" s="157"/>
      <c r="AT187" s="152" t="s">
        <v>141</v>
      </c>
      <c r="AU187" s="152" t="s">
        <v>87</v>
      </c>
      <c r="AV187" s="12" t="s">
        <v>87</v>
      </c>
      <c r="AW187" s="12" t="s">
        <v>34</v>
      </c>
      <c r="AX187" s="12" t="s">
        <v>77</v>
      </c>
      <c r="AY187" s="152" t="s">
        <v>128</v>
      </c>
    </row>
    <row r="188" spans="2:65" s="12" customFormat="1" ht="10.199999999999999">
      <c r="B188" s="151"/>
      <c r="D188" s="145" t="s">
        <v>141</v>
      </c>
      <c r="E188" s="152" t="s">
        <v>1</v>
      </c>
      <c r="F188" s="153" t="s">
        <v>223</v>
      </c>
      <c r="H188" s="154">
        <v>281</v>
      </c>
      <c r="I188" s="155"/>
      <c r="L188" s="151"/>
      <c r="M188" s="156"/>
      <c r="T188" s="157"/>
      <c r="AT188" s="152" t="s">
        <v>141</v>
      </c>
      <c r="AU188" s="152" t="s">
        <v>87</v>
      </c>
      <c r="AV188" s="12" t="s">
        <v>87</v>
      </c>
      <c r="AW188" s="12" t="s">
        <v>34</v>
      </c>
      <c r="AX188" s="12" t="s">
        <v>77</v>
      </c>
      <c r="AY188" s="152" t="s">
        <v>128</v>
      </c>
    </row>
    <row r="189" spans="2:65" s="12" customFormat="1" ht="10.199999999999999">
      <c r="B189" s="151"/>
      <c r="D189" s="145" t="s">
        <v>141</v>
      </c>
      <c r="E189" s="152" t="s">
        <v>1</v>
      </c>
      <c r="F189" s="153" t="s">
        <v>224</v>
      </c>
      <c r="H189" s="154">
        <v>104.04</v>
      </c>
      <c r="I189" s="155"/>
      <c r="L189" s="151"/>
      <c r="M189" s="156"/>
      <c r="T189" s="157"/>
      <c r="AT189" s="152" t="s">
        <v>141</v>
      </c>
      <c r="AU189" s="152" t="s">
        <v>87</v>
      </c>
      <c r="AV189" s="12" t="s">
        <v>87</v>
      </c>
      <c r="AW189" s="12" t="s">
        <v>34</v>
      </c>
      <c r="AX189" s="12" t="s">
        <v>77</v>
      </c>
      <c r="AY189" s="152" t="s">
        <v>128</v>
      </c>
    </row>
    <row r="190" spans="2:65" s="12" customFormat="1" ht="10.199999999999999">
      <c r="B190" s="151"/>
      <c r="D190" s="145" t="s">
        <v>141</v>
      </c>
      <c r="E190" s="152" t="s">
        <v>1</v>
      </c>
      <c r="F190" s="153" t="s">
        <v>225</v>
      </c>
      <c r="H190" s="154">
        <v>115.2</v>
      </c>
      <c r="I190" s="155"/>
      <c r="L190" s="151"/>
      <c r="M190" s="156"/>
      <c r="T190" s="157"/>
      <c r="AT190" s="152" t="s">
        <v>141</v>
      </c>
      <c r="AU190" s="152" t="s">
        <v>87</v>
      </c>
      <c r="AV190" s="12" t="s">
        <v>87</v>
      </c>
      <c r="AW190" s="12" t="s">
        <v>34</v>
      </c>
      <c r="AX190" s="12" t="s">
        <v>77</v>
      </c>
      <c r="AY190" s="152" t="s">
        <v>128</v>
      </c>
    </row>
    <row r="191" spans="2:65" s="12" customFormat="1" ht="10.199999999999999">
      <c r="B191" s="151"/>
      <c r="D191" s="145" t="s">
        <v>141</v>
      </c>
      <c r="E191" s="152" t="s">
        <v>1</v>
      </c>
      <c r="F191" s="153" t="s">
        <v>226</v>
      </c>
      <c r="H191" s="154">
        <v>145.19999999999999</v>
      </c>
      <c r="I191" s="155"/>
      <c r="L191" s="151"/>
      <c r="M191" s="156"/>
      <c r="T191" s="157"/>
      <c r="AT191" s="152" t="s">
        <v>141</v>
      </c>
      <c r="AU191" s="152" t="s">
        <v>87</v>
      </c>
      <c r="AV191" s="12" t="s">
        <v>87</v>
      </c>
      <c r="AW191" s="12" t="s">
        <v>34</v>
      </c>
      <c r="AX191" s="12" t="s">
        <v>77</v>
      </c>
      <c r="AY191" s="152" t="s">
        <v>128</v>
      </c>
    </row>
    <row r="192" spans="2:65" s="12" customFormat="1" ht="10.199999999999999">
      <c r="B192" s="151"/>
      <c r="D192" s="145" t="s">
        <v>141</v>
      </c>
      <c r="E192" s="152" t="s">
        <v>1</v>
      </c>
      <c r="F192" s="153" t="s">
        <v>227</v>
      </c>
      <c r="H192" s="154">
        <v>24.3</v>
      </c>
      <c r="I192" s="155"/>
      <c r="L192" s="151"/>
      <c r="M192" s="156"/>
      <c r="T192" s="157"/>
      <c r="AT192" s="152" t="s">
        <v>141</v>
      </c>
      <c r="AU192" s="152" t="s">
        <v>87</v>
      </c>
      <c r="AV192" s="12" t="s">
        <v>87</v>
      </c>
      <c r="AW192" s="12" t="s">
        <v>34</v>
      </c>
      <c r="AX192" s="12" t="s">
        <v>77</v>
      </c>
      <c r="AY192" s="152" t="s">
        <v>128</v>
      </c>
    </row>
    <row r="193" spans="2:65" s="12" customFormat="1" ht="10.199999999999999">
      <c r="B193" s="151"/>
      <c r="D193" s="145" t="s">
        <v>141</v>
      </c>
      <c r="E193" s="152" t="s">
        <v>1</v>
      </c>
      <c r="F193" s="153" t="s">
        <v>228</v>
      </c>
      <c r="H193" s="154">
        <v>-96</v>
      </c>
      <c r="I193" s="155"/>
      <c r="L193" s="151"/>
      <c r="M193" s="156"/>
      <c r="T193" s="157"/>
      <c r="AT193" s="152" t="s">
        <v>141</v>
      </c>
      <c r="AU193" s="152" t="s">
        <v>87</v>
      </c>
      <c r="AV193" s="12" t="s">
        <v>87</v>
      </c>
      <c r="AW193" s="12" t="s">
        <v>34</v>
      </c>
      <c r="AX193" s="12" t="s">
        <v>77</v>
      </c>
      <c r="AY193" s="152" t="s">
        <v>128</v>
      </c>
    </row>
    <row r="194" spans="2:65" s="13" customFormat="1" ht="10.199999999999999">
      <c r="B194" s="158"/>
      <c r="D194" s="145" t="s">
        <v>141</v>
      </c>
      <c r="E194" s="159" t="s">
        <v>1</v>
      </c>
      <c r="F194" s="160" t="s">
        <v>201</v>
      </c>
      <c r="H194" s="161">
        <v>1722.74</v>
      </c>
      <c r="I194" s="162"/>
      <c r="L194" s="158"/>
      <c r="M194" s="163"/>
      <c r="T194" s="164"/>
      <c r="AT194" s="159" t="s">
        <v>141</v>
      </c>
      <c r="AU194" s="159" t="s">
        <v>87</v>
      </c>
      <c r="AV194" s="13" t="s">
        <v>135</v>
      </c>
      <c r="AW194" s="13" t="s">
        <v>34</v>
      </c>
      <c r="AX194" s="13" t="s">
        <v>85</v>
      </c>
      <c r="AY194" s="159" t="s">
        <v>128</v>
      </c>
    </row>
    <row r="195" spans="2:65" s="1" customFormat="1" ht="16.5" customHeight="1">
      <c r="B195" s="32"/>
      <c r="C195" s="132" t="s">
        <v>229</v>
      </c>
      <c r="D195" s="132" t="s">
        <v>130</v>
      </c>
      <c r="E195" s="133" t="s">
        <v>230</v>
      </c>
      <c r="F195" s="134" t="s">
        <v>231</v>
      </c>
      <c r="G195" s="135" t="s">
        <v>194</v>
      </c>
      <c r="H195" s="136">
        <v>63</v>
      </c>
      <c r="I195" s="137"/>
      <c r="J195" s="138">
        <f>ROUND(I195*H195,2)</f>
        <v>0</v>
      </c>
      <c r="K195" s="134" t="s">
        <v>134</v>
      </c>
      <c r="L195" s="32"/>
      <c r="M195" s="139" t="s">
        <v>1</v>
      </c>
      <c r="N195" s="140" t="s">
        <v>42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135</v>
      </c>
      <c r="AT195" s="143" t="s">
        <v>130</v>
      </c>
      <c r="AU195" s="143" t="s">
        <v>87</v>
      </c>
      <c r="AY195" s="17" t="s">
        <v>128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7" t="s">
        <v>85</v>
      </c>
      <c r="BK195" s="144">
        <f>ROUND(I195*H195,2)</f>
        <v>0</v>
      </c>
      <c r="BL195" s="17" t="s">
        <v>135</v>
      </c>
      <c r="BM195" s="143" t="s">
        <v>232</v>
      </c>
    </row>
    <row r="196" spans="2:65" s="1" customFormat="1" ht="19.2">
      <c r="B196" s="32"/>
      <c r="D196" s="145" t="s">
        <v>137</v>
      </c>
      <c r="F196" s="146" t="s">
        <v>233</v>
      </c>
      <c r="I196" s="147"/>
      <c r="L196" s="32"/>
      <c r="M196" s="148"/>
      <c r="T196" s="56"/>
      <c r="AT196" s="17" t="s">
        <v>137</v>
      </c>
      <c r="AU196" s="17" t="s">
        <v>87</v>
      </c>
    </row>
    <row r="197" spans="2:65" s="1" customFormat="1" ht="10.199999999999999">
      <c r="B197" s="32"/>
      <c r="D197" s="149" t="s">
        <v>139</v>
      </c>
      <c r="F197" s="150" t="s">
        <v>234</v>
      </c>
      <c r="I197" s="147"/>
      <c r="L197" s="32"/>
      <c r="M197" s="148"/>
      <c r="T197" s="56"/>
      <c r="AT197" s="17" t="s">
        <v>139</v>
      </c>
      <c r="AU197" s="17" t="s">
        <v>87</v>
      </c>
    </row>
    <row r="198" spans="2:65" s="12" customFormat="1" ht="10.199999999999999">
      <c r="B198" s="151"/>
      <c r="D198" s="145" t="s">
        <v>141</v>
      </c>
      <c r="E198" s="152" t="s">
        <v>1</v>
      </c>
      <c r="F198" s="153" t="s">
        <v>235</v>
      </c>
      <c r="H198" s="154">
        <v>63</v>
      </c>
      <c r="I198" s="155"/>
      <c r="L198" s="151"/>
      <c r="M198" s="156"/>
      <c r="T198" s="157"/>
      <c r="AT198" s="152" t="s">
        <v>141</v>
      </c>
      <c r="AU198" s="152" t="s">
        <v>87</v>
      </c>
      <c r="AV198" s="12" t="s">
        <v>87</v>
      </c>
      <c r="AW198" s="12" t="s">
        <v>34</v>
      </c>
      <c r="AX198" s="12" t="s">
        <v>85</v>
      </c>
      <c r="AY198" s="152" t="s">
        <v>128</v>
      </c>
    </row>
    <row r="199" spans="2:65" s="1" customFormat="1" ht="16.5" customHeight="1">
      <c r="B199" s="32"/>
      <c r="C199" s="132" t="s">
        <v>236</v>
      </c>
      <c r="D199" s="132" t="s">
        <v>130</v>
      </c>
      <c r="E199" s="133" t="s">
        <v>237</v>
      </c>
      <c r="F199" s="134" t="s">
        <v>238</v>
      </c>
      <c r="G199" s="135" t="s">
        <v>239</v>
      </c>
      <c r="H199" s="136">
        <v>3100.9319999999998</v>
      </c>
      <c r="I199" s="137"/>
      <c r="J199" s="138">
        <f>ROUND(I199*H199,2)</f>
        <v>0</v>
      </c>
      <c r="K199" s="134" t="s">
        <v>134</v>
      </c>
      <c r="L199" s="32"/>
      <c r="M199" s="139" t="s">
        <v>1</v>
      </c>
      <c r="N199" s="140" t="s">
        <v>42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135</v>
      </c>
      <c r="AT199" s="143" t="s">
        <v>130</v>
      </c>
      <c r="AU199" s="143" t="s">
        <v>87</v>
      </c>
      <c r="AY199" s="17" t="s">
        <v>128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7" t="s">
        <v>85</v>
      </c>
      <c r="BK199" s="144">
        <f>ROUND(I199*H199,2)</f>
        <v>0</v>
      </c>
      <c r="BL199" s="17" t="s">
        <v>135</v>
      </c>
      <c r="BM199" s="143" t="s">
        <v>240</v>
      </c>
    </row>
    <row r="200" spans="2:65" s="1" customFormat="1" ht="19.2">
      <c r="B200" s="32"/>
      <c r="D200" s="145" t="s">
        <v>137</v>
      </c>
      <c r="F200" s="146" t="s">
        <v>241</v>
      </c>
      <c r="I200" s="147"/>
      <c r="L200" s="32"/>
      <c r="M200" s="148"/>
      <c r="T200" s="56"/>
      <c r="AT200" s="17" t="s">
        <v>137</v>
      </c>
      <c r="AU200" s="17" t="s">
        <v>87</v>
      </c>
    </row>
    <row r="201" spans="2:65" s="1" customFormat="1" ht="10.199999999999999">
      <c r="B201" s="32"/>
      <c r="D201" s="149" t="s">
        <v>139</v>
      </c>
      <c r="F201" s="150" t="s">
        <v>242</v>
      </c>
      <c r="I201" s="147"/>
      <c r="L201" s="32"/>
      <c r="M201" s="148"/>
      <c r="T201" s="56"/>
      <c r="AT201" s="17" t="s">
        <v>139</v>
      </c>
      <c r="AU201" s="17" t="s">
        <v>87</v>
      </c>
    </row>
    <row r="202" spans="2:65" s="12" customFormat="1" ht="10.199999999999999">
      <c r="B202" s="151"/>
      <c r="D202" s="145" t="s">
        <v>141</v>
      </c>
      <c r="E202" s="152" t="s">
        <v>1</v>
      </c>
      <c r="F202" s="153" t="s">
        <v>243</v>
      </c>
      <c r="H202" s="154">
        <v>3100.9319999999998</v>
      </c>
      <c r="I202" s="155"/>
      <c r="L202" s="151"/>
      <c r="M202" s="156"/>
      <c r="T202" s="157"/>
      <c r="AT202" s="152" t="s">
        <v>141</v>
      </c>
      <c r="AU202" s="152" t="s">
        <v>87</v>
      </c>
      <c r="AV202" s="12" t="s">
        <v>87</v>
      </c>
      <c r="AW202" s="12" t="s">
        <v>34</v>
      </c>
      <c r="AX202" s="12" t="s">
        <v>85</v>
      </c>
      <c r="AY202" s="152" t="s">
        <v>128</v>
      </c>
    </row>
    <row r="203" spans="2:65" s="1" customFormat="1" ht="16.5" customHeight="1">
      <c r="B203" s="32"/>
      <c r="C203" s="132" t="s">
        <v>244</v>
      </c>
      <c r="D203" s="132" t="s">
        <v>130</v>
      </c>
      <c r="E203" s="133" t="s">
        <v>245</v>
      </c>
      <c r="F203" s="134" t="s">
        <v>246</v>
      </c>
      <c r="G203" s="135" t="s">
        <v>194</v>
      </c>
      <c r="H203" s="136">
        <v>1722.74</v>
      </c>
      <c r="I203" s="137"/>
      <c r="J203" s="138">
        <f>ROUND(I203*H203,2)</f>
        <v>0</v>
      </c>
      <c r="K203" s="134" t="s">
        <v>134</v>
      </c>
      <c r="L203" s="32"/>
      <c r="M203" s="139" t="s">
        <v>1</v>
      </c>
      <c r="N203" s="140" t="s">
        <v>42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135</v>
      </c>
      <c r="AT203" s="143" t="s">
        <v>130</v>
      </c>
      <c r="AU203" s="143" t="s">
        <v>87</v>
      </c>
      <c r="AY203" s="17" t="s">
        <v>128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7" t="s">
        <v>85</v>
      </c>
      <c r="BK203" s="144">
        <f>ROUND(I203*H203,2)</f>
        <v>0</v>
      </c>
      <c r="BL203" s="17" t="s">
        <v>135</v>
      </c>
      <c r="BM203" s="143" t="s">
        <v>247</v>
      </c>
    </row>
    <row r="204" spans="2:65" s="1" customFormat="1" ht="10.199999999999999">
      <c r="B204" s="32"/>
      <c r="D204" s="145" t="s">
        <v>137</v>
      </c>
      <c r="F204" s="146" t="s">
        <v>248</v>
      </c>
      <c r="I204" s="147"/>
      <c r="L204" s="32"/>
      <c r="M204" s="148"/>
      <c r="T204" s="56"/>
      <c r="AT204" s="17" t="s">
        <v>137</v>
      </c>
      <c r="AU204" s="17" t="s">
        <v>87</v>
      </c>
    </row>
    <row r="205" spans="2:65" s="1" customFormat="1" ht="10.199999999999999">
      <c r="B205" s="32"/>
      <c r="D205" s="149" t="s">
        <v>139</v>
      </c>
      <c r="F205" s="150" t="s">
        <v>249</v>
      </c>
      <c r="I205" s="147"/>
      <c r="L205" s="32"/>
      <c r="M205" s="148"/>
      <c r="T205" s="56"/>
      <c r="AT205" s="17" t="s">
        <v>139</v>
      </c>
      <c r="AU205" s="17" t="s">
        <v>87</v>
      </c>
    </row>
    <row r="206" spans="2:65" s="12" customFormat="1" ht="10.199999999999999">
      <c r="B206" s="151"/>
      <c r="D206" s="145" t="s">
        <v>141</v>
      </c>
      <c r="E206" s="152" t="s">
        <v>1</v>
      </c>
      <c r="F206" s="153" t="s">
        <v>250</v>
      </c>
      <c r="H206" s="154">
        <v>1722.74</v>
      </c>
      <c r="I206" s="155"/>
      <c r="L206" s="151"/>
      <c r="M206" s="156"/>
      <c r="T206" s="157"/>
      <c r="AT206" s="152" t="s">
        <v>141</v>
      </c>
      <c r="AU206" s="152" t="s">
        <v>87</v>
      </c>
      <c r="AV206" s="12" t="s">
        <v>87</v>
      </c>
      <c r="AW206" s="12" t="s">
        <v>34</v>
      </c>
      <c r="AX206" s="12" t="s">
        <v>85</v>
      </c>
      <c r="AY206" s="152" t="s">
        <v>128</v>
      </c>
    </row>
    <row r="207" spans="2:65" s="1" customFormat="1" ht="16.5" customHeight="1">
      <c r="B207" s="32"/>
      <c r="C207" s="132" t="s">
        <v>251</v>
      </c>
      <c r="D207" s="132" t="s">
        <v>130</v>
      </c>
      <c r="E207" s="133" t="s">
        <v>252</v>
      </c>
      <c r="F207" s="134" t="s">
        <v>253</v>
      </c>
      <c r="G207" s="135" t="s">
        <v>194</v>
      </c>
      <c r="H207" s="136">
        <v>388.8</v>
      </c>
      <c r="I207" s="137"/>
      <c r="J207" s="138">
        <f>ROUND(I207*H207,2)</f>
        <v>0</v>
      </c>
      <c r="K207" s="134" t="s">
        <v>134</v>
      </c>
      <c r="L207" s="32"/>
      <c r="M207" s="139" t="s">
        <v>1</v>
      </c>
      <c r="N207" s="140" t="s">
        <v>42</v>
      </c>
      <c r="P207" s="141">
        <f>O207*H207</f>
        <v>0</v>
      </c>
      <c r="Q207" s="141">
        <v>0</v>
      </c>
      <c r="R207" s="141">
        <f>Q207*H207</f>
        <v>0</v>
      </c>
      <c r="S207" s="141">
        <v>0</v>
      </c>
      <c r="T207" s="142">
        <f>S207*H207</f>
        <v>0</v>
      </c>
      <c r="AR207" s="143" t="s">
        <v>135</v>
      </c>
      <c r="AT207" s="143" t="s">
        <v>130</v>
      </c>
      <c r="AU207" s="143" t="s">
        <v>87</v>
      </c>
      <c r="AY207" s="17" t="s">
        <v>128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7" t="s">
        <v>85</v>
      </c>
      <c r="BK207" s="144">
        <f>ROUND(I207*H207,2)</f>
        <v>0</v>
      </c>
      <c r="BL207" s="17" t="s">
        <v>135</v>
      </c>
      <c r="BM207" s="143" t="s">
        <v>254</v>
      </c>
    </row>
    <row r="208" spans="2:65" s="1" customFormat="1" ht="19.2">
      <c r="B208" s="32"/>
      <c r="D208" s="145" t="s">
        <v>137</v>
      </c>
      <c r="F208" s="146" t="s">
        <v>255</v>
      </c>
      <c r="I208" s="147"/>
      <c r="L208" s="32"/>
      <c r="M208" s="148"/>
      <c r="T208" s="56"/>
      <c r="AT208" s="17" t="s">
        <v>137</v>
      </c>
      <c r="AU208" s="17" t="s">
        <v>87</v>
      </c>
    </row>
    <row r="209" spans="2:65" s="1" customFormat="1" ht="10.199999999999999">
      <c r="B209" s="32"/>
      <c r="D209" s="149" t="s">
        <v>139</v>
      </c>
      <c r="F209" s="150" t="s">
        <v>256</v>
      </c>
      <c r="I209" s="147"/>
      <c r="L209" s="32"/>
      <c r="M209" s="148"/>
      <c r="T209" s="56"/>
      <c r="AT209" s="17" t="s">
        <v>139</v>
      </c>
      <c r="AU209" s="17" t="s">
        <v>87</v>
      </c>
    </row>
    <row r="210" spans="2:65" s="12" customFormat="1" ht="10.199999999999999">
      <c r="B210" s="151"/>
      <c r="D210" s="145" t="s">
        <v>141</v>
      </c>
      <c r="E210" s="152" t="s">
        <v>1</v>
      </c>
      <c r="F210" s="153" t="s">
        <v>257</v>
      </c>
      <c r="H210" s="154">
        <v>61.2</v>
      </c>
      <c r="I210" s="155"/>
      <c r="L210" s="151"/>
      <c r="M210" s="156"/>
      <c r="T210" s="157"/>
      <c r="AT210" s="152" t="s">
        <v>141</v>
      </c>
      <c r="AU210" s="152" t="s">
        <v>87</v>
      </c>
      <c r="AV210" s="12" t="s">
        <v>87</v>
      </c>
      <c r="AW210" s="12" t="s">
        <v>34</v>
      </c>
      <c r="AX210" s="12" t="s">
        <v>77</v>
      </c>
      <c r="AY210" s="152" t="s">
        <v>128</v>
      </c>
    </row>
    <row r="211" spans="2:65" s="12" customFormat="1" ht="10.199999999999999">
      <c r="B211" s="151"/>
      <c r="D211" s="145" t="s">
        <v>141</v>
      </c>
      <c r="E211" s="152" t="s">
        <v>1</v>
      </c>
      <c r="F211" s="153" t="s">
        <v>258</v>
      </c>
      <c r="H211" s="154">
        <v>86.4</v>
      </c>
      <c r="I211" s="155"/>
      <c r="L211" s="151"/>
      <c r="M211" s="156"/>
      <c r="T211" s="157"/>
      <c r="AT211" s="152" t="s">
        <v>141</v>
      </c>
      <c r="AU211" s="152" t="s">
        <v>87</v>
      </c>
      <c r="AV211" s="12" t="s">
        <v>87</v>
      </c>
      <c r="AW211" s="12" t="s">
        <v>34</v>
      </c>
      <c r="AX211" s="12" t="s">
        <v>77</v>
      </c>
      <c r="AY211" s="152" t="s">
        <v>128</v>
      </c>
    </row>
    <row r="212" spans="2:65" s="12" customFormat="1" ht="10.199999999999999">
      <c r="B212" s="151"/>
      <c r="D212" s="145" t="s">
        <v>141</v>
      </c>
      <c r="E212" s="152" t="s">
        <v>1</v>
      </c>
      <c r="F212" s="153" t="s">
        <v>259</v>
      </c>
      <c r="H212" s="154">
        <v>145.19999999999999</v>
      </c>
      <c r="I212" s="155"/>
      <c r="L212" s="151"/>
      <c r="M212" s="156"/>
      <c r="T212" s="157"/>
      <c r="AT212" s="152" t="s">
        <v>141</v>
      </c>
      <c r="AU212" s="152" t="s">
        <v>87</v>
      </c>
      <c r="AV212" s="12" t="s">
        <v>87</v>
      </c>
      <c r="AW212" s="12" t="s">
        <v>34</v>
      </c>
      <c r="AX212" s="12" t="s">
        <v>77</v>
      </c>
      <c r="AY212" s="152" t="s">
        <v>128</v>
      </c>
    </row>
    <row r="213" spans="2:65" s="12" customFormat="1" ht="10.199999999999999">
      <c r="B213" s="151"/>
      <c r="D213" s="145" t="s">
        <v>141</v>
      </c>
      <c r="E213" s="152" t="s">
        <v>1</v>
      </c>
      <c r="F213" s="153" t="s">
        <v>260</v>
      </c>
      <c r="H213" s="154">
        <v>96</v>
      </c>
      <c r="I213" s="155"/>
      <c r="L213" s="151"/>
      <c r="M213" s="156"/>
      <c r="T213" s="157"/>
      <c r="AT213" s="152" t="s">
        <v>141</v>
      </c>
      <c r="AU213" s="152" t="s">
        <v>87</v>
      </c>
      <c r="AV213" s="12" t="s">
        <v>87</v>
      </c>
      <c r="AW213" s="12" t="s">
        <v>34</v>
      </c>
      <c r="AX213" s="12" t="s">
        <v>77</v>
      </c>
      <c r="AY213" s="152" t="s">
        <v>128</v>
      </c>
    </row>
    <row r="214" spans="2:65" s="13" customFormat="1" ht="10.199999999999999">
      <c r="B214" s="158"/>
      <c r="D214" s="145" t="s">
        <v>141</v>
      </c>
      <c r="E214" s="159" t="s">
        <v>1</v>
      </c>
      <c r="F214" s="160" t="s">
        <v>201</v>
      </c>
      <c r="H214" s="161">
        <v>388.8</v>
      </c>
      <c r="I214" s="162"/>
      <c r="L214" s="158"/>
      <c r="M214" s="163"/>
      <c r="T214" s="164"/>
      <c r="AT214" s="159" t="s">
        <v>141</v>
      </c>
      <c r="AU214" s="159" t="s">
        <v>87</v>
      </c>
      <c r="AV214" s="13" t="s">
        <v>135</v>
      </c>
      <c r="AW214" s="13" t="s">
        <v>34</v>
      </c>
      <c r="AX214" s="13" t="s">
        <v>85</v>
      </c>
      <c r="AY214" s="159" t="s">
        <v>128</v>
      </c>
    </row>
    <row r="215" spans="2:65" s="1" customFormat="1" ht="16.5" customHeight="1">
      <c r="B215" s="32"/>
      <c r="C215" s="165" t="s">
        <v>261</v>
      </c>
      <c r="D215" s="165" t="s">
        <v>262</v>
      </c>
      <c r="E215" s="166" t="s">
        <v>263</v>
      </c>
      <c r="F215" s="167" t="s">
        <v>264</v>
      </c>
      <c r="G215" s="168" t="s">
        <v>239</v>
      </c>
      <c r="H215" s="169">
        <v>57.6</v>
      </c>
      <c r="I215" s="170"/>
      <c r="J215" s="171">
        <f>ROUND(I215*H215,2)</f>
        <v>0</v>
      </c>
      <c r="K215" s="167" t="s">
        <v>134</v>
      </c>
      <c r="L215" s="172"/>
      <c r="M215" s="173" t="s">
        <v>1</v>
      </c>
      <c r="N215" s="174" t="s">
        <v>42</v>
      </c>
      <c r="P215" s="141">
        <f>O215*H215</f>
        <v>0</v>
      </c>
      <c r="Q215" s="141">
        <v>1</v>
      </c>
      <c r="R215" s="141">
        <f>Q215*H215</f>
        <v>57.6</v>
      </c>
      <c r="S215" s="141">
        <v>0</v>
      </c>
      <c r="T215" s="142">
        <f>S215*H215</f>
        <v>0</v>
      </c>
      <c r="AR215" s="143" t="s">
        <v>184</v>
      </c>
      <c r="AT215" s="143" t="s">
        <v>262</v>
      </c>
      <c r="AU215" s="143" t="s">
        <v>87</v>
      </c>
      <c r="AY215" s="17" t="s">
        <v>128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7" t="s">
        <v>85</v>
      </c>
      <c r="BK215" s="144">
        <f>ROUND(I215*H215,2)</f>
        <v>0</v>
      </c>
      <c r="BL215" s="17" t="s">
        <v>135</v>
      </c>
      <c r="BM215" s="143" t="s">
        <v>265</v>
      </c>
    </row>
    <row r="216" spans="2:65" s="1" customFormat="1" ht="10.199999999999999">
      <c r="B216" s="32"/>
      <c r="D216" s="145" t="s">
        <v>137</v>
      </c>
      <c r="F216" s="146" t="s">
        <v>264</v>
      </c>
      <c r="I216" s="147"/>
      <c r="L216" s="32"/>
      <c r="M216" s="148"/>
      <c r="T216" s="56"/>
      <c r="AT216" s="17" t="s">
        <v>137</v>
      </c>
      <c r="AU216" s="17" t="s">
        <v>87</v>
      </c>
    </row>
    <row r="217" spans="2:65" s="12" customFormat="1" ht="10.199999999999999">
      <c r="B217" s="151"/>
      <c r="D217" s="145" t="s">
        <v>141</v>
      </c>
      <c r="E217" s="152" t="s">
        <v>1</v>
      </c>
      <c r="F217" s="153" t="s">
        <v>266</v>
      </c>
      <c r="H217" s="154">
        <v>23.04</v>
      </c>
      <c r="I217" s="155"/>
      <c r="L217" s="151"/>
      <c r="M217" s="156"/>
      <c r="T217" s="157"/>
      <c r="AT217" s="152" t="s">
        <v>141</v>
      </c>
      <c r="AU217" s="152" t="s">
        <v>87</v>
      </c>
      <c r="AV217" s="12" t="s">
        <v>87</v>
      </c>
      <c r="AW217" s="12" t="s">
        <v>34</v>
      </c>
      <c r="AX217" s="12" t="s">
        <v>77</v>
      </c>
      <c r="AY217" s="152" t="s">
        <v>128</v>
      </c>
    </row>
    <row r="218" spans="2:65" s="12" customFormat="1" ht="10.199999999999999">
      <c r="B218" s="151"/>
      <c r="D218" s="145" t="s">
        <v>141</v>
      </c>
      <c r="E218" s="152" t="s">
        <v>1</v>
      </c>
      <c r="F218" s="153" t="s">
        <v>267</v>
      </c>
      <c r="H218" s="154">
        <v>34.56</v>
      </c>
      <c r="I218" s="155"/>
      <c r="L218" s="151"/>
      <c r="M218" s="156"/>
      <c r="T218" s="157"/>
      <c r="AT218" s="152" t="s">
        <v>141</v>
      </c>
      <c r="AU218" s="152" t="s">
        <v>87</v>
      </c>
      <c r="AV218" s="12" t="s">
        <v>87</v>
      </c>
      <c r="AW218" s="12" t="s">
        <v>34</v>
      </c>
      <c r="AX218" s="12" t="s">
        <v>77</v>
      </c>
      <c r="AY218" s="152" t="s">
        <v>128</v>
      </c>
    </row>
    <row r="219" spans="2:65" s="13" customFormat="1" ht="10.199999999999999">
      <c r="B219" s="158"/>
      <c r="D219" s="145" t="s">
        <v>141</v>
      </c>
      <c r="E219" s="159" t="s">
        <v>1</v>
      </c>
      <c r="F219" s="160" t="s">
        <v>201</v>
      </c>
      <c r="H219" s="161">
        <v>57.6</v>
      </c>
      <c r="I219" s="162"/>
      <c r="L219" s="158"/>
      <c r="M219" s="163"/>
      <c r="T219" s="164"/>
      <c r="AT219" s="159" t="s">
        <v>141</v>
      </c>
      <c r="AU219" s="159" t="s">
        <v>87</v>
      </c>
      <c r="AV219" s="13" t="s">
        <v>135</v>
      </c>
      <c r="AW219" s="13" t="s">
        <v>34</v>
      </c>
      <c r="AX219" s="13" t="s">
        <v>85</v>
      </c>
      <c r="AY219" s="159" t="s">
        <v>128</v>
      </c>
    </row>
    <row r="220" spans="2:65" s="1" customFormat="1" ht="16.5" customHeight="1">
      <c r="B220" s="32"/>
      <c r="C220" s="165" t="s">
        <v>268</v>
      </c>
      <c r="D220" s="165" t="s">
        <v>262</v>
      </c>
      <c r="E220" s="166" t="s">
        <v>269</v>
      </c>
      <c r="F220" s="167" t="s">
        <v>270</v>
      </c>
      <c r="G220" s="168" t="s">
        <v>239</v>
      </c>
      <c r="H220" s="169">
        <v>358.2</v>
      </c>
      <c r="I220" s="170"/>
      <c r="J220" s="171">
        <f>ROUND(I220*H220,2)</f>
        <v>0</v>
      </c>
      <c r="K220" s="167" t="s">
        <v>134</v>
      </c>
      <c r="L220" s="172"/>
      <c r="M220" s="173" t="s">
        <v>1</v>
      </c>
      <c r="N220" s="174" t="s">
        <v>42</v>
      </c>
      <c r="P220" s="141">
        <f>O220*H220</f>
        <v>0</v>
      </c>
      <c r="Q220" s="141">
        <v>1</v>
      </c>
      <c r="R220" s="141">
        <f>Q220*H220</f>
        <v>358.2</v>
      </c>
      <c r="S220" s="141">
        <v>0</v>
      </c>
      <c r="T220" s="142">
        <f>S220*H220</f>
        <v>0</v>
      </c>
      <c r="AR220" s="143" t="s">
        <v>184</v>
      </c>
      <c r="AT220" s="143" t="s">
        <v>262</v>
      </c>
      <c r="AU220" s="143" t="s">
        <v>87</v>
      </c>
      <c r="AY220" s="17" t="s">
        <v>128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7" t="s">
        <v>85</v>
      </c>
      <c r="BK220" s="144">
        <f>ROUND(I220*H220,2)</f>
        <v>0</v>
      </c>
      <c r="BL220" s="17" t="s">
        <v>135</v>
      </c>
      <c r="BM220" s="143" t="s">
        <v>271</v>
      </c>
    </row>
    <row r="221" spans="2:65" s="1" customFormat="1" ht="10.199999999999999">
      <c r="B221" s="32"/>
      <c r="D221" s="145" t="s">
        <v>137</v>
      </c>
      <c r="F221" s="146" t="s">
        <v>270</v>
      </c>
      <c r="I221" s="147"/>
      <c r="L221" s="32"/>
      <c r="M221" s="148"/>
      <c r="T221" s="56"/>
      <c r="AT221" s="17" t="s">
        <v>137</v>
      </c>
      <c r="AU221" s="17" t="s">
        <v>87</v>
      </c>
    </row>
    <row r="222" spans="2:65" s="12" customFormat="1" ht="10.199999999999999">
      <c r="B222" s="151"/>
      <c r="D222" s="145" t="s">
        <v>141</v>
      </c>
      <c r="E222" s="152" t="s">
        <v>1</v>
      </c>
      <c r="F222" s="153" t="s">
        <v>272</v>
      </c>
      <c r="H222" s="154">
        <v>122.4</v>
      </c>
      <c r="I222" s="155"/>
      <c r="L222" s="151"/>
      <c r="M222" s="156"/>
      <c r="T222" s="157"/>
      <c r="AT222" s="152" t="s">
        <v>141</v>
      </c>
      <c r="AU222" s="152" t="s">
        <v>87</v>
      </c>
      <c r="AV222" s="12" t="s">
        <v>87</v>
      </c>
      <c r="AW222" s="12" t="s">
        <v>34</v>
      </c>
      <c r="AX222" s="12" t="s">
        <v>77</v>
      </c>
      <c r="AY222" s="152" t="s">
        <v>128</v>
      </c>
    </row>
    <row r="223" spans="2:65" s="12" customFormat="1" ht="10.199999999999999">
      <c r="B223" s="151"/>
      <c r="D223" s="145" t="s">
        <v>141</v>
      </c>
      <c r="E223" s="152" t="s">
        <v>1</v>
      </c>
      <c r="F223" s="153" t="s">
        <v>273</v>
      </c>
      <c r="H223" s="154">
        <v>172.8</v>
      </c>
      <c r="I223" s="155"/>
      <c r="L223" s="151"/>
      <c r="M223" s="156"/>
      <c r="T223" s="157"/>
      <c r="AT223" s="152" t="s">
        <v>141</v>
      </c>
      <c r="AU223" s="152" t="s">
        <v>87</v>
      </c>
      <c r="AV223" s="12" t="s">
        <v>87</v>
      </c>
      <c r="AW223" s="12" t="s">
        <v>34</v>
      </c>
      <c r="AX223" s="12" t="s">
        <v>77</v>
      </c>
      <c r="AY223" s="152" t="s">
        <v>128</v>
      </c>
    </row>
    <row r="224" spans="2:65" s="12" customFormat="1" ht="10.199999999999999">
      <c r="B224" s="151"/>
      <c r="D224" s="145" t="s">
        <v>141</v>
      </c>
      <c r="E224" s="152" t="s">
        <v>1</v>
      </c>
      <c r="F224" s="153" t="s">
        <v>274</v>
      </c>
      <c r="H224" s="154">
        <v>63</v>
      </c>
      <c r="I224" s="155"/>
      <c r="L224" s="151"/>
      <c r="M224" s="156"/>
      <c r="T224" s="157"/>
      <c r="AT224" s="152" t="s">
        <v>141</v>
      </c>
      <c r="AU224" s="152" t="s">
        <v>87</v>
      </c>
      <c r="AV224" s="12" t="s">
        <v>87</v>
      </c>
      <c r="AW224" s="12" t="s">
        <v>34</v>
      </c>
      <c r="AX224" s="12" t="s">
        <v>77</v>
      </c>
      <c r="AY224" s="152" t="s">
        <v>128</v>
      </c>
    </row>
    <row r="225" spans="2:65" s="13" customFormat="1" ht="10.199999999999999">
      <c r="B225" s="158"/>
      <c r="D225" s="145" t="s">
        <v>141</v>
      </c>
      <c r="E225" s="159" t="s">
        <v>1</v>
      </c>
      <c r="F225" s="160" t="s">
        <v>201</v>
      </c>
      <c r="H225" s="161">
        <v>358.20000000000005</v>
      </c>
      <c r="I225" s="162"/>
      <c r="L225" s="158"/>
      <c r="M225" s="163"/>
      <c r="T225" s="164"/>
      <c r="AT225" s="159" t="s">
        <v>141</v>
      </c>
      <c r="AU225" s="159" t="s">
        <v>87</v>
      </c>
      <c r="AV225" s="13" t="s">
        <v>135</v>
      </c>
      <c r="AW225" s="13" t="s">
        <v>34</v>
      </c>
      <c r="AX225" s="13" t="s">
        <v>85</v>
      </c>
      <c r="AY225" s="159" t="s">
        <v>128</v>
      </c>
    </row>
    <row r="226" spans="2:65" s="1" customFormat="1" ht="16.5" customHeight="1">
      <c r="B226" s="32"/>
      <c r="C226" s="165" t="s">
        <v>275</v>
      </c>
      <c r="D226" s="165" t="s">
        <v>262</v>
      </c>
      <c r="E226" s="166" t="s">
        <v>276</v>
      </c>
      <c r="F226" s="167" t="s">
        <v>277</v>
      </c>
      <c r="G226" s="168" t="s">
        <v>239</v>
      </c>
      <c r="H226" s="169">
        <v>290.39999999999998</v>
      </c>
      <c r="I226" s="170"/>
      <c r="J226" s="171">
        <f>ROUND(I226*H226,2)</f>
        <v>0</v>
      </c>
      <c r="K226" s="167" t="s">
        <v>134</v>
      </c>
      <c r="L226" s="172"/>
      <c r="M226" s="173" t="s">
        <v>1</v>
      </c>
      <c r="N226" s="174" t="s">
        <v>42</v>
      </c>
      <c r="P226" s="141">
        <f>O226*H226</f>
        <v>0</v>
      </c>
      <c r="Q226" s="141">
        <v>1</v>
      </c>
      <c r="R226" s="141">
        <f>Q226*H226</f>
        <v>290.39999999999998</v>
      </c>
      <c r="S226" s="141">
        <v>0</v>
      </c>
      <c r="T226" s="142">
        <f>S226*H226</f>
        <v>0</v>
      </c>
      <c r="AR226" s="143" t="s">
        <v>184</v>
      </c>
      <c r="AT226" s="143" t="s">
        <v>262</v>
      </c>
      <c r="AU226" s="143" t="s">
        <v>87</v>
      </c>
      <c r="AY226" s="17" t="s">
        <v>128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7" t="s">
        <v>85</v>
      </c>
      <c r="BK226" s="144">
        <f>ROUND(I226*H226,2)</f>
        <v>0</v>
      </c>
      <c r="BL226" s="17" t="s">
        <v>135</v>
      </c>
      <c r="BM226" s="143" t="s">
        <v>278</v>
      </c>
    </row>
    <row r="227" spans="2:65" s="1" customFormat="1" ht="10.199999999999999">
      <c r="B227" s="32"/>
      <c r="D227" s="145" t="s">
        <v>137</v>
      </c>
      <c r="F227" s="146" t="s">
        <v>277</v>
      </c>
      <c r="I227" s="147"/>
      <c r="L227" s="32"/>
      <c r="M227" s="148"/>
      <c r="T227" s="56"/>
      <c r="AT227" s="17" t="s">
        <v>137</v>
      </c>
      <c r="AU227" s="17" t="s">
        <v>87</v>
      </c>
    </row>
    <row r="228" spans="2:65" s="12" customFormat="1" ht="10.199999999999999">
      <c r="B228" s="151"/>
      <c r="D228" s="145" t="s">
        <v>141</v>
      </c>
      <c r="E228" s="152" t="s">
        <v>1</v>
      </c>
      <c r="F228" s="153" t="s">
        <v>279</v>
      </c>
      <c r="H228" s="154">
        <v>290.39999999999998</v>
      </c>
      <c r="I228" s="155"/>
      <c r="L228" s="151"/>
      <c r="M228" s="156"/>
      <c r="T228" s="157"/>
      <c r="AT228" s="152" t="s">
        <v>141</v>
      </c>
      <c r="AU228" s="152" t="s">
        <v>87</v>
      </c>
      <c r="AV228" s="12" t="s">
        <v>87</v>
      </c>
      <c r="AW228" s="12" t="s">
        <v>34</v>
      </c>
      <c r="AX228" s="12" t="s">
        <v>85</v>
      </c>
      <c r="AY228" s="152" t="s">
        <v>128</v>
      </c>
    </row>
    <row r="229" spans="2:65" s="1" customFormat="1" ht="16.5" customHeight="1">
      <c r="B229" s="32"/>
      <c r="C229" s="132" t="s">
        <v>280</v>
      </c>
      <c r="D229" s="132" t="s">
        <v>130</v>
      </c>
      <c r="E229" s="133" t="s">
        <v>281</v>
      </c>
      <c r="F229" s="134" t="s">
        <v>282</v>
      </c>
      <c r="G229" s="135" t="s">
        <v>194</v>
      </c>
      <c r="H229" s="136">
        <v>17.28</v>
      </c>
      <c r="I229" s="137"/>
      <c r="J229" s="138">
        <f>ROUND(I229*H229,2)</f>
        <v>0</v>
      </c>
      <c r="K229" s="134" t="s">
        <v>134</v>
      </c>
      <c r="L229" s="32"/>
      <c r="M229" s="139" t="s">
        <v>1</v>
      </c>
      <c r="N229" s="140" t="s">
        <v>42</v>
      </c>
      <c r="P229" s="141">
        <f>O229*H229</f>
        <v>0</v>
      </c>
      <c r="Q229" s="141">
        <v>0</v>
      </c>
      <c r="R229" s="141">
        <f>Q229*H229</f>
        <v>0</v>
      </c>
      <c r="S229" s="141">
        <v>0</v>
      </c>
      <c r="T229" s="142">
        <f>S229*H229</f>
        <v>0</v>
      </c>
      <c r="AR229" s="143" t="s">
        <v>135</v>
      </c>
      <c r="AT229" s="143" t="s">
        <v>130</v>
      </c>
      <c r="AU229" s="143" t="s">
        <v>87</v>
      </c>
      <c r="AY229" s="17" t="s">
        <v>128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7" t="s">
        <v>85</v>
      </c>
      <c r="BK229" s="144">
        <f>ROUND(I229*H229,2)</f>
        <v>0</v>
      </c>
      <c r="BL229" s="17" t="s">
        <v>135</v>
      </c>
      <c r="BM229" s="143" t="s">
        <v>283</v>
      </c>
    </row>
    <row r="230" spans="2:65" s="1" customFormat="1" ht="19.2">
      <c r="B230" s="32"/>
      <c r="D230" s="145" t="s">
        <v>137</v>
      </c>
      <c r="F230" s="146" t="s">
        <v>284</v>
      </c>
      <c r="I230" s="147"/>
      <c r="L230" s="32"/>
      <c r="M230" s="148"/>
      <c r="T230" s="56"/>
      <c r="AT230" s="17" t="s">
        <v>137</v>
      </c>
      <c r="AU230" s="17" t="s">
        <v>87</v>
      </c>
    </row>
    <row r="231" spans="2:65" s="1" customFormat="1" ht="10.199999999999999">
      <c r="B231" s="32"/>
      <c r="D231" s="149" t="s">
        <v>139</v>
      </c>
      <c r="F231" s="150" t="s">
        <v>285</v>
      </c>
      <c r="I231" s="147"/>
      <c r="L231" s="32"/>
      <c r="M231" s="148"/>
      <c r="T231" s="56"/>
      <c r="AT231" s="17" t="s">
        <v>139</v>
      </c>
      <c r="AU231" s="17" t="s">
        <v>87</v>
      </c>
    </row>
    <row r="232" spans="2:65" s="12" customFormat="1" ht="10.199999999999999">
      <c r="B232" s="151"/>
      <c r="D232" s="145" t="s">
        <v>141</v>
      </c>
      <c r="E232" s="152" t="s">
        <v>1</v>
      </c>
      <c r="F232" s="153" t="s">
        <v>286</v>
      </c>
      <c r="H232" s="154">
        <v>17.28</v>
      </c>
      <c r="I232" s="155"/>
      <c r="L232" s="151"/>
      <c r="M232" s="156"/>
      <c r="T232" s="157"/>
      <c r="AT232" s="152" t="s">
        <v>141</v>
      </c>
      <c r="AU232" s="152" t="s">
        <v>87</v>
      </c>
      <c r="AV232" s="12" t="s">
        <v>87</v>
      </c>
      <c r="AW232" s="12" t="s">
        <v>34</v>
      </c>
      <c r="AX232" s="12" t="s">
        <v>85</v>
      </c>
      <c r="AY232" s="152" t="s">
        <v>128</v>
      </c>
    </row>
    <row r="233" spans="2:65" s="1" customFormat="1" ht="16.5" customHeight="1">
      <c r="B233" s="32"/>
      <c r="C233" s="132" t="s">
        <v>7</v>
      </c>
      <c r="D233" s="132" t="s">
        <v>130</v>
      </c>
      <c r="E233" s="133" t="s">
        <v>287</v>
      </c>
      <c r="F233" s="134" t="s">
        <v>288</v>
      </c>
      <c r="G233" s="135" t="s">
        <v>133</v>
      </c>
      <c r="H233" s="136">
        <v>962</v>
      </c>
      <c r="I233" s="137"/>
      <c r="J233" s="138">
        <f>ROUND(I233*H233,2)</f>
        <v>0</v>
      </c>
      <c r="K233" s="134" t="s">
        <v>134</v>
      </c>
      <c r="L233" s="32"/>
      <c r="M233" s="139" t="s">
        <v>1</v>
      </c>
      <c r="N233" s="140" t="s">
        <v>42</v>
      </c>
      <c r="P233" s="141">
        <f>O233*H233</f>
        <v>0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AR233" s="143" t="s">
        <v>135</v>
      </c>
      <c r="AT233" s="143" t="s">
        <v>130</v>
      </c>
      <c r="AU233" s="143" t="s">
        <v>87</v>
      </c>
      <c r="AY233" s="17" t="s">
        <v>128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7" t="s">
        <v>85</v>
      </c>
      <c r="BK233" s="144">
        <f>ROUND(I233*H233,2)</f>
        <v>0</v>
      </c>
      <c r="BL233" s="17" t="s">
        <v>135</v>
      </c>
      <c r="BM233" s="143" t="s">
        <v>289</v>
      </c>
    </row>
    <row r="234" spans="2:65" s="1" customFormat="1" ht="10.199999999999999">
      <c r="B234" s="32"/>
      <c r="D234" s="145" t="s">
        <v>137</v>
      </c>
      <c r="F234" s="146" t="s">
        <v>290</v>
      </c>
      <c r="I234" s="147"/>
      <c r="L234" s="32"/>
      <c r="M234" s="148"/>
      <c r="T234" s="56"/>
      <c r="AT234" s="17" t="s">
        <v>137</v>
      </c>
      <c r="AU234" s="17" t="s">
        <v>87</v>
      </c>
    </row>
    <row r="235" spans="2:65" s="1" customFormat="1" ht="10.199999999999999">
      <c r="B235" s="32"/>
      <c r="D235" s="149" t="s">
        <v>139</v>
      </c>
      <c r="F235" s="150" t="s">
        <v>291</v>
      </c>
      <c r="I235" s="147"/>
      <c r="L235" s="32"/>
      <c r="M235" s="148"/>
      <c r="T235" s="56"/>
      <c r="AT235" s="17" t="s">
        <v>139</v>
      </c>
      <c r="AU235" s="17" t="s">
        <v>87</v>
      </c>
    </row>
    <row r="236" spans="2:65" s="12" customFormat="1" ht="10.199999999999999">
      <c r="B236" s="151"/>
      <c r="D236" s="145" t="s">
        <v>141</v>
      </c>
      <c r="E236" s="152" t="s">
        <v>1</v>
      </c>
      <c r="F236" s="153" t="s">
        <v>292</v>
      </c>
      <c r="H236" s="154">
        <v>962</v>
      </c>
      <c r="I236" s="155"/>
      <c r="L236" s="151"/>
      <c r="M236" s="156"/>
      <c r="T236" s="157"/>
      <c r="AT236" s="152" t="s">
        <v>141</v>
      </c>
      <c r="AU236" s="152" t="s">
        <v>87</v>
      </c>
      <c r="AV236" s="12" t="s">
        <v>87</v>
      </c>
      <c r="AW236" s="12" t="s">
        <v>34</v>
      </c>
      <c r="AX236" s="12" t="s">
        <v>85</v>
      </c>
      <c r="AY236" s="152" t="s">
        <v>128</v>
      </c>
    </row>
    <row r="237" spans="2:65" s="1" customFormat="1" ht="16.5" customHeight="1">
      <c r="B237" s="32"/>
      <c r="C237" s="132" t="s">
        <v>293</v>
      </c>
      <c r="D237" s="132" t="s">
        <v>130</v>
      </c>
      <c r="E237" s="133" t="s">
        <v>294</v>
      </c>
      <c r="F237" s="134" t="s">
        <v>295</v>
      </c>
      <c r="G237" s="135" t="s">
        <v>133</v>
      </c>
      <c r="H237" s="136">
        <v>962</v>
      </c>
      <c r="I237" s="137"/>
      <c r="J237" s="138">
        <f>ROUND(I237*H237,2)</f>
        <v>0</v>
      </c>
      <c r="K237" s="134" t="s">
        <v>134</v>
      </c>
      <c r="L237" s="32"/>
      <c r="M237" s="139" t="s">
        <v>1</v>
      </c>
      <c r="N237" s="140" t="s">
        <v>42</v>
      </c>
      <c r="P237" s="141">
        <f>O237*H237</f>
        <v>0</v>
      </c>
      <c r="Q237" s="141">
        <v>0</v>
      </c>
      <c r="R237" s="141">
        <f>Q237*H237</f>
        <v>0</v>
      </c>
      <c r="S237" s="141">
        <v>0</v>
      </c>
      <c r="T237" s="142">
        <f>S237*H237</f>
        <v>0</v>
      </c>
      <c r="AR237" s="143" t="s">
        <v>135</v>
      </c>
      <c r="AT237" s="143" t="s">
        <v>130</v>
      </c>
      <c r="AU237" s="143" t="s">
        <v>87</v>
      </c>
      <c r="AY237" s="17" t="s">
        <v>128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7" t="s">
        <v>85</v>
      </c>
      <c r="BK237" s="144">
        <f>ROUND(I237*H237,2)</f>
        <v>0</v>
      </c>
      <c r="BL237" s="17" t="s">
        <v>135</v>
      </c>
      <c r="BM237" s="143" t="s">
        <v>296</v>
      </c>
    </row>
    <row r="238" spans="2:65" s="1" customFormat="1" ht="19.2">
      <c r="B238" s="32"/>
      <c r="D238" s="145" t="s">
        <v>137</v>
      </c>
      <c r="F238" s="146" t="s">
        <v>297</v>
      </c>
      <c r="I238" s="147"/>
      <c r="L238" s="32"/>
      <c r="M238" s="148"/>
      <c r="T238" s="56"/>
      <c r="AT238" s="17" t="s">
        <v>137</v>
      </c>
      <c r="AU238" s="17" t="s">
        <v>87</v>
      </c>
    </row>
    <row r="239" spans="2:65" s="1" customFormat="1" ht="10.199999999999999">
      <c r="B239" s="32"/>
      <c r="D239" s="149" t="s">
        <v>139</v>
      </c>
      <c r="F239" s="150" t="s">
        <v>298</v>
      </c>
      <c r="I239" s="147"/>
      <c r="L239" s="32"/>
      <c r="M239" s="148"/>
      <c r="T239" s="56"/>
      <c r="AT239" s="17" t="s">
        <v>139</v>
      </c>
      <c r="AU239" s="17" t="s">
        <v>87</v>
      </c>
    </row>
    <row r="240" spans="2:65" s="12" customFormat="1" ht="10.199999999999999">
      <c r="B240" s="151"/>
      <c r="D240" s="145" t="s">
        <v>141</v>
      </c>
      <c r="E240" s="152" t="s">
        <v>1</v>
      </c>
      <c r="F240" s="153" t="s">
        <v>299</v>
      </c>
      <c r="H240" s="154">
        <v>962</v>
      </c>
      <c r="I240" s="155"/>
      <c r="L240" s="151"/>
      <c r="M240" s="156"/>
      <c r="T240" s="157"/>
      <c r="AT240" s="152" t="s">
        <v>141</v>
      </c>
      <c r="AU240" s="152" t="s">
        <v>87</v>
      </c>
      <c r="AV240" s="12" t="s">
        <v>87</v>
      </c>
      <c r="AW240" s="12" t="s">
        <v>34</v>
      </c>
      <c r="AX240" s="12" t="s">
        <v>85</v>
      </c>
      <c r="AY240" s="152" t="s">
        <v>128</v>
      </c>
    </row>
    <row r="241" spans="2:65" s="1" customFormat="1" ht="16.5" customHeight="1">
      <c r="B241" s="32"/>
      <c r="C241" s="165" t="s">
        <v>300</v>
      </c>
      <c r="D241" s="165" t="s">
        <v>262</v>
      </c>
      <c r="E241" s="166" t="s">
        <v>301</v>
      </c>
      <c r="F241" s="167" t="s">
        <v>302</v>
      </c>
      <c r="G241" s="168" t="s">
        <v>303</v>
      </c>
      <c r="H241" s="169">
        <v>43.29</v>
      </c>
      <c r="I241" s="170"/>
      <c r="J241" s="171">
        <f>ROUND(I241*H241,2)</f>
        <v>0</v>
      </c>
      <c r="K241" s="167" t="s">
        <v>134</v>
      </c>
      <c r="L241" s="172"/>
      <c r="M241" s="173" t="s">
        <v>1</v>
      </c>
      <c r="N241" s="174" t="s">
        <v>42</v>
      </c>
      <c r="P241" s="141">
        <f>O241*H241</f>
        <v>0</v>
      </c>
      <c r="Q241" s="141">
        <v>1E-3</v>
      </c>
      <c r="R241" s="141">
        <f>Q241*H241</f>
        <v>4.3290000000000002E-2</v>
      </c>
      <c r="S241" s="141">
        <v>0</v>
      </c>
      <c r="T241" s="142">
        <f>S241*H241</f>
        <v>0</v>
      </c>
      <c r="AR241" s="143" t="s">
        <v>184</v>
      </c>
      <c r="AT241" s="143" t="s">
        <v>262</v>
      </c>
      <c r="AU241" s="143" t="s">
        <v>87</v>
      </c>
      <c r="AY241" s="17" t="s">
        <v>128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7" t="s">
        <v>85</v>
      </c>
      <c r="BK241" s="144">
        <f>ROUND(I241*H241,2)</f>
        <v>0</v>
      </c>
      <c r="BL241" s="17" t="s">
        <v>135</v>
      </c>
      <c r="BM241" s="143" t="s">
        <v>304</v>
      </c>
    </row>
    <row r="242" spans="2:65" s="1" customFormat="1" ht="10.199999999999999">
      <c r="B242" s="32"/>
      <c r="D242" s="145" t="s">
        <v>137</v>
      </c>
      <c r="F242" s="146" t="s">
        <v>302</v>
      </c>
      <c r="I242" s="147"/>
      <c r="L242" s="32"/>
      <c r="M242" s="148"/>
      <c r="T242" s="56"/>
      <c r="AT242" s="17" t="s">
        <v>137</v>
      </c>
      <c r="AU242" s="17" t="s">
        <v>87</v>
      </c>
    </row>
    <row r="243" spans="2:65" s="12" customFormat="1" ht="10.199999999999999">
      <c r="B243" s="151"/>
      <c r="D243" s="145" t="s">
        <v>141</v>
      </c>
      <c r="E243" s="152" t="s">
        <v>1</v>
      </c>
      <c r="F243" s="153" t="s">
        <v>305</v>
      </c>
      <c r="H243" s="154">
        <v>43.29</v>
      </c>
      <c r="I243" s="155"/>
      <c r="L243" s="151"/>
      <c r="M243" s="156"/>
      <c r="T243" s="157"/>
      <c r="AT243" s="152" t="s">
        <v>141</v>
      </c>
      <c r="AU243" s="152" t="s">
        <v>87</v>
      </c>
      <c r="AV243" s="12" t="s">
        <v>87</v>
      </c>
      <c r="AW243" s="12" t="s">
        <v>34</v>
      </c>
      <c r="AX243" s="12" t="s">
        <v>85</v>
      </c>
      <c r="AY243" s="152" t="s">
        <v>128</v>
      </c>
    </row>
    <row r="244" spans="2:65" s="1" customFormat="1" ht="16.5" customHeight="1">
      <c r="B244" s="32"/>
      <c r="C244" s="165" t="s">
        <v>306</v>
      </c>
      <c r="D244" s="165" t="s">
        <v>262</v>
      </c>
      <c r="E244" s="166" t="s">
        <v>307</v>
      </c>
      <c r="F244" s="167" t="s">
        <v>308</v>
      </c>
      <c r="G244" s="168" t="s">
        <v>239</v>
      </c>
      <c r="H244" s="169">
        <v>173.16</v>
      </c>
      <c r="I244" s="170"/>
      <c r="J244" s="171">
        <f>ROUND(I244*H244,2)</f>
        <v>0</v>
      </c>
      <c r="K244" s="167" t="s">
        <v>134</v>
      </c>
      <c r="L244" s="172"/>
      <c r="M244" s="173" t="s">
        <v>1</v>
      </c>
      <c r="N244" s="174" t="s">
        <v>42</v>
      </c>
      <c r="P244" s="141">
        <f>O244*H244</f>
        <v>0</v>
      </c>
      <c r="Q244" s="141">
        <v>1</v>
      </c>
      <c r="R244" s="141">
        <f>Q244*H244</f>
        <v>173.16</v>
      </c>
      <c r="S244" s="141">
        <v>0</v>
      </c>
      <c r="T244" s="142">
        <f>S244*H244</f>
        <v>0</v>
      </c>
      <c r="AR244" s="143" t="s">
        <v>184</v>
      </c>
      <c r="AT244" s="143" t="s">
        <v>262</v>
      </c>
      <c r="AU244" s="143" t="s">
        <v>87</v>
      </c>
      <c r="AY244" s="17" t="s">
        <v>128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7" t="s">
        <v>85</v>
      </c>
      <c r="BK244" s="144">
        <f>ROUND(I244*H244,2)</f>
        <v>0</v>
      </c>
      <c r="BL244" s="17" t="s">
        <v>135</v>
      </c>
      <c r="BM244" s="143" t="s">
        <v>309</v>
      </c>
    </row>
    <row r="245" spans="2:65" s="1" customFormat="1" ht="10.199999999999999">
      <c r="B245" s="32"/>
      <c r="D245" s="145" t="s">
        <v>137</v>
      </c>
      <c r="F245" s="146" t="s">
        <v>308</v>
      </c>
      <c r="I245" s="147"/>
      <c r="L245" s="32"/>
      <c r="M245" s="148"/>
      <c r="T245" s="56"/>
      <c r="AT245" s="17" t="s">
        <v>137</v>
      </c>
      <c r="AU245" s="17" t="s">
        <v>87</v>
      </c>
    </row>
    <row r="246" spans="2:65" s="12" customFormat="1" ht="10.199999999999999">
      <c r="B246" s="151"/>
      <c r="D246" s="145" t="s">
        <v>141</v>
      </c>
      <c r="E246" s="152" t="s">
        <v>1</v>
      </c>
      <c r="F246" s="153" t="s">
        <v>310</v>
      </c>
      <c r="H246" s="154">
        <v>173.16</v>
      </c>
      <c r="I246" s="155"/>
      <c r="L246" s="151"/>
      <c r="M246" s="156"/>
      <c r="T246" s="157"/>
      <c r="AT246" s="152" t="s">
        <v>141</v>
      </c>
      <c r="AU246" s="152" t="s">
        <v>87</v>
      </c>
      <c r="AV246" s="12" t="s">
        <v>87</v>
      </c>
      <c r="AW246" s="12" t="s">
        <v>34</v>
      </c>
      <c r="AX246" s="12" t="s">
        <v>85</v>
      </c>
      <c r="AY246" s="152" t="s">
        <v>128</v>
      </c>
    </row>
    <row r="247" spans="2:65" s="1" customFormat="1" ht="16.5" customHeight="1">
      <c r="B247" s="32"/>
      <c r="C247" s="132" t="s">
        <v>311</v>
      </c>
      <c r="D247" s="132" t="s">
        <v>130</v>
      </c>
      <c r="E247" s="133" t="s">
        <v>312</v>
      </c>
      <c r="F247" s="134" t="s">
        <v>313</v>
      </c>
      <c r="G247" s="135" t="s">
        <v>133</v>
      </c>
      <c r="H247" s="136">
        <v>3621</v>
      </c>
      <c r="I247" s="137"/>
      <c r="J247" s="138">
        <f>ROUND(I247*H247,2)</f>
        <v>0</v>
      </c>
      <c r="K247" s="134" t="s">
        <v>134</v>
      </c>
      <c r="L247" s="32"/>
      <c r="M247" s="139" t="s">
        <v>1</v>
      </c>
      <c r="N247" s="140" t="s">
        <v>42</v>
      </c>
      <c r="P247" s="141">
        <f>O247*H247</f>
        <v>0</v>
      </c>
      <c r="Q247" s="141">
        <v>0</v>
      </c>
      <c r="R247" s="141">
        <f>Q247*H247</f>
        <v>0</v>
      </c>
      <c r="S247" s="141">
        <v>0</v>
      </c>
      <c r="T247" s="142">
        <f>S247*H247</f>
        <v>0</v>
      </c>
      <c r="AR247" s="143" t="s">
        <v>135</v>
      </c>
      <c r="AT247" s="143" t="s">
        <v>130</v>
      </c>
      <c r="AU247" s="143" t="s">
        <v>87</v>
      </c>
      <c r="AY247" s="17" t="s">
        <v>128</v>
      </c>
      <c r="BE247" s="144">
        <f>IF(N247="základní",J247,0)</f>
        <v>0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7" t="s">
        <v>85</v>
      </c>
      <c r="BK247" s="144">
        <f>ROUND(I247*H247,2)</f>
        <v>0</v>
      </c>
      <c r="BL247" s="17" t="s">
        <v>135</v>
      </c>
      <c r="BM247" s="143" t="s">
        <v>314</v>
      </c>
    </row>
    <row r="248" spans="2:65" s="1" customFormat="1" ht="10.199999999999999">
      <c r="B248" s="32"/>
      <c r="D248" s="145" t="s">
        <v>137</v>
      </c>
      <c r="F248" s="146" t="s">
        <v>315</v>
      </c>
      <c r="I248" s="147"/>
      <c r="L248" s="32"/>
      <c r="M248" s="148"/>
      <c r="T248" s="56"/>
      <c r="AT248" s="17" t="s">
        <v>137</v>
      </c>
      <c r="AU248" s="17" t="s">
        <v>87</v>
      </c>
    </row>
    <row r="249" spans="2:65" s="1" customFormat="1" ht="10.199999999999999">
      <c r="B249" s="32"/>
      <c r="D249" s="149" t="s">
        <v>139</v>
      </c>
      <c r="F249" s="150" t="s">
        <v>316</v>
      </c>
      <c r="I249" s="147"/>
      <c r="L249" s="32"/>
      <c r="M249" s="148"/>
      <c r="T249" s="56"/>
      <c r="AT249" s="17" t="s">
        <v>139</v>
      </c>
      <c r="AU249" s="17" t="s">
        <v>87</v>
      </c>
    </row>
    <row r="250" spans="2:65" s="12" customFormat="1" ht="10.199999999999999">
      <c r="B250" s="151"/>
      <c r="D250" s="145" t="s">
        <v>141</v>
      </c>
      <c r="E250" s="152" t="s">
        <v>1</v>
      </c>
      <c r="F250" s="153" t="s">
        <v>317</v>
      </c>
      <c r="H250" s="154">
        <v>3621</v>
      </c>
      <c r="I250" s="155"/>
      <c r="L250" s="151"/>
      <c r="M250" s="156"/>
      <c r="T250" s="157"/>
      <c r="AT250" s="152" t="s">
        <v>141</v>
      </c>
      <c r="AU250" s="152" t="s">
        <v>87</v>
      </c>
      <c r="AV250" s="12" t="s">
        <v>87</v>
      </c>
      <c r="AW250" s="12" t="s">
        <v>34</v>
      </c>
      <c r="AX250" s="12" t="s">
        <v>85</v>
      </c>
      <c r="AY250" s="152" t="s">
        <v>128</v>
      </c>
    </row>
    <row r="251" spans="2:65" s="11" customFormat="1" ht="22.8" customHeight="1">
      <c r="B251" s="120"/>
      <c r="D251" s="121" t="s">
        <v>76</v>
      </c>
      <c r="E251" s="130" t="s">
        <v>87</v>
      </c>
      <c r="F251" s="130" t="s">
        <v>318</v>
      </c>
      <c r="I251" s="123"/>
      <c r="J251" s="131">
        <f>BK251</f>
        <v>0</v>
      </c>
      <c r="L251" s="120"/>
      <c r="M251" s="125"/>
      <c r="P251" s="126">
        <f>SUM(P252:P277)</f>
        <v>0</v>
      </c>
      <c r="R251" s="126">
        <f>SUM(R252:R277)</f>
        <v>203.73966576000001</v>
      </c>
      <c r="T251" s="127">
        <f>SUM(T252:T277)</f>
        <v>0</v>
      </c>
      <c r="AR251" s="121" t="s">
        <v>85</v>
      </c>
      <c r="AT251" s="128" t="s">
        <v>76</v>
      </c>
      <c r="AU251" s="128" t="s">
        <v>85</v>
      </c>
      <c r="AY251" s="121" t="s">
        <v>128</v>
      </c>
      <c r="BK251" s="129">
        <f>SUM(BK252:BK277)</f>
        <v>0</v>
      </c>
    </row>
    <row r="252" spans="2:65" s="1" customFormat="1" ht="16.5" customHeight="1">
      <c r="B252" s="32"/>
      <c r="C252" s="132" t="s">
        <v>319</v>
      </c>
      <c r="D252" s="132" t="s">
        <v>130</v>
      </c>
      <c r="E252" s="133" t="s">
        <v>320</v>
      </c>
      <c r="F252" s="134" t="s">
        <v>321</v>
      </c>
      <c r="G252" s="135" t="s">
        <v>133</v>
      </c>
      <c r="H252" s="136">
        <v>1306.8</v>
      </c>
      <c r="I252" s="137"/>
      <c r="J252" s="138">
        <f>ROUND(I252*H252,2)</f>
        <v>0</v>
      </c>
      <c r="K252" s="134" t="s">
        <v>134</v>
      </c>
      <c r="L252" s="32"/>
      <c r="M252" s="139" t="s">
        <v>1</v>
      </c>
      <c r="N252" s="140" t="s">
        <v>42</v>
      </c>
      <c r="P252" s="141">
        <f>O252*H252</f>
        <v>0</v>
      </c>
      <c r="Q252" s="141">
        <v>3.1E-4</v>
      </c>
      <c r="R252" s="141">
        <f>Q252*H252</f>
        <v>0.40510799999999997</v>
      </c>
      <c r="S252" s="141">
        <v>0</v>
      </c>
      <c r="T252" s="142">
        <f>S252*H252</f>
        <v>0</v>
      </c>
      <c r="AR252" s="143" t="s">
        <v>135</v>
      </c>
      <c r="AT252" s="143" t="s">
        <v>130</v>
      </c>
      <c r="AU252" s="143" t="s">
        <v>87</v>
      </c>
      <c r="AY252" s="17" t="s">
        <v>128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7" t="s">
        <v>85</v>
      </c>
      <c r="BK252" s="144">
        <f>ROUND(I252*H252,2)</f>
        <v>0</v>
      </c>
      <c r="BL252" s="17" t="s">
        <v>135</v>
      </c>
      <c r="BM252" s="143" t="s">
        <v>322</v>
      </c>
    </row>
    <row r="253" spans="2:65" s="1" customFormat="1" ht="19.2">
      <c r="B253" s="32"/>
      <c r="D253" s="145" t="s">
        <v>137</v>
      </c>
      <c r="F253" s="146" t="s">
        <v>323</v>
      </c>
      <c r="I253" s="147"/>
      <c r="L253" s="32"/>
      <c r="M253" s="148"/>
      <c r="T253" s="56"/>
      <c r="AT253" s="17" t="s">
        <v>137</v>
      </c>
      <c r="AU253" s="17" t="s">
        <v>87</v>
      </c>
    </row>
    <row r="254" spans="2:65" s="1" customFormat="1" ht="10.199999999999999">
      <c r="B254" s="32"/>
      <c r="D254" s="149" t="s">
        <v>139</v>
      </c>
      <c r="F254" s="150" t="s">
        <v>324</v>
      </c>
      <c r="I254" s="147"/>
      <c r="L254" s="32"/>
      <c r="M254" s="148"/>
      <c r="T254" s="56"/>
      <c r="AT254" s="17" t="s">
        <v>139</v>
      </c>
      <c r="AU254" s="17" t="s">
        <v>87</v>
      </c>
    </row>
    <row r="255" spans="2:65" s="12" customFormat="1" ht="10.199999999999999">
      <c r="B255" s="151"/>
      <c r="D255" s="145" t="s">
        <v>141</v>
      </c>
      <c r="E255" s="152" t="s">
        <v>1</v>
      </c>
      <c r="F255" s="153" t="s">
        <v>325</v>
      </c>
      <c r="H255" s="154">
        <v>1306.8</v>
      </c>
      <c r="I255" s="155"/>
      <c r="L255" s="151"/>
      <c r="M255" s="156"/>
      <c r="T255" s="157"/>
      <c r="AT255" s="152" t="s">
        <v>141</v>
      </c>
      <c r="AU255" s="152" t="s">
        <v>87</v>
      </c>
      <c r="AV255" s="12" t="s">
        <v>87</v>
      </c>
      <c r="AW255" s="12" t="s">
        <v>34</v>
      </c>
      <c r="AX255" s="12" t="s">
        <v>85</v>
      </c>
      <c r="AY255" s="152" t="s">
        <v>128</v>
      </c>
    </row>
    <row r="256" spans="2:65" s="1" customFormat="1" ht="16.5" customHeight="1">
      <c r="B256" s="32"/>
      <c r="C256" s="165" t="s">
        <v>326</v>
      </c>
      <c r="D256" s="165" t="s">
        <v>262</v>
      </c>
      <c r="E256" s="166" t="s">
        <v>327</v>
      </c>
      <c r="F256" s="167" t="s">
        <v>328</v>
      </c>
      <c r="G256" s="168" t="s">
        <v>133</v>
      </c>
      <c r="H256" s="169">
        <v>1437.48</v>
      </c>
      <c r="I256" s="170"/>
      <c r="J256" s="171">
        <f>ROUND(I256*H256,2)</f>
        <v>0</v>
      </c>
      <c r="K256" s="167" t="s">
        <v>134</v>
      </c>
      <c r="L256" s="172"/>
      <c r="M256" s="173" t="s">
        <v>1</v>
      </c>
      <c r="N256" s="174" t="s">
        <v>42</v>
      </c>
      <c r="P256" s="141">
        <f>O256*H256</f>
        <v>0</v>
      </c>
      <c r="Q256" s="141">
        <v>2.9999999999999997E-4</v>
      </c>
      <c r="R256" s="141">
        <f>Q256*H256</f>
        <v>0.43124399999999996</v>
      </c>
      <c r="S256" s="141">
        <v>0</v>
      </c>
      <c r="T256" s="142">
        <f>S256*H256</f>
        <v>0</v>
      </c>
      <c r="AR256" s="143" t="s">
        <v>184</v>
      </c>
      <c r="AT256" s="143" t="s">
        <v>262</v>
      </c>
      <c r="AU256" s="143" t="s">
        <v>87</v>
      </c>
      <c r="AY256" s="17" t="s">
        <v>128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7" t="s">
        <v>85</v>
      </c>
      <c r="BK256" s="144">
        <f>ROUND(I256*H256,2)</f>
        <v>0</v>
      </c>
      <c r="BL256" s="17" t="s">
        <v>135</v>
      </c>
      <c r="BM256" s="143" t="s">
        <v>329</v>
      </c>
    </row>
    <row r="257" spans="2:65" s="1" customFormat="1" ht="10.199999999999999">
      <c r="B257" s="32"/>
      <c r="D257" s="145" t="s">
        <v>137</v>
      </c>
      <c r="F257" s="146" t="s">
        <v>328</v>
      </c>
      <c r="I257" s="147"/>
      <c r="L257" s="32"/>
      <c r="M257" s="148"/>
      <c r="T257" s="56"/>
      <c r="AT257" s="17" t="s">
        <v>137</v>
      </c>
      <c r="AU257" s="17" t="s">
        <v>87</v>
      </c>
    </row>
    <row r="258" spans="2:65" s="12" customFormat="1" ht="10.199999999999999">
      <c r="B258" s="151"/>
      <c r="D258" s="145" t="s">
        <v>141</v>
      </c>
      <c r="E258" s="152" t="s">
        <v>1</v>
      </c>
      <c r="F258" s="153" t="s">
        <v>330</v>
      </c>
      <c r="H258" s="154">
        <v>1437.48</v>
      </c>
      <c r="I258" s="155"/>
      <c r="L258" s="151"/>
      <c r="M258" s="156"/>
      <c r="T258" s="157"/>
      <c r="AT258" s="152" t="s">
        <v>141</v>
      </c>
      <c r="AU258" s="152" t="s">
        <v>87</v>
      </c>
      <c r="AV258" s="12" t="s">
        <v>87</v>
      </c>
      <c r="AW258" s="12" t="s">
        <v>34</v>
      </c>
      <c r="AX258" s="12" t="s">
        <v>85</v>
      </c>
      <c r="AY258" s="152" t="s">
        <v>128</v>
      </c>
    </row>
    <row r="259" spans="2:65" s="1" customFormat="1" ht="24.15" customHeight="1">
      <c r="B259" s="32"/>
      <c r="C259" s="132" t="s">
        <v>331</v>
      </c>
      <c r="D259" s="132" t="s">
        <v>130</v>
      </c>
      <c r="E259" s="133" t="s">
        <v>332</v>
      </c>
      <c r="F259" s="134" t="s">
        <v>333</v>
      </c>
      <c r="G259" s="135" t="s">
        <v>172</v>
      </c>
      <c r="H259" s="136">
        <v>726</v>
      </c>
      <c r="I259" s="137"/>
      <c r="J259" s="138">
        <f>ROUND(I259*H259,2)</f>
        <v>0</v>
      </c>
      <c r="K259" s="134" t="s">
        <v>134</v>
      </c>
      <c r="L259" s="32"/>
      <c r="M259" s="139" t="s">
        <v>1</v>
      </c>
      <c r="N259" s="140" t="s">
        <v>42</v>
      </c>
      <c r="P259" s="141">
        <f>O259*H259</f>
        <v>0</v>
      </c>
      <c r="Q259" s="141">
        <v>0.20469000000000001</v>
      </c>
      <c r="R259" s="141">
        <f>Q259*H259</f>
        <v>148.60494</v>
      </c>
      <c r="S259" s="141">
        <v>0</v>
      </c>
      <c r="T259" s="142">
        <f>S259*H259</f>
        <v>0</v>
      </c>
      <c r="AR259" s="143" t="s">
        <v>135</v>
      </c>
      <c r="AT259" s="143" t="s">
        <v>130</v>
      </c>
      <c r="AU259" s="143" t="s">
        <v>87</v>
      </c>
      <c r="AY259" s="17" t="s">
        <v>128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7" t="s">
        <v>85</v>
      </c>
      <c r="BK259" s="144">
        <f>ROUND(I259*H259,2)</f>
        <v>0</v>
      </c>
      <c r="BL259" s="17" t="s">
        <v>135</v>
      </c>
      <c r="BM259" s="143" t="s">
        <v>334</v>
      </c>
    </row>
    <row r="260" spans="2:65" s="1" customFormat="1" ht="19.2">
      <c r="B260" s="32"/>
      <c r="D260" s="145" t="s">
        <v>137</v>
      </c>
      <c r="F260" s="146" t="s">
        <v>335</v>
      </c>
      <c r="I260" s="147"/>
      <c r="L260" s="32"/>
      <c r="M260" s="148"/>
      <c r="T260" s="56"/>
      <c r="AT260" s="17" t="s">
        <v>137</v>
      </c>
      <c r="AU260" s="17" t="s">
        <v>87</v>
      </c>
    </row>
    <row r="261" spans="2:65" s="1" customFormat="1" ht="10.199999999999999">
      <c r="B261" s="32"/>
      <c r="D261" s="149" t="s">
        <v>139</v>
      </c>
      <c r="F261" s="150" t="s">
        <v>336</v>
      </c>
      <c r="I261" s="147"/>
      <c r="L261" s="32"/>
      <c r="M261" s="148"/>
      <c r="T261" s="56"/>
      <c r="AT261" s="17" t="s">
        <v>139</v>
      </c>
      <c r="AU261" s="17" t="s">
        <v>87</v>
      </c>
    </row>
    <row r="262" spans="2:65" s="12" customFormat="1" ht="10.199999999999999">
      <c r="B262" s="151"/>
      <c r="D262" s="145" t="s">
        <v>141</v>
      </c>
      <c r="E262" s="152" t="s">
        <v>1</v>
      </c>
      <c r="F262" s="153" t="s">
        <v>337</v>
      </c>
      <c r="H262" s="154">
        <v>726</v>
      </c>
      <c r="I262" s="155"/>
      <c r="L262" s="151"/>
      <c r="M262" s="156"/>
      <c r="T262" s="157"/>
      <c r="AT262" s="152" t="s">
        <v>141</v>
      </c>
      <c r="AU262" s="152" t="s">
        <v>87</v>
      </c>
      <c r="AV262" s="12" t="s">
        <v>87</v>
      </c>
      <c r="AW262" s="12" t="s">
        <v>34</v>
      </c>
      <c r="AX262" s="12" t="s">
        <v>85</v>
      </c>
      <c r="AY262" s="152" t="s">
        <v>128</v>
      </c>
    </row>
    <row r="263" spans="2:65" s="1" customFormat="1" ht="24.15" customHeight="1">
      <c r="B263" s="32"/>
      <c r="C263" s="165" t="s">
        <v>338</v>
      </c>
      <c r="D263" s="165" t="s">
        <v>262</v>
      </c>
      <c r="E263" s="166" t="s">
        <v>339</v>
      </c>
      <c r="F263" s="167" t="s">
        <v>340</v>
      </c>
      <c r="G263" s="168" t="s">
        <v>172</v>
      </c>
      <c r="H263" s="169">
        <v>762.3</v>
      </c>
      <c r="I263" s="170"/>
      <c r="J263" s="171">
        <f>ROUND(I263*H263,2)</f>
        <v>0</v>
      </c>
      <c r="K263" s="167" t="s">
        <v>134</v>
      </c>
      <c r="L263" s="172"/>
      <c r="M263" s="173" t="s">
        <v>1</v>
      </c>
      <c r="N263" s="174" t="s">
        <v>42</v>
      </c>
      <c r="P263" s="141">
        <f>O263*H263</f>
        <v>0</v>
      </c>
      <c r="Q263" s="141">
        <v>4.8000000000000001E-4</v>
      </c>
      <c r="R263" s="141">
        <f>Q263*H263</f>
        <v>0.36590400000000001</v>
      </c>
      <c r="S263" s="141">
        <v>0</v>
      </c>
      <c r="T263" s="142">
        <f>S263*H263</f>
        <v>0</v>
      </c>
      <c r="AR263" s="143" t="s">
        <v>184</v>
      </c>
      <c r="AT263" s="143" t="s">
        <v>262</v>
      </c>
      <c r="AU263" s="143" t="s">
        <v>87</v>
      </c>
      <c r="AY263" s="17" t="s">
        <v>128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7" t="s">
        <v>85</v>
      </c>
      <c r="BK263" s="144">
        <f>ROUND(I263*H263,2)</f>
        <v>0</v>
      </c>
      <c r="BL263" s="17" t="s">
        <v>135</v>
      </c>
      <c r="BM263" s="143" t="s">
        <v>341</v>
      </c>
    </row>
    <row r="264" spans="2:65" s="1" customFormat="1" ht="10.199999999999999">
      <c r="B264" s="32"/>
      <c r="D264" s="145" t="s">
        <v>137</v>
      </c>
      <c r="F264" s="146" t="s">
        <v>340</v>
      </c>
      <c r="I264" s="147"/>
      <c r="L264" s="32"/>
      <c r="M264" s="148"/>
      <c r="T264" s="56"/>
      <c r="AT264" s="17" t="s">
        <v>137</v>
      </c>
      <c r="AU264" s="17" t="s">
        <v>87</v>
      </c>
    </row>
    <row r="265" spans="2:65" s="12" customFormat="1" ht="10.199999999999999">
      <c r="B265" s="151"/>
      <c r="D265" s="145" t="s">
        <v>141</v>
      </c>
      <c r="E265" s="152" t="s">
        <v>1</v>
      </c>
      <c r="F265" s="153" t="s">
        <v>342</v>
      </c>
      <c r="H265" s="154">
        <v>762.3</v>
      </c>
      <c r="I265" s="155"/>
      <c r="L265" s="151"/>
      <c r="M265" s="156"/>
      <c r="T265" s="157"/>
      <c r="AT265" s="152" t="s">
        <v>141</v>
      </c>
      <c r="AU265" s="152" t="s">
        <v>87</v>
      </c>
      <c r="AV265" s="12" t="s">
        <v>87</v>
      </c>
      <c r="AW265" s="12" t="s">
        <v>34</v>
      </c>
      <c r="AX265" s="12" t="s">
        <v>85</v>
      </c>
      <c r="AY265" s="152" t="s">
        <v>128</v>
      </c>
    </row>
    <row r="266" spans="2:65" s="1" customFormat="1" ht="16.5" customHeight="1">
      <c r="B266" s="32"/>
      <c r="C266" s="132" t="s">
        <v>343</v>
      </c>
      <c r="D266" s="132" t="s">
        <v>130</v>
      </c>
      <c r="E266" s="133" t="s">
        <v>344</v>
      </c>
      <c r="F266" s="134" t="s">
        <v>345</v>
      </c>
      <c r="G266" s="135" t="s">
        <v>194</v>
      </c>
      <c r="H266" s="136">
        <v>8.1</v>
      </c>
      <c r="I266" s="137"/>
      <c r="J266" s="138">
        <f>ROUND(I266*H266,2)</f>
        <v>0</v>
      </c>
      <c r="K266" s="134" t="s">
        <v>134</v>
      </c>
      <c r="L266" s="32"/>
      <c r="M266" s="139" t="s">
        <v>1</v>
      </c>
      <c r="N266" s="140" t="s">
        <v>42</v>
      </c>
      <c r="P266" s="141">
        <f>O266*H266</f>
        <v>0</v>
      </c>
      <c r="Q266" s="141">
        <v>2.16</v>
      </c>
      <c r="R266" s="141">
        <f>Q266*H266</f>
        <v>17.495999999999999</v>
      </c>
      <c r="S266" s="141">
        <v>0</v>
      </c>
      <c r="T266" s="142">
        <f>S266*H266</f>
        <v>0</v>
      </c>
      <c r="AR266" s="143" t="s">
        <v>135</v>
      </c>
      <c r="AT266" s="143" t="s">
        <v>130</v>
      </c>
      <c r="AU266" s="143" t="s">
        <v>87</v>
      </c>
      <c r="AY266" s="17" t="s">
        <v>128</v>
      </c>
      <c r="BE266" s="144">
        <f>IF(N266="základní",J266,0)</f>
        <v>0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7" t="s">
        <v>85</v>
      </c>
      <c r="BK266" s="144">
        <f>ROUND(I266*H266,2)</f>
        <v>0</v>
      </c>
      <c r="BL266" s="17" t="s">
        <v>135</v>
      </c>
      <c r="BM266" s="143" t="s">
        <v>346</v>
      </c>
    </row>
    <row r="267" spans="2:65" s="1" customFormat="1" ht="10.199999999999999">
      <c r="B267" s="32"/>
      <c r="D267" s="145" t="s">
        <v>137</v>
      </c>
      <c r="F267" s="146" t="s">
        <v>345</v>
      </c>
      <c r="I267" s="147"/>
      <c r="L267" s="32"/>
      <c r="M267" s="148"/>
      <c r="T267" s="56"/>
      <c r="AT267" s="17" t="s">
        <v>137</v>
      </c>
      <c r="AU267" s="17" t="s">
        <v>87</v>
      </c>
    </row>
    <row r="268" spans="2:65" s="1" customFormat="1" ht="10.199999999999999">
      <c r="B268" s="32"/>
      <c r="D268" s="149" t="s">
        <v>139</v>
      </c>
      <c r="F268" s="150" t="s">
        <v>347</v>
      </c>
      <c r="I268" s="147"/>
      <c r="L268" s="32"/>
      <c r="M268" s="148"/>
      <c r="T268" s="56"/>
      <c r="AT268" s="17" t="s">
        <v>139</v>
      </c>
      <c r="AU268" s="17" t="s">
        <v>87</v>
      </c>
    </row>
    <row r="269" spans="2:65" s="12" customFormat="1" ht="10.199999999999999">
      <c r="B269" s="151"/>
      <c r="D269" s="145" t="s">
        <v>141</v>
      </c>
      <c r="E269" s="152" t="s">
        <v>1</v>
      </c>
      <c r="F269" s="153" t="s">
        <v>348</v>
      </c>
      <c r="H269" s="154">
        <v>8.1</v>
      </c>
      <c r="I269" s="155"/>
      <c r="L269" s="151"/>
      <c r="M269" s="156"/>
      <c r="T269" s="157"/>
      <c r="AT269" s="152" t="s">
        <v>141</v>
      </c>
      <c r="AU269" s="152" t="s">
        <v>87</v>
      </c>
      <c r="AV269" s="12" t="s">
        <v>87</v>
      </c>
      <c r="AW269" s="12" t="s">
        <v>34</v>
      </c>
      <c r="AX269" s="12" t="s">
        <v>85</v>
      </c>
      <c r="AY269" s="152" t="s">
        <v>128</v>
      </c>
    </row>
    <row r="270" spans="2:65" s="1" customFormat="1" ht="16.5" customHeight="1">
      <c r="B270" s="32"/>
      <c r="C270" s="132" t="s">
        <v>349</v>
      </c>
      <c r="D270" s="132" t="s">
        <v>130</v>
      </c>
      <c r="E270" s="133" t="s">
        <v>350</v>
      </c>
      <c r="F270" s="134" t="s">
        <v>351</v>
      </c>
      <c r="G270" s="135" t="s">
        <v>239</v>
      </c>
      <c r="H270" s="136">
        <v>0.64800000000000002</v>
      </c>
      <c r="I270" s="137"/>
      <c r="J270" s="138">
        <f>ROUND(I270*H270,2)</f>
        <v>0</v>
      </c>
      <c r="K270" s="134" t="s">
        <v>134</v>
      </c>
      <c r="L270" s="32"/>
      <c r="M270" s="139" t="s">
        <v>1</v>
      </c>
      <c r="N270" s="140" t="s">
        <v>42</v>
      </c>
      <c r="P270" s="141">
        <f>O270*H270</f>
        <v>0</v>
      </c>
      <c r="Q270" s="141">
        <v>1.0606199999999999</v>
      </c>
      <c r="R270" s="141">
        <f>Q270*H270</f>
        <v>0.68728175999999996</v>
      </c>
      <c r="S270" s="141">
        <v>0</v>
      </c>
      <c r="T270" s="142">
        <f>S270*H270</f>
        <v>0</v>
      </c>
      <c r="AR270" s="143" t="s">
        <v>135</v>
      </c>
      <c r="AT270" s="143" t="s">
        <v>130</v>
      </c>
      <c r="AU270" s="143" t="s">
        <v>87</v>
      </c>
      <c r="AY270" s="17" t="s">
        <v>128</v>
      </c>
      <c r="BE270" s="144">
        <f>IF(N270="základní",J270,0)</f>
        <v>0</v>
      </c>
      <c r="BF270" s="144">
        <f>IF(N270="snížená",J270,0)</f>
        <v>0</v>
      </c>
      <c r="BG270" s="144">
        <f>IF(N270="zákl. přenesená",J270,0)</f>
        <v>0</v>
      </c>
      <c r="BH270" s="144">
        <f>IF(N270="sníž. přenesená",J270,0)</f>
        <v>0</v>
      </c>
      <c r="BI270" s="144">
        <f>IF(N270="nulová",J270,0)</f>
        <v>0</v>
      </c>
      <c r="BJ270" s="17" t="s">
        <v>85</v>
      </c>
      <c r="BK270" s="144">
        <f>ROUND(I270*H270,2)</f>
        <v>0</v>
      </c>
      <c r="BL270" s="17" t="s">
        <v>135</v>
      </c>
      <c r="BM270" s="143" t="s">
        <v>352</v>
      </c>
    </row>
    <row r="271" spans="2:65" s="1" customFormat="1" ht="10.199999999999999">
      <c r="B271" s="32"/>
      <c r="D271" s="145" t="s">
        <v>137</v>
      </c>
      <c r="F271" s="146" t="s">
        <v>353</v>
      </c>
      <c r="I271" s="147"/>
      <c r="L271" s="32"/>
      <c r="M271" s="148"/>
      <c r="T271" s="56"/>
      <c r="AT271" s="17" t="s">
        <v>137</v>
      </c>
      <c r="AU271" s="17" t="s">
        <v>87</v>
      </c>
    </row>
    <row r="272" spans="2:65" s="1" customFormat="1" ht="10.199999999999999">
      <c r="B272" s="32"/>
      <c r="D272" s="149" t="s">
        <v>139</v>
      </c>
      <c r="F272" s="150" t="s">
        <v>354</v>
      </c>
      <c r="I272" s="147"/>
      <c r="L272" s="32"/>
      <c r="M272" s="148"/>
      <c r="T272" s="56"/>
      <c r="AT272" s="17" t="s">
        <v>139</v>
      </c>
      <c r="AU272" s="17" t="s">
        <v>87</v>
      </c>
    </row>
    <row r="273" spans="2:65" s="12" customFormat="1" ht="10.199999999999999">
      <c r="B273" s="151"/>
      <c r="D273" s="145" t="s">
        <v>141</v>
      </c>
      <c r="E273" s="152" t="s">
        <v>1</v>
      </c>
      <c r="F273" s="153" t="s">
        <v>355</v>
      </c>
      <c r="H273" s="154">
        <v>0.64800000000000002</v>
      </c>
      <c r="I273" s="155"/>
      <c r="L273" s="151"/>
      <c r="M273" s="156"/>
      <c r="T273" s="157"/>
      <c r="AT273" s="152" t="s">
        <v>141</v>
      </c>
      <c r="AU273" s="152" t="s">
        <v>87</v>
      </c>
      <c r="AV273" s="12" t="s">
        <v>87</v>
      </c>
      <c r="AW273" s="12" t="s">
        <v>34</v>
      </c>
      <c r="AX273" s="12" t="s">
        <v>85</v>
      </c>
      <c r="AY273" s="152" t="s">
        <v>128</v>
      </c>
    </row>
    <row r="274" spans="2:65" s="1" customFormat="1" ht="21.75" customHeight="1">
      <c r="B274" s="32"/>
      <c r="C274" s="132" t="s">
        <v>356</v>
      </c>
      <c r="D274" s="132" t="s">
        <v>130</v>
      </c>
      <c r="E274" s="133" t="s">
        <v>357</v>
      </c>
      <c r="F274" s="134" t="s">
        <v>358</v>
      </c>
      <c r="G274" s="135" t="s">
        <v>133</v>
      </c>
      <c r="H274" s="136">
        <v>48.6</v>
      </c>
      <c r="I274" s="137"/>
      <c r="J274" s="138">
        <f>ROUND(I274*H274,2)</f>
        <v>0</v>
      </c>
      <c r="K274" s="134" t="s">
        <v>134</v>
      </c>
      <c r="L274" s="32"/>
      <c r="M274" s="139" t="s">
        <v>1</v>
      </c>
      <c r="N274" s="140" t="s">
        <v>42</v>
      </c>
      <c r="P274" s="141">
        <f>O274*H274</f>
        <v>0</v>
      </c>
      <c r="Q274" s="141">
        <v>0.73558000000000001</v>
      </c>
      <c r="R274" s="141">
        <f>Q274*H274</f>
        <v>35.749188000000004</v>
      </c>
      <c r="S274" s="141">
        <v>0</v>
      </c>
      <c r="T274" s="142">
        <f>S274*H274</f>
        <v>0</v>
      </c>
      <c r="AR274" s="143" t="s">
        <v>135</v>
      </c>
      <c r="AT274" s="143" t="s">
        <v>130</v>
      </c>
      <c r="AU274" s="143" t="s">
        <v>87</v>
      </c>
      <c r="AY274" s="17" t="s">
        <v>128</v>
      </c>
      <c r="BE274" s="144">
        <f>IF(N274="základní",J274,0)</f>
        <v>0</v>
      </c>
      <c r="BF274" s="144">
        <f>IF(N274="snížená",J274,0)</f>
        <v>0</v>
      </c>
      <c r="BG274" s="144">
        <f>IF(N274="zákl. přenesená",J274,0)</f>
        <v>0</v>
      </c>
      <c r="BH274" s="144">
        <f>IF(N274="sníž. přenesená",J274,0)</f>
        <v>0</v>
      </c>
      <c r="BI274" s="144">
        <f>IF(N274="nulová",J274,0)</f>
        <v>0</v>
      </c>
      <c r="BJ274" s="17" t="s">
        <v>85</v>
      </c>
      <c r="BK274" s="144">
        <f>ROUND(I274*H274,2)</f>
        <v>0</v>
      </c>
      <c r="BL274" s="17" t="s">
        <v>135</v>
      </c>
      <c r="BM274" s="143" t="s">
        <v>359</v>
      </c>
    </row>
    <row r="275" spans="2:65" s="1" customFormat="1" ht="19.2">
      <c r="B275" s="32"/>
      <c r="D275" s="145" t="s">
        <v>137</v>
      </c>
      <c r="F275" s="146" t="s">
        <v>360</v>
      </c>
      <c r="I275" s="147"/>
      <c r="L275" s="32"/>
      <c r="M275" s="148"/>
      <c r="T275" s="56"/>
      <c r="AT275" s="17" t="s">
        <v>137</v>
      </c>
      <c r="AU275" s="17" t="s">
        <v>87</v>
      </c>
    </row>
    <row r="276" spans="2:65" s="1" customFormat="1" ht="10.199999999999999">
      <c r="B276" s="32"/>
      <c r="D276" s="149" t="s">
        <v>139</v>
      </c>
      <c r="F276" s="150" t="s">
        <v>361</v>
      </c>
      <c r="I276" s="147"/>
      <c r="L276" s="32"/>
      <c r="M276" s="148"/>
      <c r="T276" s="56"/>
      <c r="AT276" s="17" t="s">
        <v>139</v>
      </c>
      <c r="AU276" s="17" t="s">
        <v>87</v>
      </c>
    </row>
    <row r="277" spans="2:65" s="12" customFormat="1" ht="10.199999999999999">
      <c r="B277" s="151"/>
      <c r="D277" s="145" t="s">
        <v>141</v>
      </c>
      <c r="E277" s="152" t="s">
        <v>1</v>
      </c>
      <c r="F277" s="153" t="s">
        <v>362</v>
      </c>
      <c r="H277" s="154">
        <v>48.6</v>
      </c>
      <c r="I277" s="155"/>
      <c r="L277" s="151"/>
      <c r="M277" s="156"/>
      <c r="T277" s="157"/>
      <c r="AT277" s="152" t="s">
        <v>141</v>
      </c>
      <c r="AU277" s="152" t="s">
        <v>87</v>
      </c>
      <c r="AV277" s="12" t="s">
        <v>87</v>
      </c>
      <c r="AW277" s="12" t="s">
        <v>34</v>
      </c>
      <c r="AX277" s="12" t="s">
        <v>85</v>
      </c>
      <c r="AY277" s="152" t="s">
        <v>128</v>
      </c>
    </row>
    <row r="278" spans="2:65" s="11" customFormat="1" ht="22.8" customHeight="1">
      <c r="B278" s="120"/>
      <c r="D278" s="121" t="s">
        <v>76</v>
      </c>
      <c r="E278" s="130" t="s">
        <v>149</v>
      </c>
      <c r="F278" s="130" t="s">
        <v>363</v>
      </c>
      <c r="I278" s="123"/>
      <c r="J278" s="131">
        <f>BK278</f>
        <v>0</v>
      </c>
      <c r="L278" s="120"/>
      <c r="M278" s="125"/>
      <c r="P278" s="126">
        <f>SUM(P279:P300)</f>
        <v>0</v>
      </c>
      <c r="R278" s="126">
        <f>SUM(R279:R300)</f>
        <v>55.503935200000001</v>
      </c>
      <c r="T278" s="127">
        <f>SUM(T279:T300)</f>
        <v>0</v>
      </c>
      <c r="AR278" s="121" t="s">
        <v>85</v>
      </c>
      <c r="AT278" s="128" t="s">
        <v>76</v>
      </c>
      <c r="AU278" s="128" t="s">
        <v>85</v>
      </c>
      <c r="AY278" s="121" t="s">
        <v>128</v>
      </c>
      <c r="BK278" s="129">
        <f>SUM(BK279:BK300)</f>
        <v>0</v>
      </c>
    </row>
    <row r="279" spans="2:65" s="1" customFormat="1" ht="16.5" customHeight="1">
      <c r="B279" s="32"/>
      <c r="C279" s="132" t="s">
        <v>364</v>
      </c>
      <c r="D279" s="132" t="s">
        <v>130</v>
      </c>
      <c r="E279" s="133" t="s">
        <v>365</v>
      </c>
      <c r="F279" s="134" t="s">
        <v>366</v>
      </c>
      <c r="G279" s="135" t="s">
        <v>194</v>
      </c>
      <c r="H279" s="136">
        <v>29.16</v>
      </c>
      <c r="I279" s="137"/>
      <c r="J279" s="138">
        <f>ROUND(I279*H279,2)</f>
        <v>0</v>
      </c>
      <c r="K279" s="134" t="s">
        <v>134</v>
      </c>
      <c r="L279" s="32"/>
      <c r="M279" s="139" t="s">
        <v>1</v>
      </c>
      <c r="N279" s="140" t="s">
        <v>42</v>
      </c>
      <c r="P279" s="141">
        <f>O279*H279</f>
        <v>0</v>
      </c>
      <c r="Q279" s="141">
        <v>1.80972</v>
      </c>
      <c r="R279" s="141">
        <f>Q279*H279</f>
        <v>52.771435199999999</v>
      </c>
      <c r="S279" s="141">
        <v>0</v>
      </c>
      <c r="T279" s="142">
        <f>S279*H279</f>
        <v>0</v>
      </c>
      <c r="AR279" s="143" t="s">
        <v>135</v>
      </c>
      <c r="AT279" s="143" t="s">
        <v>130</v>
      </c>
      <c r="AU279" s="143" t="s">
        <v>87</v>
      </c>
      <c r="AY279" s="17" t="s">
        <v>128</v>
      </c>
      <c r="BE279" s="144">
        <f>IF(N279="základní",J279,0)</f>
        <v>0</v>
      </c>
      <c r="BF279" s="144">
        <f>IF(N279="snížená",J279,0)</f>
        <v>0</v>
      </c>
      <c r="BG279" s="144">
        <f>IF(N279="zákl. přenesená",J279,0)</f>
        <v>0</v>
      </c>
      <c r="BH279" s="144">
        <f>IF(N279="sníž. přenesená",J279,0)</f>
        <v>0</v>
      </c>
      <c r="BI279" s="144">
        <f>IF(N279="nulová",J279,0)</f>
        <v>0</v>
      </c>
      <c r="BJ279" s="17" t="s">
        <v>85</v>
      </c>
      <c r="BK279" s="144">
        <f>ROUND(I279*H279,2)</f>
        <v>0</v>
      </c>
      <c r="BL279" s="17" t="s">
        <v>135</v>
      </c>
      <c r="BM279" s="143" t="s">
        <v>367</v>
      </c>
    </row>
    <row r="280" spans="2:65" s="1" customFormat="1" ht="10.199999999999999">
      <c r="B280" s="32"/>
      <c r="D280" s="145" t="s">
        <v>137</v>
      </c>
      <c r="F280" s="146" t="s">
        <v>368</v>
      </c>
      <c r="I280" s="147"/>
      <c r="L280" s="32"/>
      <c r="M280" s="148"/>
      <c r="T280" s="56"/>
      <c r="AT280" s="17" t="s">
        <v>137</v>
      </c>
      <c r="AU280" s="17" t="s">
        <v>87</v>
      </c>
    </row>
    <row r="281" spans="2:65" s="1" customFormat="1" ht="10.199999999999999">
      <c r="B281" s="32"/>
      <c r="D281" s="149" t="s">
        <v>139</v>
      </c>
      <c r="F281" s="150" t="s">
        <v>369</v>
      </c>
      <c r="I281" s="147"/>
      <c r="L281" s="32"/>
      <c r="M281" s="148"/>
      <c r="T281" s="56"/>
      <c r="AT281" s="17" t="s">
        <v>139</v>
      </c>
      <c r="AU281" s="17" t="s">
        <v>87</v>
      </c>
    </row>
    <row r="282" spans="2:65" s="12" customFormat="1" ht="10.199999999999999">
      <c r="B282" s="151"/>
      <c r="D282" s="145" t="s">
        <v>141</v>
      </c>
      <c r="E282" s="152" t="s">
        <v>1</v>
      </c>
      <c r="F282" s="153" t="s">
        <v>370</v>
      </c>
      <c r="H282" s="154">
        <v>29.16</v>
      </c>
      <c r="I282" s="155"/>
      <c r="L282" s="151"/>
      <c r="M282" s="156"/>
      <c r="T282" s="157"/>
      <c r="AT282" s="152" t="s">
        <v>141</v>
      </c>
      <c r="AU282" s="152" t="s">
        <v>87</v>
      </c>
      <c r="AV282" s="12" t="s">
        <v>87</v>
      </c>
      <c r="AW282" s="12" t="s">
        <v>34</v>
      </c>
      <c r="AX282" s="12" t="s">
        <v>85</v>
      </c>
      <c r="AY282" s="152" t="s">
        <v>128</v>
      </c>
    </row>
    <row r="283" spans="2:65" s="1" customFormat="1" ht="16.5" customHeight="1">
      <c r="B283" s="32"/>
      <c r="C283" s="132" t="s">
        <v>371</v>
      </c>
      <c r="D283" s="132" t="s">
        <v>130</v>
      </c>
      <c r="E283" s="133" t="s">
        <v>372</v>
      </c>
      <c r="F283" s="134" t="s">
        <v>373</v>
      </c>
      <c r="G283" s="135" t="s">
        <v>374</v>
      </c>
      <c r="H283" s="136">
        <v>1</v>
      </c>
      <c r="I283" s="137"/>
      <c r="J283" s="138">
        <f>ROUND(I283*H283,2)</f>
        <v>0</v>
      </c>
      <c r="K283" s="134" t="s">
        <v>134</v>
      </c>
      <c r="L283" s="32"/>
      <c r="M283" s="139" t="s">
        <v>1</v>
      </c>
      <c r="N283" s="140" t="s">
        <v>42</v>
      </c>
      <c r="P283" s="141">
        <f>O283*H283</f>
        <v>0</v>
      </c>
      <c r="Q283" s="141">
        <v>0</v>
      </c>
      <c r="R283" s="141">
        <f>Q283*H283</f>
        <v>0</v>
      </c>
      <c r="S283" s="141">
        <v>0</v>
      </c>
      <c r="T283" s="142">
        <f>S283*H283</f>
        <v>0</v>
      </c>
      <c r="AR283" s="143" t="s">
        <v>135</v>
      </c>
      <c r="AT283" s="143" t="s">
        <v>130</v>
      </c>
      <c r="AU283" s="143" t="s">
        <v>87</v>
      </c>
      <c r="AY283" s="17" t="s">
        <v>128</v>
      </c>
      <c r="BE283" s="144">
        <f>IF(N283="základní",J283,0)</f>
        <v>0</v>
      </c>
      <c r="BF283" s="144">
        <f>IF(N283="snížená",J283,0)</f>
        <v>0</v>
      </c>
      <c r="BG283" s="144">
        <f>IF(N283="zákl. přenesená",J283,0)</f>
        <v>0</v>
      </c>
      <c r="BH283" s="144">
        <f>IF(N283="sníž. přenesená",J283,0)</f>
        <v>0</v>
      </c>
      <c r="BI283" s="144">
        <f>IF(N283="nulová",J283,0)</f>
        <v>0</v>
      </c>
      <c r="BJ283" s="17" t="s">
        <v>85</v>
      </c>
      <c r="BK283" s="144">
        <f>ROUND(I283*H283,2)</f>
        <v>0</v>
      </c>
      <c r="BL283" s="17" t="s">
        <v>135</v>
      </c>
      <c r="BM283" s="143" t="s">
        <v>375</v>
      </c>
    </row>
    <row r="284" spans="2:65" s="1" customFormat="1" ht="10.199999999999999">
      <c r="B284" s="32"/>
      <c r="D284" s="145" t="s">
        <v>137</v>
      </c>
      <c r="F284" s="146" t="s">
        <v>376</v>
      </c>
      <c r="I284" s="147"/>
      <c r="L284" s="32"/>
      <c r="M284" s="148"/>
      <c r="T284" s="56"/>
      <c r="AT284" s="17" t="s">
        <v>137</v>
      </c>
      <c r="AU284" s="17" t="s">
        <v>87</v>
      </c>
    </row>
    <row r="285" spans="2:65" s="1" customFormat="1" ht="10.199999999999999">
      <c r="B285" s="32"/>
      <c r="D285" s="149" t="s">
        <v>139</v>
      </c>
      <c r="F285" s="150" t="s">
        <v>377</v>
      </c>
      <c r="I285" s="147"/>
      <c r="L285" s="32"/>
      <c r="M285" s="148"/>
      <c r="T285" s="56"/>
      <c r="AT285" s="17" t="s">
        <v>139</v>
      </c>
      <c r="AU285" s="17" t="s">
        <v>87</v>
      </c>
    </row>
    <row r="286" spans="2:65" s="12" customFormat="1" ht="10.199999999999999">
      <c r="B286" s="151"/>
      <c r="D286" s="145" t="s">
        <v>141</v>
      </c>
      <c r="E286" s="152" t="s">
        <v>1</v>
      </c>
      <c r="F286" s="153" t="s">
        <v>378</v>
      </c>
      <c r="H286" s="154">
        <v>1</v>
      </c>
      <c r="I286" s="155"/>
      <c r="L286" s="151"/>
      <c r="M286" s="156"/>
      <c r="T286" s="157"/>
      <c r="AT286" s="152" t="s">
        <v>141</v>
      </c>
      <c r="AU286" s="152" t="s">
        <v>87</v>
      </c>
      <c r="AV286" s="12" t="s">
        <v>87</v>
      </c>
      <c r="AW286" s="12" t="s">
        <v>34</v>
      </c>
      <c r="AX286" s="12" t="s">
        <v>85</v>
      </c>
      <c r="AY286" s="152" t="s">
        <v>128</v>
      </c>
    </row>
    <row r="287" spans="2:65" s="1" customFormat="1" ht="16.5" customHeight="1">
      <c r="B287" s="32"/>
      <c r="C287" s="165" t="s">
        <v>379</v>
      </c>
      <c r="D287" s="165" t="s">
        <v>262</v>
      </c>
      <c r="E287" s="166" t="s">
        <v>380</v>
      </c>
      <c r="F287" s="167" t="s">
        <v>381</v>
      </c>
      <c r="G287" s="168" t="s">
        <v>374</v>
      </c>
      <c r="H287" s="169">
        <v>1</v>
      </c>
      <c r="I287" s="170"/>
      <c r="J287" s="171">
        <f>ROUND(I287*H287,2)</f>
        <v>0</v>
      </c>
      <c r="K287" s="167" t="s">
        <v>1</v>
      </c>
      <c r="L287" s="172"/>
      <c r="M287" s="173" t="s">
        <v>1</v>
      </c>
      <c r="N287" s="174" t="s">
        <v>42</v>
      </c>
      <c r="P287" s="141">
        <f>O287*H287</f>
        <v>0</v>
      </c>
      <c r="Q287" s="141">
        <v>9.8500000000000004E-2</v>
      </c>
      <c r="R287" s="141">
        <f>Q287*H287</f>
        <v>9.8500000000000004E-2</v>
      </c>
      <c r="S287" s="141">
        <v>0</v>
      </c>
      <c r="T287" s="142">
        <f>S287*H287</f>
        <v>0</v>
      </c>
      <c r="AR287" s="143" t="s">
        <v>184</v>
      </c>
      <c r="AT287" s="143" t="s">
        <v>262</v>
      </c>
      <c r="AU287" s="143" t="s">
        <v>87</v>
      </c>
      <c r="AY287" s="17" t="s">
        <v>128</v>
      </c>
      <c r="BE287" s="144">
        <f>IF(N287="základní",J287,0)</f>
        <v>0</v>
      </c>
      <c r="BF287" s="144">
        <f>IF(N287="snížená",J287,0)</f>
        <v>0</v>
      </c>
      <c r="BG287" s="144">
        <f>IF(N287="zákl. přenesená",J287,0)</f>
        <v>0</v>
      </c>
      <c r="BH287" s="144">
        <f>IF(N287="sníž. přenesená",J287,0)</f>
        <v>0</v>
      </c>
      <c r="BI287" s="144">
        <f>IF(N287="nulová",J287,0)</f>
        <v>0</v>
      </c>
      <c r="BJ287" s="17" t="s">
        <v>85</v>
      </c>
      <c r="BK287" s="144">
        <f>ROUND(I287*H287,2)</f>
        <v>0</v>
      </c>
      <c r="BL287" s="17" t="s">
        <v>135</v>
      </c>
      <c r="BM287" s="143" t="s">
        <v>382</v>
      </c>
    </row>
    <row r="288" spans="2:65" s="1" customFormat="1" ht="10.199999999999999">
      <c r="B288" s="32"/>
      <c r="D288" s="145" t="s">
        <v>137</v>
      </c>
      <c r="F288" s="146" t="s">
        <v>383</v>
      </c>
      <c r="I288" s="147"/>
      <c r="L288" s="32"/>
      <c r="M288" s="148"/>
      <c r="T288" s="56"/>
      <c r="AT288" s="17" t="s">
        <v>137</v>
      </c>
      <c r="AU288" s="17" t="s">
        <v>87</v>
      </c>
    </row>
    <row r="289" spans="2:65" s="12" customFormat="1" ht="10.199999999999999">
      <c r="B289" s="151"/>
      <c r="D289" s="145" t="s">
        <v>141</v>
      </c>
      <c r="E289" s="152" t="s">
        <v>1</v>
      </c>
      <c r="F289" s="153" t="s">
        <v>384</v>
      </c>
      <c r="H289" s="154">
        <v>1</v>
      </c>
      <c r="I289" s="155"/>
      <c r="L289" s="151"/>
      <c r="M289" s="156"/>
      <c r="T289" s="157"/>
      <c r="AT289" s="152" t="s">
        <v>141</v>
      </c>
      <c r="AU289" s="152" t="s">
        <v>87</v>
      </c>
      <c r="AV289" s="12" t="s">
        <v>87</v>
      </c>
      <c r="AW289" s="12" t="s">
        <v>34</v>
      </c>
      <c r="AX289" s="12" t="s">
        <v>85</v>
      </c>
      <c r="AY289" s="152" t="s">
        <v>128</v>
      </c>
    </row>
    <row r="290" spans="2:65" s="1" customFormat="1" ht="16.5" customHeight="1">
      <c r="B290" s="32"/>
      <c r="C290" s="132" t="s">
        <v>385</v>
      </c>
      <c r="D290" s="132" t="s">
        <v>130</v>
      </c>
      <c r="E290" s="133" t="s">
        <v>386</v>
      </c>
      <c r="F290" s="134" t="s">
        <v>387</v>
      </c>
      <c r="G290" s="135" t="s">
        <v>374</v>
      </c>
      <c r="H290" s="136">
        <v>1</v>
      </c>
      <c r="I290" s="137"/>
      <c r="J290" s="138">
        <f>ROUND(I290*H290,2)</f>
        <v>0</v>
      </c>
      <c r="K290" s="134" t="s">
        <v>134</v>
      </c>
      <c r="L290" s="32"/>
      <c r="M290" s="139" t="s">
        <v>1</v>
      </c>
      <c r="N290" s="140" t="s">
        <v>42</v>
      </c>
      <c r="P290" s="141">
        <f>O290*H290</f>
        <v>0</v>
      </c>
      <c r="Q290" s="141">
        <v>0</v>
      </c>
      <c r="R290" s="141">
        <f>Q290*H290</f>
        <v>0</v>
      </c>
      <c r="S290" s="141">
        <v>0</v>
      </c>
      <c r="T290" s="142">
        <f>S290*H290</f>
        <v>0</v>
      </c>
      <c r="AR290" s="143" t="s">
        <v>135</v>
      </c>
      <c r="AT290" s="143" t="s">
        <v>130</v>
      </c>
      <c r="AU290" s="143" t="s">
        <v>87</v>
      </c>
      <c r="AY290" s="17" t="s">
        <v>128</v>
      </c>
      <c r="BE290" s="144">
        <f>IF(N290="základní",J290,0)</f>
        <v>0</v>
      </c>
      <c r="BF290" s="144">
        <f>IF(N290="snížená",J290,0)</f>
        <v>0</v>
      </c>
      <c r="BG290" s="144">
        <f>IF(N290="zákl. přenesená",J290,0)</f>
        <v>0</v>
      </c>
      <c r="BH290" s="144">
        <f>IF(N290="sníž. přenesená",J290,0)</f>
        <v>0</v>
      </c>
      <c r="BI290" s="144">
        <f>IF(N290="nulová",J290,0)</f>
        <v>0</v>
      </c>
      <c r="BJ290" s="17" t="s">
        <v>85</v>
      </c>
      <c r="BK290" s="144">
        <f>ROUND(I290*H290,2)</f>
        <v>0</v>
      </c>
      <c r="BL290" s="17" t="s">
        <v>135</v>
      </c>
      <c r="BM290" s="143" t="s">
        <v>388</v>
      </c>
    </row>
    <row r="291" spans="2:65" s="1" customFormat="1" ht="10.199999999999999">
      <c r="B291" s="32"/>
      <c r="D291" s="145" t="s">
        <v>137</v>
      </c>
      <c r="F291" s="146" t="s">
        <v>389</v>
      </c>
      <c r="I291" s="147"/>
      <c r="L291" s="32"/>
      <c r="M291" s="148"/>
      <c r="T291" s="56"/>
      <c r="AT291" s="17" t="s">
        <v>137</v>
      </c>
      <c r="AU291" s="17" t="s">
        <v>87</v>
      </c>
    </row>
    <row r="292" spans="2:65" s="1" customFormat="1" ht="10.199999999999999">
      <c r="B292" s="32"/>
      <c r="D292" s="149" t="s">
        <v>139</v>
      </c>
      <c r="F292" s="150" t="s">
        <v>390</v>
      </c>
      <c r="I292" s="147"/>
      <c r="L292" s="32"/>
      <c r="M292" s="148"/>
      <c r="T292" s="56"/>
      <c r="AT292" s="17" t="s">
        <v>139</v>
      </c>
      <c r="AU292" s="17" t="s">
        <v>87</v>
      </c>
    </row>
    <row r="293" spans="2:65" s="12" customFormat="1" ht="10.199999999999999">
      <c r="B293" s="151"/>
      <c r="D293" s="145" t="s">
        <v>141</v>
      </c>
      <c r="E293" s="152" t="s">
        <v>1</v>
      </c>
      <c r="F293" s="153" t="s">
        <v>391</v>
      </c>
      <c r="H293" s="154">
        <v>1</v>
      </c>
      <c r="I293" s="155"/>
      <c r="L293" s="151"/>
      <c r="M293" s="156"/>
      <c r="T293" s="157"/>
      <c r="AT293" s="152" t="s">
        <v>141</v>
      </c>
      <c r="AU293" s="152" t="s">
        <v>87</v>
      </c>
      <c r="AV293" s="12" t="s">
        <v>87</v>
      </c>
      <c r="AW293" s="12" t="s">
        <v>34</v>
      </c>
      <c r="AX293" s="12" t="s">
        <v>85</v>
      </c>
      <c r="AY293" s="152" t="s">
        <v>128</v>
      </c>
    </row>
    <row r="294" spans="2:65" s="1" customFormat="1" ht="16.5" customHeight="1">
      <c r="B294" s="32"/>
      <c r="C294" s="165" t="s">
        <v>392</v>
      </c>
      <c r="D294" s="165" t="s">
        <v>262</v>
      </c>
      <c r="E294" s="166" t="s">
        <v>393</v>
      </c>
      <c r="F294" s="167" t="s">
        <v>394</v>
      </c>
      <c r="G294" s="168" t="s">
        <v>374</v>
      </c>
      <c r="H294" s="169">
        <v>1</v>
      </c>
      <c r="I294" s="170"/>
      <c r="J294" s="171">
        <f>ROUND(I294*H294,2)</f>
        <v>0</v>
      </c>
      <c r="K294" s="167" t="s">
        <v>134</v>
      </c>
      <c r="L294" s="172"/>
      <c r="M294" s="173" t="s">
        <v>1</v>
      </c>
      <c r="N294" s="174" t="s">
        <v>42</v>
      </c>
      <c r="P294" s="141">
        <f>O294*H294</f>
        <v>0</v>
      </c>
      <c r="Q294" s="141">
        <v>0.154</v>
      </c>
      <c r="R294" s="141">
        <f>Q294*H294</f>
        <v>0.154</v>
      </c>
      <c r="S294" s="141">
        <v>0</v>
      </c>
      <c r="T294" s="142">
        <f>S294*H294</f>
        <v>0</v>
      </c>
      <c r="AR294" s="143" t="s">
        <v>184</v>
      </c>
      <c r="AT294" s="143" t="s">
        <v>262</v>
      </c>
      <c r="AU294" s="143" t="s">
        <v>87</v>
      </c>
      <c r="AY294" s="17" t="s">
        <v>128</v>
      </c>
      <c r="BE294" s="144">
        <f>IF(N294="základní",J294,0)</f>
        <v>0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7" t="s">
        <v>85</v>
      </c>
      <c r="BK294" s="144">
        <f>ROUND(I294*H294,2)</f>
        <v>0</v>
      </c>
      <c r="BL294" s="17" t="s">
        <v>135</v>
      </c>
      <c r="BM294" s="143" t="s">
        <v>395</v>
      </c>
    </row>
    <row r="295" spans="2:65" s="1" customFormat="1" ht="10.199999999999999">
      <c r="B295" s="32"/>
      <c r="D295" s="145" t="s">
        <v>137</v>
      </c>
      <c r="F295" s="146" t="s">
        <v>396</v>
      </c>
      <c r="I295" s="147"/>
      <c r="L295" s="32"/>
      <c r="M295" s="148"/>
      <c r="T295" s="56"/>
      <c r="AT295" s="17" t="s">
        <v>137</v>
      </c>
      <c r="AU295" s="17" t="s">
        <v>87</v>
      </c>
    </row>
    <row r="296" spans="2:65" s="12" customFormat="1" ht="10.199999999999999">
      <c r="B296" s="151"/>
      <c r="D296" s="145" t="s">
        <v>141</v>
      </c>
      <c r="E296" s="152" t="s">
        <v>1</v>
      </c>
      <c r="F296" s="153" t="s">
        <v>397</v>
      </c>
      <c r="H296" s="154">
        <v>1</v>
      </c>
      <c r="I296" s="155"/>
      <c r="L296" s="151"/>
      <c r="M296" s="156"/>
      <c r="T296" s="157"/>
      <c r="AT296" s="152" t="s">
        <v>141</v>
      </c>
      <c r="AU296" s="152" t="s">
        <v>87</v>
      </c>
      <c r="AV296" s="12" t="s">
        <v>87</v>
      </c>
      <c r="AW296" s="12" t="s">
        <v>34</v>
      </c>
      <c r="AX296" s="12" t="s">
        <v>85</v>
      </c>
      <c r="AY296" s="152" t="s">
        <v>128</v>
      </c>
    </row>
    <row r="297" spans="2:65" s="1" customFormat="1" ht="16.5" customHeight="1">
      <c r="B297" s="32"/>
      <c r="C297" s="132" t="s">
        <v>398</v>
      </c>
      <c r="D297" s="132" t="s">
        <v>130</v>
      </c>
      <c r="E297" s="133" t="s">
        <v>399</v>
      </c>
      <c r="F297" s="134" t="s">
        <v>400</v>
      </c>
      <c r="G297" s="135" t="s">
        <v>374</v>
      </c>
      <c r="H297" s="136">
        <v>200</v>
      </c>
      <c r="I297" s="137"/>
      <c r="J297" s="138">
        <f>ROUND(I297*H297,2)</f>
        <v>0</v>
      </c>
      <c r="K297" s="134" t="s">
        <v>134</v>
      </c>
      <c r="L297" s="32"/>
      <c r="M297" s="139" t="s">
        <v>1</v>
      </c>
      <c r="N297" s="140" t="s">
        <v>42</v>
      </c>
      <c r="P297" s="141">
        <f>O297*H297</f>
        <v>0</v>
      </c>
      <c r="Q297" s="141">
        <v>1.24E-2</v>
      </c>
      <c r="R297" s="141">
        <f>Q297*H297</f>
        <v>2.48</v>
      </c>
      <c r="S297" s="141">
        <v>0</v>
      </c>
      <c r="T297" s="142">
        <f>S297*H297</f>
        <v>0</v>
      </c>
      <c r="AR297" s="143" t="s">
        <v>135</v>
      </c>
      <c r="AT297" s="143" t="s">
        <v>130</v>
      </c>
      <c r="AU297" s="143" t="s">
        <v>87</v>
      </c>
      <c r="AY297" s="17" t="s">
        <v>128</v>
      </c>
      <c r="BE297" s="144">
        <f>IF(N297="základní",J297,0)</f>
        <v>0</v>
      </c>
      <c r="BF297" s="144">
        <f>IF(N297="snížená",J297,0)</f>
        <v>0</v>
      </c>
      <c r="BG297" s="144">
        <f>IF(N297="zákl. přenesená",J297,0)</f>
        <v>0</v>
      </c>
      <c r="BH297" s="144">
        <f>IF(N297="sníž. přenesená",J297,0)</f>
        <v>0</v>
      </c>
      <c r="BI297" s="144">
        <f>IF(N297="nulová",J297,0)</f>
        <v>0</v>
      </c>
      <c r="BJ297" s="17" t="s">
        <v>85</v>
      </c>
      <c r="BK297" s="144">
        <f>ROUND(I297*H297,2)</f>
        <v>0</v>
      </c>
      <c r="BL297" s="17" t="s">
        <v>135</v>
      </c>
      <c r="BM297" s="143" t="s">
        <v>401</v>
      </c>
    </row>
    <row r="298" spans="2:65" s="1" customFormat="1" ht="10.199999999999999">
      <c r="B298" s="32"/>
      <c r="D298" s="145" t="s">
        <v>137</v>
      </c>
      <c r="F298" s="146" t="s">
        <v>402</v>
      </c>
      <c r="I298" s="147"/>
      <c r="L298" s="32"/>
      <c r="M298" s="148"/>
      <c r="T298" s="56"/>
      <c r="AT298" s="17" t="s">
        <v>137</v>
      </c>
      <c r="AU298" s="17" t="s">
        <v>87</v>
      </c>
    </row>
    <row r="299" spans="2:65" s="1" customFormat="1" ht="10.199999999999999">
      <c r="B299" s="32"/>
      <c r="D299" s="149" t="s">
        <v>139</v>
      </c>
      <c r="F299" s="150" t="s">
        <v>403</v>
      </c>
      <c r="I299" s="147"/>
      <c r="L299" s="32"/>
      <c r="M299" s="148"/>
      <c r="T299" s="56"/>
      <c r="AT299" s="17" t="s">
        <v>139</v>
      </c>
      <c r="AU299" s="17" t="s">
        <v>87</v>
      </c>
    </row>
    <row r="300" spans="2:65" s="12" customFormat="1" ht="10.199999999999999">
      <c r="B300" s="151"/>
      <c r="D300" s="145" t="s">
        <v>141</v>
      </c>
      <c r="E300" s="152" t="s">
        <v>1</v>
      </c>
      <c r="F300" s="153" t="s">
        <v>404</v>
      </c>
      <c r="H300" s="154">
        <v>200</v>
      </c>
      <c r="I300" s="155"/>
      <c r="L300" s="151"/>
      <c r="M300" s="156"/>
      <c r="T300" s="157"/>
      <c r="AT300" s="152" t="s">
        <v>141</v>
      </c>
      <c r="AU300" s="152" t="s">
        <v>87</v>
      </c>
      <c r="AV300" s="12" t="s">
        <v>87</v>
      </c>
      <c r="AW300" s="12" t="s">
        <v>34</v>
      </c>
      <c r="AX300" s="12" t="s">
        <v>85</v>
      </c>
      <c r="AY300" s="152" t="s">
        <v>128</v>
      </c>
    </row>
    <row r="301" spans="2:65" s="11" customFormat="1" ht="22.8" customHeight="1">
      <c r="B301" s="120"/>
      <c r="D301" s="121" t="s">
        <v>76</v>
      </c>
      <c r="E301" s="130" t="s">
        <v>135</v>
      </c>
      <c r="F301" s="130" t="s">
        <v>405</v>
      </c>
      <c r="I301" s="123"/>
      <c r="J301" s="131">
        <f>BK301</f>
        <v>0</v>
      </c>
      <c r="L301" s="120"/>
      <c r="M301" s="125"/>
      <c r="P301" s="126">
        <f>SUM(P302:P305)</f>
        <v>0</v>
      </c>
      <c r="R301" s="126">
        <f>SUM(R302:R305)</f>
        <v>0</v>
      </c>
      <c r="T301" s="127">
        <f>SUM(T302:T305)</f>
        <v>0</v>
      </c>
      <c r="AR301" s="121" t="s">
        <v>85</v>
      </c>
      <c r="AT301" s="128" t="s">
        <v>76</v>
      </c>
      <c r="AU301" s="128" t="s">
        <v>85</v>
      </c>
      <c r="AY301" s="121" t="s">
        <v>128</v>
      </c>
      <c r="BK301" s="129">
        <f>SUM(BK302:BK305)</f>
        <v>0</v>
      </c>
    </row>
    <row r="302" spans="2:65" s="1" customFormat="1" ht="16.5" customHeight="1">
      <c r="B302" s="32"/>
      <c r="C302" s="132" t="s">
        <v>406</v>
      </c>
      <c r="D302" s="132" t="s">
        <v>130</v>
      </c>
      <c r="E302" s="133" t="s">
        <v>407</v>
      </c>
      <c r="F302" s="134" t="s">
        <v>408</v>
      </c>
      <c r="G302" s="135" t="s">
        <v>194</v>
      </c>
      <c r="H302" s="136">
        <v>11.52</v>
      </c>
      <c r="I302" s="137"/>
      <c r="J302" s="138">
        <f>ROUND(I302*H302,2)</f>
        <v>0</v>
      </c>
      <c r="K302" s="134" t="s">
        <v>134</v>
      </c>
      <c r="L302" s="32"/>
      <c r="M302" s="139" t="s">
        <v>1</v>
      </c>
      <c r="N302" s="140" t="s">
        <v>42</v>
      </c>
      <c r="P302" s="141">
        <f>O302*H302</f>
        <v>0</v>
      </c>
      <c r="Q302" s="141">
        <v>0</v>
      </c>
      <c r="R302" s="141">
        <f>Q302*H302</f>
        <v>0</v>
      </c>
      <c r="S302" s="141">
        <v>0</v>
      </c>
      <c r="T302" s="142">
        <f>S302*H302</f>
        <v>0</v>
      </c>
      <c r="AR302" s="143" t="s">
        <v>135</v>
      </c>
      <c r="AT302" s="143" t="s">
        <v>130</v>
      </c>
      <c r="AU302" s="143" t="s">
        <v>87</v>
      </c>
      <c r="AY302" s="17" t="s">
        <v>128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7" t="s">
        <v>85</v>
      </c>
      <c r="BK302" s="144">
        <f>ROUND(I302*H302,2)</f>
        <v>0</v>
      </c>
      <c r="BL302" s="17" t="s">
        <v>135</v>
      </c>
      <c r="BM302" s="143" t="s">
        <v>409</v>
      </c>
    </row>
    <row r="303" spans="2:65" s="1" customFormat="1" ht="10.199999999999999">
      <c r="B303" s="32"/>
      <c r="D303" s="145" t="s">
        <v>137</v>
      </c>
      <c r="F303" s="146" t="s">
        <v>410</v>
      </c>
      <c r="I303" s="147"/>
      <c r="L303" s="32"/>
      <c r="M303" s="148"/>
      <c r="T303" s="56"/>
      <c r="AT303" s="17" t="s">
        <v>137</v>
      </c>
      <c r="AU303" s="17" t="s">
        <v>87</v>
      </c>
    </row>
    <row r="304" spans="2:65" s="1" customFormat="1" ht="10.199999999999999">
      <c r="B304" s="32"/>
      <c r="D304" s="149" t="s">
        <v>139</v>
      </c>
      <c r="F304" s="150" t="s">
        <v>411</v>
      </c>
      <c r="I304" s="147"/>
      <c r="L304" s="32"/>
      <c r="M304" s="148"/>
      <c r="T304" s="56"/>
      <c r="AT304" s="17" t="s">
        <v>139</v>
      </c>
      <c r="AU304" s="17" t="s">
        <v>87</v>
      </c>
    </row>
    <row r="305" spans="2:65" s="12" customFormat="1" ht="10.199999999999999">
      <c r="B305" s="151"/>
      <c r="D305" s="145" t="s">
        <v>141</v>
      </c>
      <c r="E305" s="152" t="s">
        <v>1</v>
      </c>
      <c r="F305" s="153" t="s">
        <v>412</v>
      </c>
      <c r="H305" s="154">
        <v>11.52</v>
      </c>
      <c r="I305" s="155"/>
      <c r="L305" s="151"/>
      <c r="M305" s="156"/>
      <c r="T305" s="157"/>
      <c r="AT305" s="152" t="s">
        <v>141</v>
      </c>
      <c r="AU305" s="152" t="s">
        <v>87</v>
      </c>
      <c r="AV305" s="12" t="s">
        <v>87</v>
      </c>
      <c r="AW305" s="12" t="s">
        <v>34</v>
      </c>
      <c r="AX305" s="12" t="s">
        <v>85</v>
      </c>
      <c r="AY305" s="152" t="s">
        <v>128</v>
      </c>
    </row>
    <row r="306" spans="2:65" s="11" customFormat="1" ht="22.8" customHeight="1">
      <c r="B306" s="120"/>
      <c r="D306" s="121" t="s">
        <v>76</v>
      </c>
      <c r="E306" s="130" t="s">
        <v>162</v>
      </c>
      <c r="F306" s="130" t="s">
        <v>413</v>
      </c>
      <c r="I306" s="123"/>
      <c r="J306" s="131">
        <f>BK306</f>
        <v>0</v>
      </c>
      <c r="L306" s="120"/>
      <c r="M306" s="125"/>
      <c r="P306" s="126">
        <f>SUM(P307:P373)</f>
        <v>0</v>
      </c>
      <c r="R306" s="126">
        <f>SUM(R307:R373)</f>
        <v>279.31468000000001</v>
      </c>
      <c r="T306" s="127">
        <f>SUM(T307:T373)</f>
        <v>0</v>
      </c>
      <c r="AR306" s="121" t="s">
        <v>85</v>
      </c>
      <c r="AT306" s="128" t="s">
        <v>76</v>
      </c>
      <c r="AU306" s="128" t="s">
        <v>85</v>
      </c>
      <c r="AY306" s="121" t="s">
        <v>128</v>
      </c>
      <c r="BK306" s="129">
        <f>SUM(BK307:BK373)</f>
        <v>0</v>
      </c>
    </row>
    <row r="307" spans="2:65" s="1" customFormat="1" ht="21.75" customHeight="1">
      <c r="B307" s="32"/>
      <c r="C307" s="132" t="s">
        <v>414</v>
      </c>
      <c r="D307" s="132" t="s">
        <v>130</v>
      </c>
      <c r="E307" s="133" t="s">
        <v>415</v>
      </c>
      <c r="F307" s="134" t="s">
        <v>416</v>
      </c>
      <c r="G307" s="135" t="s">
        <v>133</v>
      </c>
      <c r="H307" s="136">
        <v>188</v>
      </c>
      <c r="I307" s="137"/>
      <c r="J307" s="138">
        <f>ROUND(I307*H307,2)</f>
        <v>0</v>
      </c>
      <c r="K307" s="134" t="s">
        <v>134</v>
      </c>
      <c r="L307" s="32"/>
      <c r="M307" s="139" t="s">
        <v>1</v>
      </c>
      <c r="N307" s="140" t="s">
        <v>42</v>
      </c>
      <c r="P307" s="141">
        <f>O307*H307</f>
        <v>0</v>
      </c>
      <c r="Q307" s="141">
        <v>0</v>
      </c>
      <c r="R307" s="141">
        <f>Q307*H307</f>
        <v>0</v>
      </c>
      <c r="S307" s="141">
        <v>0</v>
      </c>
      <c r="T307" s="142">
        <f>S307*H307</f>
        <v>0</v>
      </c>
      <c r="AR307" s="143" t="s">
        <v>135</v>
      </c>
      <c r="AT307" s="143" t="s">
        <v>130</v>
      </c>
      <c r="AU307" s="143" t="s">
        <v>87</v>
      </c>
      <c r="AY307" s="17" t="s">
        <v>128</v>
      </c>
      <c r="BE307" s="144">
        <f>IF(N307="základní",J307,0)</f>
        <v>0</v>
      </c>
      <c r="BF307" s="144">
        <f>IF(N307="snížená",J307,0)</f>
        <v>0</v>
      </c>
      <c r="BG307" s="144">
        <f>IF(N307="zákl. přenesená",J307,0)</f>
        <v>0</v>
      </c>
      <c r="BH307" s="144">
        <f>IF(N307="sníž. přenesená",J307,0)</f>
        <v>0</v>
      </c>
      <c r="BI307" s="144">
        <f>IF(N307="nulová",J307,0)</f>
        <v>0</v>
      </c>
      <c r="BJ307" s="17" t="s">
        <v>85</v>
      </c>
      <c r="BK307" s="144">
        <f>ROUND(I307*H307,2)</f>
        <v>0</v>
      </c>
      <c r="BL307" s="17" t="s">
        <v>135</v>
      </c>
      <c r="BM307" s="143" t="s">
        <v>417</v>
      </c>
    </row>
    <row r="308" spans="2:65" s="1" customFormat="1" ht="19.2">
      <c r="B308" s="32"/>
      <c r="D308" s="145" t="s">
        <v>137</v>
      </c>
      <c r="F308" s="146" t="s">
        <v>418</v>
      </c>
      <c r="I308" s="147"/>
      <c r="L308" s="32"/>
      <c r="M308" s="148"/>
      <c r="T308" s="56"/>
      <c r="AT308" s="17" t="s">
        <v>137</v>
      </c>
      <c r="AU308" s="17" t="s">
        <v>87</v>
      </c>
    </row>
    <row r="309" spans="2:65" s="1" customFormat="1" ht="10.199999999999999">
      <c r="B309" s="32"/>
      <c r="D309" s="149" t="s">
        <v>139</v>
      </c>
      <c r="F309" s="150" t="s">
        <v>419</v>
      </c>
      <c r="I309" s="147"/>
      <c r="L309" s="32"/>
      <c r="M309" s="148"/>
      <c r="T309" s="56"/>
      <c r="AT309" s="17" t="s">
        <v>139</v>
      </c>
      <c r="AU309" s="17" t="s">
        <v>87</v>
      </c>
    </row>
    <row r="310" spans="2:65" s="12" customFormat="1" ht="10.199999999999999">
      <c r="B310" s="151"/>
      <c r="D310" s="145" t="s">
        <v>141</v>
      </c>
      <c r="E310" s="152" t="s">
        <v>1</v>
      </c>
      <c r="F310" s="153" t="s">
        <v>420</v>
      </c>
      <c r="H310" s="154">
        <v>188</v>
      </c>
      <c r="I310" s="155"/>
      <c r="L310" s="151"/>
      <c r="M310" s="156"/>
      <c r="T310" s="157"/>
      <c r="AT310" s="152" t="s">
        <v>141</v>
      </c>
      <c r="AU310" s="152" t="s">
        <v>87</v>
      </c>
      <c r="AV310" s="12" t="s">
        <v>87</v>
      </c>
      <c r="AW310" s="12" t="s">
        <v>34</v>
      </c>
      <c r="AX310" s="12" t="s">
        <v>85</v>
      </c>
      <c r="AY310" s="152" t="s">
        <v>128</v>
      </c>
    </row>
    <row r="311" spans="2:65" s="1" customFormat="1" ht="21.75" customHeight="1">
      <c r="B311" s="32"/>
      <c r="C311" s="132" t="s">
        <v>421</v>
      </c>
      <c r="D311" s="132" t="s">
        <v>130</v>
      </c>
      <c r="E311" s="133" t="s">
        <v>422</v>
      </c>
      <c r="F311" s="134" t="s">
        <v>423</v>
      </c>
      <c r="G311" s="135" t="s">
        <v>133</v>
      </c>
      <c r="H311" s="136">
        <v>231</v>
      </c>
      <c r="I311" s="137"/>
      <c r="J311" s="138">
        <f>ROUND(I311*H311,2)</f>
        <v>0</v>
      </c>
      <c r="K311" s="134" t="s">
        <v>134</v>
      </c>
      <c r="L311" s="32"/>
      <c r="M311" s="139" t="s">
        <v>1</v>
      </c>
      <c r="N311" s="140" t="s">
        <v>42</v>
      </c>
      <c r="P311" s="141">
        <f>O311*H311</f>
        <v>0</v>
      </c>
      <c r="Q311" s="141">
        <v>0</v>
      </c>
      <c r="R311" s="141">
        <f>Q311*H311</f>
        <v>0</v>
      </c>
      <c r="S311" s="141">
        <v>0</v>
      </c>
      <c r="T311" s="142">
        <f>S311*H311</f>
        <v>0</v>
      </c>
      <c r="AR311" s="143" t="s">
        <v>135</v>
      </c>
      <c r="AT311" s="143" t="s">
        <v>130</v>
      </c>
      <c r="AU311" s="143" t="s">
        <v>87</v>
      </c>
      <c r="AY311" s="17" t="s">
        <v>128</v>
      </c>
      <c r="BE311" s="144">
        <f>IF(N311="základní",J311,0)</f>
        <v>0</v>
      </c>
      <c r="BF311" s="144">
        <f>IF(N311="snížená",J311,0)</f>
        <v>0</v>
      </c>
      <c r="BG311" s="144">
        <f>IF(N311="zákl. přenesená",J311,0)</f>
        <v>0</v>
      </c>
      <c r="BH311" s="144">
        <f>IF(N311="sníž. přenesená",J311,0)</f>
        <v>0</v>
      </c>
      <c r="BI311" s="144">
        <f>IF(N311="nulová",J311,0)</f>
        <v>0</v>
      </c>
      <c r="BJ311" s="17" t="s">
        <v>85</v>
      </c>
      <c r="BK311" s="144">
        <f>ROUND(I311*H311,2)</f>
        <v>0</v>
      </c>
      <c r="BL311" s="17" t="s">
        <v>135</v>
      </c>
      <c r="BM311" s="143" t="s">
        <v>424</v>
      </c>
    </row>
    <row r="312" spans="2:65" s="1" customFormat="1" ht="19.2">
      <c r="B312" s="32"/>
      <c r="D312" s="145" t="s">
        <v>137</v>
      </c>
      <c r="F312" s="146" t="s">
        <v>425</v>
      </c>
      <c r="I312" s="147"/>
      <c r="L312" s="32"/>
      <c r="M312" s="148"/>
      <c r="T312" s="56"/>
      <c r="AT312" s="17" t="s">
        <v>137</v>
      </c>
      <c r="AU312" s="17" t="s">
        <v>87</v>
      </c>
    </row>
    <row r="313" spans="2:65" s="1" customFormat="1" ht="10.199999999999999">
      <c r="B313" s="32"/>
      <c r="D313" s="149" t="s">
        <v>139</v>
      </c>
      <c r="F313" s="150" t="s">
        <v>426</v>
      </c>
      <c r="I313" s="147"/>
      <c r="L313" s="32"/>
      <c r="M313" s="148"/>
      <c r="T313" s="56"/>
      <c r="AT313" s="17" t="s">
        <v>139</v>
      </c>
      <c r="AU313" s="17" t="s">
        <v>87</v>
      </c>
    </row>
    <row r="314" spans="2:65" s="12" customFormat="1" ht="10.199999999999999">
      <c r="B314" s="151"/>
      <c r="D314" s="145" t="s">
        <v>141</v>
      </c>
      <c r="E314" s="152" t="s">
        <v>1</v>
      </c>
      <c r="F314" s="153" t="s">
        <v>427</v>
      </c>
      <c r="H314" s="154">
        <v>231</v>
      </c>
      <c r="I314" s="155"/>
      <c r="L314" s="151"/>
      <c r="M314" s="156"/>
      <c r="T314" s="157"/>
      <c r="AT314" s="152" t="s">
        <v>141</v>
      </c>
      <c r="AU314" s="152" t="s">
        <v>87</v>
      </c>
      <c r="AV314" s="12" t="s">
        <v>87</v>
      </c>
      <c r="AW314" s="12" t="s">
        <v>34</v>
      </c>
      <c r="AX314" s="12" t="s">
        <v>85</v>
      </c>
      <c r="AY314" s="152" t="s">
        <v>128</v>
      </c>
    </row>
    <row r="315" spans="2:65" s="1" customFormat="1" ht="21.75" customHeight="1">
      <c r="B315" s="32"/>
      <c r="C315" s="132" t="s">
        <v>428</v>
      </c>
      <c r="D315" s="132" t="s">
        <v>130</v>
      </c>
      <c r="E315" s="133" t="s">
        <v>429</v>
      </c>
      <c r="F315" s="134" t="s">
        <v>430</v>
      </c>
      <c r="G315" s="135" t="s">
        <v>133</v>
      </c>
      <c r="H315" s="136">
        <v>231</v>
      </c>
      <c r="I315" s="137"/>
      <c r="J315" s="138">
        <f>ROUND(I315*H315,2)</f>
        <v>0</v>
      </c>
      <c r="K315" s="134" t="s">
        <v>134</v>
      </c>
      <c r="L315" s="32"/>
      <c r="M315" s="139" t="s">
        <v>1</v>
      </c>
      <c r="N315" s="140" t="s">
        <v>42</v>
      </c>
      <c r="P315" s="141">
        <f>O315*H315</f>
        <v>0</v>
      </c>
      <c r="Q315" s="141">
        <v>0</v>
      </c>
      <c r="R315" s="141">
        <f>Q315*H315</f>
        <v>0</v>
      </c>
      <c r="S315" s="141">
        <v>0</v>
      </c>
      <c r="T315" s="142">
        <f>S315*H315</f>
        <v>0</v>
      </c>
      <c r="AR315" s="143" t="s">
        <v>135</v>
      </c>
      <c r="AT315" s="143" t="s">
        <v>130</v>
      </c>
      <c r="AU315" s="143" t="s">
        <v>87</v>
      </c>
      <c r="AY315" s="17" t="s">
        <v>128</v>
      </c>
      <c r="BE315" s="144">
        <f>IF(N315="základní",J315,0)</f>
        <v>0</v>
      </c>
      <c r="BF315" s="144">
        <f>IF(N315="snížená",J315,0)</f>
        <v>0</v>
      </c>
      <c r="BG315" s="144">
        <f>IF(N315="zákl. přenesená",J315,0)</f>
        <v>0</v>
      </c>
      <c r="BH315" s="144">
        <f>IF(N315="sníž. přenesená",J315,0)</f>
        <v>0</v>
      </c>
      <c r="BI315" s="144">
        <f>IF(N315="nulová",J315,0)</f>
        <v>0</v>
      </c>
      <c r="BJ315" s="17" t="s">
        <v>85</v>
      </c>
      <c r="BK315" s="144">
        <f>ROUND(I315*H315,2)</f>
        <v>0</v>
      </c>
      <c r="BL315" s="17" t="s">
        <v>135</v>
      </c>
      <c r="BM315" s="143" t="s">
        <v>431</v>
      </c>
    </row>
    <row r="316" spans="2:65" s="1" customFormat="1" ht="19.2">
      <c r="B316" s="32"/>
      <c r="D316" s="145" t="s">
        <v>137</v>
      </c>
      <c r="F316" s="146" t="s">
        <v>432</v>
      </c>
      <c r="I316" s="147"/>
      <c r="L316" s="32"/>
      <c r="M316" s="148"/>
      <c r="T316" s="56"/>
      <c r="AT316" s="17" t="s">
        <v>137</v>
      </c>
      <c r="AU316" s="17" t="s">
        <v>87</v>
      </c>
    </row>
    <row r="317" spans="2:65" s="1" customFormat="1" ht="10.199999999999999">
      <c r="B317" s="32"/>
      <c r="D317" s="149" t="s">
        <v>139</v>
      </c>
      <c r="F317" s="150" t="s">
        <v>433</v>
      </c>
      <c r="I317" s="147"/>
      <c r="L317" s="32"/>
      <c r="M317" s="148"/>
      <c r="T317" s="56"/>
      <c r="AT317" s="17" t="s">
        <v>139</v>
      </c>
      <c r="AU317" s="17" t="s">
        <v>87</v>
      </c>
    </row>
    <row r="318" spans="2:65" s="12" customFormat="1" ht="10.199999999999999">
      <c r="B318" s="151"/>
      <c r="D318" s="145" t="s">
        <v>141</v>
      </c>
      <c r="E318" s="152" t="s">
        <v>1</v>
      </c>
      <c r="F318" s="153" t="s">
        <v>434</v>
      </c>
      <c r="H318" s="154">
        <v>231</v>
      </c>
      <c r="I318" s="155"/>
      <c r="L318" s="151"/>
      <c r="M318" s="156"/>
      <c r="T318" s="157"/>
      <c r="AT318" s="152" t="s">
        <v>141</v>
      </c>
      <c r="AU318" s="152" t="s">
        <v>87</v>
      </c>
      <c r="AV318" s="12" t="s">
        <v>87</v>
      </c>
      <c r="AW318" s="12" t="s">
        <v>34</v>
      </c>
      <c r="AX318" s="12" t="s">
        <v>85</v>
      </c>
      <c r="AY318" s="152" t="s">
        <v>128</v>
      </c>
    </row>
    <row r="319" spans="2:65" s="1" customFormat="1" ht="16.5" customHeight="1">
      <c r="B319" s="32"/>
      <c r="C319" s="132" t="s">
        <v>435</v>
      </c>
      <c r="D319" s="132" t="s">
        <v>130</v>
      </c>
      <c r="E319" s="133" t="s">
        <v>436</v>
      </c>
      <c r="F319" s="134" t="s">
        <v>437</v>
      </c>
      <c r="G319" s="135" t="s">
        <v>133</v>
      </c>
      <c r="H319" s="136">
        <v>2883</v>
      </c>
      <c r="I319" s="137"/>
      <c r="J319" s="138">
        <f>ROUND(I319*H319,2)</f>
        <v>0</v>
      </c>
      <c r="K319" s="134" t="s">
        <v>134</v>
      </c>
      <c r="L319" s="32"/>
      <c r="M319" s="139" t="s">
        <v>1</v>
      </c>
      <c r="N319" s="140" t="s">
        <v>42</v>
      </c>
      <c r="P319" s="141">
        <f>O319*H319</f>
        <v>0</v>
      </c>
      <c r="Q319" s="141">
        <v>0</v>
      </c>
      <c r="R319" s="141">
        <f>Q319*H319</f>
        <v>0</v>
      </c>
      <c r="S319" s="141">
        <v>0</v>
      </c>
      <c r="T319" s="142">
        <f>S319*H319</f>
        <v>0</v>
      </c>
      <c r="AR319" s="143" t="s">
        <v>135</v>
      </c>
      <c r="AT319" s="143" t="s">
        <v>130</v>
      </c>
      <c r="AU319" s="143" t="s">
        <v>87</v>
      </c>
      <c r="AY319" s="17" t="s">
        <v>128</v>
      </c>
      <c r="BE319" s="144">
        <f>IF(N319="základní",J319,0)</f>
        <v>0</v>
      </c>
      <c r="BF319" s="144">
        <f>IF(N319="snížená",J319,0)</f>
        <v>0</v>
      </c>
      <c r="BG319" s="144">
        <f>IF(N319="zákl. přenesená",J319,0)</f>
        <v>0</v>
      </c>
      <c r="BH319" s="144">
        <f>IF(N319="sníž. přenesená",J319,0)</f>
        <v>0</v>
      </c>
      <c r="BI319" s="144">
        <f>IF(N319="nulová",J319,0)</f>
        <v>0</v>
      </c>
      <c r="BJ319" s="17" t="s">
        <v>85</v>
      </c>
      <c r="BK319" s="144">
        <f>ROUND(I319*H319,2)</f>
        <v>0</v>
      </c>
      <c r="BL319" s="17" t="s">
        <v>135</v>
      </c>
      <c r="BM319" s="143" t="s">
        <v>438</v>
      </c>
    </row>
    <row r="320" spans="2:65" s="1" customFormat="1" ht="10.199999999999999">
      <c r="B320" s="32"/>
      <c r="D320" s="145" t="s">
        <v>137</v>
      </c>
      <c r="F320" s="146" t="s">
        <v>439</v>
      </c>
      <c r="I320" s="147"/>
      <c r="L320" s="32"/>
      <c r="M320" s="148"/>
      <c r="T320" s="56"/>
      <c r="AT320" s="17" t="s">
        <v>137</v>
      </c>
      <c r="AU320" s="17" t="s">
        <v>87</v>
      </c>
    </row>
    <row r="321" spans="2:65" s="1" customFormat="1" ht="10.199999999999999">
      <c r="B321" s="32"/>
      <c r="D321" s="149" t="s">
        <v>139</v>
      </c>
      <c r="F321" s="150" t="s">
        <v>440</v>
      </c>
      <c r="I321" s="147"/>
      <c r="L321" s="32"/>
      <c r="M321" s="148"/>
      <c r="T321" s="56"/>
      <c r="AT321" s="17" t="s">
        <v>139</v>
      </c>
      <c r="AU321" s="17" t="s">
        <v>87</v>
      </c>
    </row>
    <row r="322" spans="2:65" s="12" customFormat="1" ht="10.199999999999999">
      <c r="B322" s="151"/>
      <c r="D322" s="145" t="s">
        <v>141</v>
      </c>
      <c r="E322" s="152" t="s">
        <v>1</v>
      </c>
      <c r="F322" s="153" t="s">
        <v>441</v>
      </c>
      <c r="H322" s="154">
        <v>2008</v>
      </c>
      <c r="I322" s="155"/>
      <c r="L322" s="151"/>
      <c r="M322" s="156"/>
      <c r="T322" s="157"/>
      <c r="AT322" s="152" t="s">
        <v>141</v>
      </c>
      <c r="AU322" s="152" t="s">
        <v>87</v>
      </c>
      <c r="AV322" s="12" t="s">
        <v>87</v>
      </c>
      <c r="AW322" s="12" t="s">
        <v>34</v>
      </c>
      <c r="AX322" s="12" t="s">
        <v>77</v>
      </c>
      <c r="AY322" s="152" t="s">
        <v>128</v>
      </c>
    </row>
    <row r="323" spans="2:65" s="12" customFormat="1" ht="10.199999999999999">
      <c r="B323" s="151"/>
      <c r="D323" s="145" t="s">
        <v>141</v>
      </c>
      <c r="E323" s="152" t="s">
        <v>1</v>
      </c>
      <c r="F323" s="153" t="s">
        <v>442</v>
      </c>
      <c r="H323" s="154">
        <v>640</v>
      </c>
      <c r="I323" s="155"/>
      <c r="L323" s="151"/>
      <c r="M323" s="156"/>
      <c r="T323" s="157"/>
      <c r="AT323" s="152" t="s">
        <v>141</v>
      </c>
      <c r="AU323" s="152" t="s">
        <v>87</v>
      </c>
      <c r="AV323" s="12" t="s">
        <v>87</v>
      </c>
      <c r="AW323" s="12" t="s">
        <v>34</v>
      </c>
      <c r="AX323" s="12" t="s">
        <v>77</v>
      </c>
      <c r="AY323" s="152" t="s">
        <v>128</v>
      </c>
    </row>
    <row r="324" spans="2:65" s="12" customFormat="1" ht="10.199999999999999">
      <c r="B324" s="151"/>
      <c r="D324" s="145" t="s">
        <v>141</v>
      </c>
      <c r="E324" s="152" t="s">
        <v>1</v>
      </c>
      <c r="F324" s="153" t="s">
        <v>443</v>
      </c>
      <c r="H324" s="154">
        <v>235</v>
      </c>
      <c r="I324" s="155"/>
      <c r="L324" s="151"/>
      <c r="M324" s="156"/>
      <c r="T324" s="157"/>
      <c r="AT324" s="152" t="s">
        <v>141</v>
      </c>
      <c r="AU324" s="152" t="s">
        <v>87</v>
      </c>
      <c r="AV324" s="12" t="s">
        <v>87</v>
      </c>
      <c r="AW324" s="12" t="s">
        <v>34</v>
      </c>
      <c r="AX324" s="12" t="s">
        <v>77</v>
      </c>
      <c r="AY324" s="152" t="s">
        <v>128</v>
      </c>
    </row>
    <row r="325" spans="2:65" s="13" customFormat="1" ht="10.199999999999999">
      <c r="B325" s="158"/>
      <c r="D325" s="145" t="s">
        <v>141</v>
      </c>
      <c r="E325" s="159" t="s">
        <v>1</v>
      </c>
      <c r="F325" s="160" t="s">
        <v>201</v>
      </c>
      <c r="H325" s="161">
        <v>2883</v>
      </c>
      <c r="I325" s="162"/>
      <c r="L325" s="158"/>
      <c r="M325" s="163"/>
      <c r="T325" s="164"/>
      <c r="AT325" s="159" t="s">
        <v>141</v>
      </c>
      <c r="AU325" s="159" t="s">
        <v>87</v>
      </c>
      <c r="AV325" s="13" t="s">
        <v>135</v>
      </c>
      <c r="AW325" s="13" t="s">
        <v>34</v>
      </c>
      <c r="AX325" s="13" t="s">
        <v>85</v>
      </c>
      <c r="AY325" s="159" t="s">
        <v>128</v>
      </c>
    </row>
    <row r="326" spans="2:65" s="1" customFormat="1" ht="16.5" customHeight="1">
      <c r="B326" s="32"/>
      <c r="C326" s="132" t="s">
        <v>444</v>
      </c>
      <c r="D326" s="132" t="s">
        <v>130</v>
      </c>
      <c r="E326" s="133" t="s">
        <v>445</v>
      </c>
      <c r="F326" s="134" t="s">
        <v>446</v>
      </c>
      <c r="G326" s="135" t="s">
        <v>133</v>
      </c>
      <c r="H326" s="136">
        <v>2437</v>
      </c>
      <c r="I326" s="137"/>
      <c r="J326" s="138">
        <f>ROUND(I326*H326,2)</f>
        <v>0</v>
      </c>
      <c r="K326" s="134" t="s">
        <v>134</v>
      </c>
      <c r="L326" s="32"/>
      <c r="M326" s="139" t="s">
        <v>1</v>
      </c>
      <c r="N326" s="140" t="s">
        <v>42</v>
      </c>
      <c r="P326" s="141">
        <f>O326*H326</f>
        <v>0</v>
      </c>
      <c r="Q326" s="141">
        <v>0</v>
      </c>
      <c r="R326" s="141">
        <f>Q326*H326</f>
        <v>0</v>
      </c>
      <c r="S326" s="141">
        <v>0</v>
      </c>
      <c r="T326" s="142">
        <f>S326*H326</f>
        <v>0</v>
      </c>
      <c r="AR326" s="143" t="s">
        <v>135</v>
      </c>
      <c r="AT326" s="143" t="s">
        <v>130</v>
      </c>
      <c r="AU326" s="143" t="s">
        <v>87</v>
      </c>
      <c r="AY326" s="17" t="s">
        <v>128</v>
      </c>
      <c r="BE326" s="144">
        <f>IF(N326="základní",J326,0)</f>
        <v>0</v>
      </c>
      <c r="BF326" s="144">
        <f>IF(N326="snížená",J326,0)</f>
        <v>0</v>
      </c>
      <c r="BG326" s="144">
        <f>IF(N326="zákl. přenesená",J326,0)</f>
        <v>0</v>
      </c>
      <c r="BH326" s="144">
        <f>IF(N326="sníž. přenesená",J326,0)</f>
        <v>0</v>
      </c>
      <c r="BI326" s="144">
        <f>IF(N326="nulová",J326,0)</f>
        <v>0</v>
      </c>
      <c r="BJ326" s="17" t="s">
        <v>85</v>
      </c>
      <c r="BK326" s="144">
        <f>ROUND(I326*H326,2)</f>
        <v>0</v>
      </c>
      <c r="BL326" s="17" t="s">
        <v>135</v>
      </c>
      <c r="BM326" s="143" t="s">
        <v>447</v>
      </c>
    </row>
    <row r="327" spans="2:65" s="1" customFormat="1" ht="10.199999999999999">
      <c r="B327" s="32"/>
      <c r="D327" s="145" t="s">
        <v>137</v>
      </c>
      <c r="F327" s="146" t="s">
        <v>448</v>
      </c>
      <c r="I327" s="147"/>
      <c r="L327" s="32"/>
      <c r="M327" s="148"/>
      <c r="T327" s="56"/>
      <c r="AT327" s="17" t="s">
        <v>137</v>
      </c>
      <c r="AU327" s="17" t="s">
        <v>87</v>
      </c>
    </row>
    <row r="328" spans="2:65" s="1" customFormat="1" ht="10.199999999999999">
      <c r="B328" s="32"/>
      <c r="D328" s="149" t="s">
        <v>139</v>
      </c>
      <c r="F328" s="150" t="s">
        <v>449</v>
      </c>
      <c r="I328" s="147"/>
      <c r="L328" s="32"/>
      <c r="M328" s="148"/>
      <c r="T328" s="56"/>
      <c r="AT328" s="17" t="s">
        <v>139</v>
      </c>
      <c r="AU328" s="17" t="s">
        <v>87</v>
      </c>
    </row>
    <row r="329" spans="2:65" s="12" customFormat="1" ht="10.199999999999999">
      <c r="B329" s="151"/>
      <c r="D329" s="145" t="s">
        <v>141</v>
      </c>
      <c r="E329" s="152" t="s">
        <v>1</v>
      </c>
      <c r="F329" s="153" t="s">
        <v>450</v>
      </c>
      <c r="H329" s="154">
        <v>2437</v>
      </c>
      <c r="I329" s="155"/>
      <c r="L329" s="151"/>
      <c r="M329" s="156"/>
      <c r="T329" s="157"/>
      <c r="AT329" s="152" t="s">
        <v>141</v>
      </c>
      <c r="AU329" s="152" t="s">
        <v>87</v>
      </c>
      <c r="AV329" s="12" t="s">
        <v>87</v>
      </c>
      <c r="AW329" s="12" t="s">
        <v>34</v>
      </c>
      <c r="AX329" s="12" t="s">
        <v>85</v>
      </c>
      <c r="AY329" s="152" t="s">
        <v>128</v>
      </c>
    </row>
    <row r="330" spans="2:65" s="1" customFormat="1" ht="16.5" customHeight="1">
      <c r="B330" s="32"/>
      <c r="C330" s="132" t="s">
        <v>451</v>
      </c>
      <c r="D330" s="132" t="s">
        <v>130</v>
      </c>
      <c r="E330" s="133" t="s">
        <v>452</v>
      </c>
      <c r="F330" s="134" t="s">
        <v>453</v>
      </c>
      <c r="G330" s="135" t="s">
        <v>133</v>
      </c>
      <c r="H330" s="136">
        <v>2437</v>
      </c>
      <c r="I330" s="137"/>
      <c r="J330" s="138">
        <f>ROUND(I330*H330,2)</f>
        <v>0</v>
      </c>
      <c r="K330" s="134" t="s">
        <v>134</v>
      </c>
      <c r="L330" s="32"/>
      <c r="M330" s="139" t="s">
        <v>1</v>
      </c>
      <c r="N330" s="140" t="s">
        <v>42</v>
      </c>
      <c r="P330" s="141">
        <f>O330*H330</f>
        <v>0</v>
      </c>
      <c r="Q330" s="141">
        <v>0</v>
      </c>
      <c r="R330" s="141">
        <f>Q330*H330</f>
        <v>0</v>
      </c>
      <c r="S330" s="141">
        <v>0</v>
      </c>
      <c r="T330" s="142">
        <f>S330*H330</f>
        <v>0</v>
      </c>
      <c r="AR330" s="143" t="s">
        <v>135</v>
      </c>
      <c r="AT330" s="143" t="s">
        <v>130</v>
      </c>
      <c r="AU330" s="143" t="s">
        <v>87</v>
      </c>
      <c r="AY330" s="17" t="s">
        <v>128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7" t="s">
        <v>85</v>
      </c>
      <c r="BK330" s="144">
        <f>ROUND(I330*H330,2)</f>
        <v>0</v>
      </c>
      <c r="BL330" s="17" t="s">
        <v>135</v>
      </c>
      <c r="BM330" s="143" t="s">
        <v>454</v>
      </c>
    </row>
    <row r="331" spans="2:65" s="1" customFormat="1" ht="10.199999999999999">
      <c r="B331" s="32"/>
      <c r="D331" s="145" t="s">
        <v>137</v>
      </c>
      <c r="F331" s="146" t="s">
        <v>455</v>
      </c>
      <c r="I331" s="147"/>
      <c r="L331" s="32"/>
      <c r="M331" s="148"/>
      <c r="T331" s="56"/>
      <c r="AT331" s="17" t="s">
        <v>137</v>
      </c>
      <c r="AU331" s="17" t="s">
        <v>87</v>
      </c>
    </row>
    <row r="332" spans="2:65" s="1" customFormat="1" ht="10.199999999999999">
      <c r="B332" s="32"/>
      <c r="D332" s="149" t="s">
        <v>139</v>
      </c>
      <c r="F332" s="150" t="s">
        <v>456</v>
      </c>
      <c r="I332" s="147"/>
      <c r="L332" s="32"/>
      <c r="M332" s="148"/>
      <c r="T332" s="56"/>
      <c r="AT332" s="17" t="s">
        <v>139</v>
      </c>
      <c r="AU332" s="17" t="s">
        <v>87</v>
      </c>
    </row>
    <row r="333" spans="2:65" s="12" customFormat="1" ht="10.199999999999999">
      <c r="B333" s="151"/>
      <c r="D333" s="145" t="s">
        <v>141</v>
      </c>
      <c r="E333" s="152" t="s">
        <v>1</v>
      </c>
      <c r="F333" s="153" t="s">
        <v>457</v>
      </c>
      <c r="H333" s="154">
        <v>2437</v>
      </c>
      <c r="I333" s="155"/>
      <c r="L333" s="151"/>
      <c r="M333" s="156"/>
      <c r="T333" s="157"/>
      <c r="AT333" s="152" t="s">
        <v>141</v>
      </c>
      <c r="AU333" s="152" t="s">
        <v>87</v>
      </c>
      <c r="AV333" s="12" t="s">
        <v>87</v>
      </c>
      <c r="AW333" s="12" t="s">
        <v>34</v>
      </c>
      <c r="AX333" s="12" t="s">
        <v>85</v>
      </c>
      <c r="AY333" s="152" t="s">
        <v>128</v>
      </c>
    </row>
    <row r="334" spans="2:65" s="1" customFormat="1" ht="16.5" customHeight="1">
      <c r="B334" s="32"/>
      <c r="C334" s="132" t="s">
        <v>458</v>
      </c>
      <c r="D334" s="132" t="s">
        <v>130</v>
      </c>
      <c r="E334" s="133" t="s">
        <v>459</v>
      </c>
      <c r="F334" s="134" t="s">
        <v>460</v>
      </c>
      <c r="G334" s="135" t="s">
        <v>133</v>
      </c>
      <c r="H334" s="136">
        <v>235</v>
      </c>
      <c r="I334" s="137"/>
      <c r="J334" s="138">
        <f>ROUND(I334*H334,2)</f>
        <v>0</v>
      </c>
      <c r="K334" s="134" t="s">
        <v>134</v>
      </c>
      <c r="L334" s="32"/>
      <c r="M334" s="139" t="s">
        <v>1</v>
      </c>
      <c r="N334" s="140" t="s">
        <v>42</v>
      </c>
      <c r="P334" s="141">
        <f>O334*H334</f>
        <v>0</v>
      </c>
      <c r="Q334" s="141">
        <v>0</v>
      </c>
      <c r="R334" s="141">
        <f>Q334*H334</f>
        <v>0</v>
      </c>
      <c r="S334" s="141">
        <v>0</v>
      </c>
      <c r="T334" s="142">
        <f>S334*H334</f>
        <v>0</v>
      </c>
      <c r="AR334" s="143" t="s">
        <v>135</v>
      </c>
      <c r="AT334" s="143" t="s">
        <v>130</v>
      </c>
      <c r="AU334" s="143" t="s">
        <v>87</v>
      </c>
      <c r="AY334" s="17" t="s">
        <v>128</v>
      </c>
      <c r="BE334" s="144">
        <f>IF(N334="základní",J334,0)</f>
        <v>0</v>
      </c>
      <c r="BF334" s="144">
        <f>IF(N334="snížená",J334,0)</f>
        <v>0</v>
      </c>
      <c r="BG334" s="144">
        <f>IF(N334="zákl. přenesená",J334,0)</f>
        <v>0</v>
      </c>
      <c r="BH334" s="144">
        <f>IF(N334="sníž. přenesená",J334,0)</f>
        <v>0</v>
      </c>
      <c r="BI334" s="144">
        <f>IF(N334="nulová",J334,0)</f>
        <v>0</v>
      </c>
      <c r="BJ334" s="17" t="s">
        <v>85</v>
      </c>
      <c r="BK334" s="144">
        <f>ROUND(I334*H334,2)</f>
        <v>0</v>
      </c>
      <c r="BL334" s="17" t="s">
        <v>135</v>
      </c>
      <c r="BM334" s="143" t="s">
        <v>461</v>
      </c>
    </row>
    <row r="335" spans="2:65" s="1" customFormat="1" ht="19.2">
      <c r="B335" s="32"/>
      <c r="D335" s="145" t="s">
        <v>137</v>
      </c>
      <c r="F335" s="146" t="s">
        <v>462</v>
      </c>
      <c r="I335" s="147"/>
      <c r="L335" s="32"/>
      <c r="M335" s="148"/>
      <c r="T335" s="56"/>
      <c r="AT335" s="17" t="s">
        <v>137</v>
      </c>
      <c r="AU335" s="17" t="s">
        <v>87</v>
      </c>
    </row>
    <row r="336" spans="2:65" s="1" customFormat="1" ht="10.199999999999999">
      <c r="B336" s="32"/>
      <c r="D336" s="149" t="s">
        <v>139</v>
      </c>
      <c r="F336" s="150" t="s">
        <v>463</v>
      </c>
      <c r="I336" s="147"/>
      <c r="L336" s="32"/>
      <c r="M336" s="148"/>
      <c r="T336" s="56"/>
      <c r="AT336" s="17" t="s">
        <v>139</v>
      </c>
      <c r="AU336" s="17" t="s">
        <v>87</v>
      </c>
    </row>
    <row r="337" spans="2:65" s="12" customFormat="1" ht="10.199999999999999">
      <c r="B337" s="151"/>
      <c r="D337" s="145" t="s">
        <v>141</v>
      </c>
      <c r="E337" s="152" t="s">
        <v>1</v>
      </c>
      <c r="F337" s="153" t="s">
        <v>464</v>
      </c>
      <c r="H337" s="154">
        <v>235</v>
      </c>
      <c r="I337" s="155"/>
      <c r="L337" s="151"/>
      <c r="M337" s="156"/>
      <c r="T337" s="157"/>
      <c r="AT337" s="152" t="s">
        <v>141</v>
      </c>
      <c r="AU337" s="152" t="s">
        <v>87</v>
      </c>
      <c r="AV337" s="12" t="s">
        <v>87</v>
      </c>
      <c r="AW337" s="12" t="s">
        <v>34</v>
      </c>
      <c r="AX337" s="12" t="s">
        <v>85</v>
      </c>
      <c r="AY337" s="152" t="s">
        <v>128</v>
      </c>
    </row>
    <row r="338" spans="2:65" s="1" customFormat="1" ht="16.5" customHeight="1">
      <c r="B338" s="32"/>
      <c r="C338" s="132" t="s">
        <v>465</v>
      </c>
      <c r="D338" s="132" t="s">
        <v>130</v>
      </c>
      <c r="E338" s="133" t="s">
        <v>466</v>
      </c>
      <c r="F338" s="134" t="s">
        <v>467</v>
      </c>
      <c r="G338" s="135" t="s">
        <v>133</v>
      </c>
      <c r="H338" s="136">
        <v>2008</v>
      </c>
      <c r="I338" s="137"/>
      <c r="J338" s="138">
        <f>ROUND(I338*H338,2)</f>
        <v>0</v>
      </c>
      <c r="K338" s="134" t="s">
        <v>134</v>
      </c>
      <c r="L338" s="32"/>
      <c r="M338" s="139" t="s">
        <v>1</v>
      </c>
      <c r="N338" s="140" t="s">
        <v>42</v>
      </c>
      <c r="P338" s="141">
        <f>O338*H338</f>
        <v>0</v>
      </c>
      <c r="Q338" s="141">
        <v>0</v>
      </c>
      <c r="R338" s="141">
        <f>Q338*H338</f>
        <v>0</v>
      </c>
      <c r="S338" s="141">
        <v>0</v>
      </c>
      <c r="T338" s="142">
        <f>S338*H338</f>
        <v>0</v>
      </c>
      <c r="AR338" s="143" t="s">
        <v>135</v>
      </c>
      <c r="AT338" s="143" t="s">
        <v>130</v>
      </c>
      <c r="AU338" s="143" t="s">
        <v>87</v>
      </c>
      <c r="AY338" s="17" t="s">
        <v>128</v>
      </c>
      <c r="BE338" s="144">
        <f>IF(N338="základní",J338,0)</f>
        <v>0</v>
      </c>
      <c r="BF338" s="144">
        <f>IF(N338="snížená",J338,0)</f>
        <v>0</v>
      </c>
      <c r="BG338" s="144">
        <f>IF(N338="zákl. přenesená",J338,0)</f>
        <v>0</v>
      </c>
      <c r="BH338" s="144">
        <f>IF(N338="sníž. přenesená",J338,0)</f>
        <v>0</v>
      </c>
      <c r="BI338" s="144">
        <f>IF(N338="nulová",J338,0)</f>
        <v>0</v>
      </c>
      <c r="BJ338" s="17" t="s">
        <v>85</v>
      </c>
      <c r="BK338" s="144">
        <f>ROUND(I338*H338,2)</f>
        <v>0</v>
      </c>
      <c r="BL338" s="17" t="s">
        <v>135</v>
      </c>
      <c r="BM338" s="143" t="s">
        <v>468</v>
      </c>
    </row>
    <row r="339" spans="2:65" s="1" customFormat="1" ht="10.199999999999999">
      <c r="B339" s="32"/>
      <c r="D339" s="145" t="s">
        <v>137</v>
      </c>
      <c r="F339" s="146" t="s">
        <v>469</v>
      </c>
      <c r="I339" s="147"/>
      <c r="L339" s="32"/>
      <c r="M339" s="148"/>
      <c r="T339" s="56"/>
      <c r="AT339" s="17" t="s">
        <v>137</v>
      </c>
      <c r="AU339" s="17" t="s">
        <v>87</v>
      </c>
    </row>
    <row r="340" spans="2:65" s="1" customFormat="1" ht="10.199999999999999">
      <c r="B340" s="32"/>
      <c r="D340" s="149" t="s">
        <v>139</v>
      </c>
      <c r="F340" s="150" t="s">
        <v>470</v>
      </c>
      <c r="I340" s="147"/>
      <c r="L340" s="32"/>
      <c r="M340" s="148"/>
      <c r="T340" s="56"/>
      <c r="AT340" s="17" t="s">
        <v>139</v>
      </c>
      <c r="AU340" s="17" t="s">
        <v>87</v>
      </c>
    </row>
    <row r="341" spans="2:65" s="12" customFormat="1" ht="10.199999999999999">
      <c r="B341" s="151"/>
      <c r="D341" s="145" t="s">
        <v>141</v>
      </c>
      <c r="E341" s="152" t="s">
        <v>1</v>
      </c>
      <c r="F341" s="153" t="s">
        <v>471</v>
      </c>
      <c r="H341" s="154">
        <v>2008</v>
      </c>
      <c r="I341" s="155"/>
      <c r="L341" s="151"/>
      <c r="M341" s="156"/>
      <c r="T341" s="157"/>
      <c r="AT341" s="152" t="s">
        <v>141</v>
      </c>
      <c r="AU341" s="152" t="s">
        <v>87</v>
      </c>
      <c r="AV341" s="12" t="s">
        <v>87</v>
      </c>
      <c r="AW341" s="12" t="s">
        <v>34</v>
      </c>
      <c r="AX341" s="12" t="s">
        <v>85</v>
      </c>
      <c r="AY341" s="152" t="s">
        <v>128</v>
      </c>
    </row>
    <row r="342" spans="2:65" s="1" customFormat="1" ht="16.5" customHeight="1">
      <c r="B342" s="32"/>
      <c r="C342" s="132" t="s">
        <v>472</v>
      </c>
      <c r="D342" s="132" t="s">
        <v>130</v>
      </c>
      <c r="E342" s="133" t="s">
        <v>473</v>
      </c>
      <c r="F342" s="134" t="s">
        <v>474</v>
      </c>
      <c r="G342" s="135" t="s">
        <v>133</v>
      </c>
      <c r="H342" s="136">
        <v>2008</v>
      </c>
      <c r="I342" s="137"/>
      <c r="J342" s="138">
        <f>ROUND(I342*H342,2)</f>
        <v>0</v>
      </c>
      <c r="K342" s="134" t="s">
        <v>134</v>
      </c>
      <c r="L342" s="32"/>
      <c r="M342" s="139" t="s">
        <v>1</v>
      </c>
      <c r="N342" s="140" t="s">
        <v>42</v>
      </c>
      <c r="P342" s="141">
        <f>O342*H342</f>
        <v>0</v>
      </c>
      <c r="Q342" s="141">
        <v>0</v>
      </c>
      <c r="R342" s="141">
        <f>Q342*H342</f>
        <v>0</v>
      </c>
      <c r="S342" s="141">
        <v>0</v>
      </c>
      <c r="T342" s="142">
        <f>S342*H342</f>
        <v>0</v>
      </c>
      <c r="AR342" s="143" t="s">
        <v>135</v>
      </c>
      <c r="AT342" s="143" t="s">
        <v>130</v>
      </c>
      <c r="AU342" s="143" t="s">
        <v>87</v>
      </c>
      <c r="AY342" s="17" t="s">
        <v>128</v>
      </c>
      <c r="BE342" s="144">
        <f>IF(N342="základní",J342,0)</f>
        <v>0</v>
      </c>
      <c r="BF342" s="144">
        <f>IF(N342="snížená",J342,0)</f>
        <v>0</v>
      </c>
      <c r="BG342" s="144">
        <f>IF(N342="zákl. přenesená",J342,0)</f>
        <v>0</v>
      </c>
      <c r="BH342" s="144">
        <f>IF(N342="sníž. přenesená",J342,0)</f>
        <v>0</v>
      </c>
      <c r="BI342" s="144">
        <f>IF(N342="nulová",J342,0)</f>
        <v>0</v>
      </c>
      <c r="BJ342" s="17" t="s">
        <v>85</v>
      </c>
      <c r="BK342" s="144">
        <f>ROUND(I342*H342,2)</f>
        <v>0</v>
      </c>
      <c r="BL342" s="17" t="s">
        <v>135</v>
      </c>
      <c r="BM342" s="143" t="s">
        <v>475</v>
      </c>
    </row>
    <row r="343" spans="2:65" s="1" customFormat="1" ht="19.2">
      <c r="B343" s="32"/>
      <c r="D343" s="145" t="s">
        <v>137</v>
      </c>
      <c r="F343" s="146" t="s">
        <v>476</v>
      </c>
      <c r="I343" s="147"/>
      <c r="L343" s="32"/>
      <c r="M343" s="148"/>
      <c r="T343" s="56"/>
      <c r="AT343" s="17" t="s">
        <v>137</v>
      </c>
      <c r="AU343" s="17" t="s">
        <v>87</v>
      </c>
    </row>
    <row r="344" spans="2:65" s="1" customFormat="1" ht="10.199999999999999">
      <c r="B344" s="32"/>
      <c r="D344" s="149" t="s">
        <v>139</v>
      </c>
      <c r="F344" s="150" t="s">
        <v>477</v>
      </c>
      <c r="I344" s="147"/>
      <c r="L344" s="32"/>
      <c r="M344" s="148"/>
      <c r="T344" s="56"/>
      <c r="AT344" s="17" t="s">
        <v>139</v>
      </c>
      <c r="AU344" s="17" t="s">
        <v>87</v>
      </c>
    </row>
    <row r="345" spans="2:65" s="12" customFormat="1" ht="10.199999999999999">
      <c r="B345" s="151"/>
      <c r="D345" s="145" t="s">
        <v>141</v>
      </c>
      <c r="E345" s="152" t="s">
        <v>1</v>
      </c>
      <c r="F345" s="153" t="s">
        <v>478</v>
      </c>
      <c r="H345" s="154">
        <v>2008</v>
      </c>
      <c r="I345" s="155"/>
      <c r="L345" s="151"/>
      <c r="M345" s="156"/>
      <c r="T345" s="157"/>
      <c r="AT345" s="152" t="s">
        <v>141</v>
      </c>
      <c r="AU345" s="152" t="s">
        <v>87</v>
      </c>
      <c r="AV345" s="12" t="s">
        <v>87</v>
      </c>
      <c r="AW345" s="12" t="s">
        <v>34</v>
      </c>
      <c r="AX345" s="12" t="s">
        <v>85</v>
      </c>
      <c r="AY345" s="152" t="s">
        <v>128</v>
      </c>
    </row>
    <row r="346" spans="2:65" s="1" customFormat="1" ht="16.5" customHeight="1">
      <c r="B346" s="32"/>
      <c r="C346" s="132" t="s">
        <v>479</v>
      </c>
      <c r="D346" s="132" t="s">
        <v>130</v>
      </c>
      <c r="E346" s="133" t="s">
        <v>480</v>
      </c>
      <c r="F346" s="134" t="s">
        <v>481</v>
      </c>
      <c r="G346" s="135" t="s">
        <v>133</v>
      </c>
      <c r="H346" s="136">
        <v>2008</v>
      </c>
      <c r="I346" s="137"/>
      <c r="J346" s="138">
        <f>ROUND(I346*H346,2)</f>
        <v>0</v>
      </c>
      <c r="K346" s="134" t="s">
        <v>134</v>
      </c>
      <c r="L346" s="32"/>
      <c r="M346" s="139" t="s">
        <v>1</v>
      </c>
      <c r="N346" s="140" t="s">
        <v>42</v>
      </c>
      <c r="P346" s="141">
        <f>O346*H346</f>
        <v>0</v>
      </c>
      <c r="Q346" s="141">
        <v>0</v>
      </c>
      <c r="R346" s="141">
        <f>Q346*H346</f>
        <v>0</v>
      </c>
      <c r="S346" s="141">
        <v>0</v>
      </c>
      <c r="T346" s="142">
        <f>S346*H346</f>
        <v>0</v>
      </c>
      <c r="AR346" s="143" t="s">
        <v>135</v>
      </c>
      <c r="AT346" s="143" t="s">
        <v>130</v>
      </c>
      <c r="AU346" s="143" t="s">
        <v>87</v>
      </c>
      <c r="AY346" s="17" t="s">
        <v>128</v>
      </c>
      <c r="BE346" s="144">
        <f>IF(N346="základní",J346,0)</f>
        <v>0</v>
      </c>
      <c r="BF346" s="144">
        <f>IF(N346="snížená",J346,0)</f>
        <v>0</v>
      </c>
      <c r="BG346" s="144">
        <f>IF(N346="zákl. přenesená",J346,0)</f>
        <v>0</v>
      </c>
      <c r="BH346" s="144">
        <f>IF(N346="sníž. přenesená",J346,0)</f>
        <v>0</v>
      </c>
      <c r="BI346" s="144">
        <f>IF(N346="nulová",J346,0)</f>
        <v>0</v>
      </c>
      <c r="BJ346" s="17" t="s">
        <v>85</v>
      </c>
      <c r="BK346" s="144">
        <f>ROUND(I346*H346,2)</f>
        <v>0</v>
      </c>
      <c r="BL346" s="17" t="s">
        <v>135</v>
      </c>
      <c r="BM346" s="143" t="s">
        <v>482</v>
      </c>
    </row>
    <row r="347" spans="2:65" s="1" customFormat="1" ht="10.199999999999999">
      <c r="B347" s="32"/>
      <c r="D347" s="145" t="s">
        <v>137</v>
      </c>
      <c r="F347" s="146" t="s">
        <v>483</v>
      </c>
      <c r="I347" s="147"/>
      <c r="L347" s="32"/>
      <c r="M347" s="148"/>
      <c r="T347" s="56"/>
      <c r="AT347" s="17" t="s">
        <v>137</v>
      </c>
      <c r="AU347" s="17" t="s">
        <v>87</v>
      </c>
    </row>
    <row r="348" spans="2:65" s="1" customFormat="1" ht="10.199999999999999">
      <c r="B348" s="32"/>
      <c r="D348" s="149" t="s">
        <v>139</v>
      </c>
      <c r="F348" s="150" t="s">
        <v>484</v>
      </c>
      <c r="I348" s="147"/>
      <c r="L348" s="32"/>
      <c r="M348" s="148"/>
      <c r="T348" s="56"/>
      <c r="AT348" s="17" t="s">
        <v>139</v>
      </c>
      <c r="AU348" s="17" t="s">
        <v>87</v>
      </c>
    </row>
    <row r="349" spans="2:65" s="12" customFormat="1" ht="10.199999999999999">
      <c r="B349" s="151"/>
      <c r="D349" s="145" t="s">
        <v>141</v>
      </c>
      <c r="E349" s="152" t="s">
        <v>1</v>
      </c>
      <c r="F349" s="153" t="s">
        <v>485</v>
      </c>
      <c r="H349" s="154">
        <v>2008</v>
      </c>
      <c r="I349" s="155"/>
      <c r="L349" s="151"/>
      <c r="M349" s="156"/>
      <c r="T349" s="157"/>
      <c r="AT349" s="152" t="s">
        <v>141</v>
      </c>
      <c r="AU349" s="152" t="s">
        <v>87</v>
      </c>
      <c r="AV349" s="12" t="s">
        <v>87</v>
      </c>
      <c r="AW349" s="12" t="s">
        <v>34</v>
      </c>
      <c r="AX349" s="12" t="s">
        <v>85</v>
      </c>
      <c r="AY349" s="152" t="s">
        <v>128</v>
      </c>
    </row>
    <row r="350" spans="2:65" s="1" customFormat="1" ht="16.5" customHeight="1">
      <c r="B350" s="32"/>
      <c r="C350" s="132" t="s">
        <v>486</v>
      </c>
      <c r="D350" s="132" t="s">
        <v>130</v>
      </c>
      <c r="E350" s="133" t="s">
        <v>487</v>
      </c>
      <c r="F350" s="134" t="s">
        <v>488</v>
      </c>
      <c r="G350" s="135" t="s">
        <v>133</v>
      </c>
      <c r="H350" s="136">
        <v>2008</v>
      </c>
      <c r="I350" s="137"/>
      <c r="J350" s="138">
        <f>ROUND(I350*H350,2)</f>
        <v>0</v>
      </c>
      <c r="K350" s="134" t="s">
        <v>134</v>
      </c>
      <c r="L350" s="32"/>
      <c r="M350" s="139" t="s">
        <v>1</v>
      </c>
      <c r="N350" s="140" t="s">
        <v>42</v>
      </c>
      <c r="P350" s="141">
        <f>O350*H350</f>
        <v>0</v>
      </c>
      <c r="Q350" s="141">
        <v>0</v>
      </c>
      <c r="R350" s="141">
        <f>Q350*H350</f>
        <v>0</v>
      </c>
      <c r="S350" s="141">
        <v>0</v>
      </c>
      <c r="T350" s="142">
        <f>S350*H350</f>
        <v>0</v>
      </c>
      <c r="AR350" s="143" t="s">
        <v>135</v>
      </c>
      <c r="AT350" s="143" t="s">
        <v>130</v>
      </c>
      <c r="AU350" s="143" t="s">
        <v>87</v>
      </c>
      <c r="AY350" s="17" t="s">
        <v>128</v>
      </c>
      <c r="BE350" s="144">
        <f>IF(N350="základní",J350,0)</f>
        <v>0</v>
      </c>
      <c r="BF350" s="144">
        <f>IF(N350="snížená",J350,0)</f>
        <v>0</v>
      </c>
      <c r="BG350" s="144">
        <f>IF(N350="zákl. přenesená",J350,0)</f>
        <v>0</v>
      </c>
      <c r="BH350" s="144">
        <f>IF(N350="sníž. přenesená",J350,0)</f>
        <v>0</v>
      </c>
      <c r="BI350" s="144">
        <f>IF(N350="nulová",J350,0)</f>
        <v>0</v>
      </c>
      <c r="BJ350" s="17" t="s">
        <v>85</v>
      </c>
      <c r="BK350" s="144">
        <f>ROUND(I350*H350,2)</f>
        <v>0</v>
      </c>
      <c r="BL350" s="17" t="s">
        <v>135</v>
      </c>
      <c r="BM350" s="143" t="s">
        <v>489</v>
      </c>
    </row>
    <row r="351" spans="2:65" s="1" customFormat="1" ht="19.2">
      <c r="B351" s="32"/>
      <c r="D351" s="145" t="s">
        <v>137</v>
      </c>
      <c r="F351" s="146" t="s">
        <v>490</v>
      </c>
      <c r="I351" s="147"/>
      <c r="L351" s="32"/>
      <c r="M351" s="148"/>
      <c r="T351" s="56"/>
      <c r="AT351" s="17" t="s">
        <v>137</v>
      </c>
      <c r="AU351" s="17" t="s">
        <v>87</v>
      </c>
    </row>
    <row r="352" spans="2:65" s="1" customFormat="1" ht="10.199999999999999">
      <c r="B352" s="32"/>
      <c r="D352" s="149" t="s">
        <v>139</v>
      </c>
      <c r="F352" s="150" t="s">
        <v>491</v>
      </c>
      <c r="I352" s="147"/>
      <c r="L352" s="32"/>
      <c r="M352" s="148"/>
      <c r="T352" s="56"/>
      <c r="AT352" s="17" t="s">
        <v>139</v>
      </c>
      <c r="AU352" s="17" t="s">
        <v>87</v>
      </c>
    </row>
    <row r="353" spans="2:65" s="12" customFormat="1" ht="10.199999999999999">
      <c r="B353" s="151"/>
      <c r="D353" s="145" t="s">
        <v>141</v>
      </c>
      <c r="E353" s="152" t="s">
        <v>1</v>
      </c>
      <c r="F353" s="153" t="s">
        <v>492</v>
      </c>
      <c r="H353" s="154">
        <v>2008</v>
      </c>
      <c r="I353" s="155"/>
      <c r="L353" s="151"/>
      <c r="M353" s="156"/>
      <c r="T353" s="157"/>
      <c r="AT353" s="152" t="s">
        <v>141</v>
      </c>
      <c r="AU353" s="152" t="s">
        <v>87</v>
      </c>
      <c r="AV353" s="12" t="s">
        <v>87</v>
      </c>
      <c r="AW353" s="12" t="s">
        <v>34</v>
      </c>
      <c r="AX353" s="12" t="s">
        <v>85</v>
      </c>
      <c r="AY353" s="152" t="s">
        <v>128</v>
      </c>
    </row>
    <row r="354" spans="2:65" s="1" customFormat="1" ht="16.5" customHeight="1">
      <c r="B354" s="32"/>
      <c r="C354" s="132" t="s">
        <v>493</v>
      </c>
      <c r="D354" s="132" t="s">
        <v>130</v>
      </c>
      <c r="E354" s="133" t="s">
        <v>494</v>
      </c>
      <c r="F354" s="134" t="s">
        <v>495</v>
      </c>
      <c r="G354" s="135" t="s">
        <v>133</v>
      </c>
      <c r="H354" s="136">
        <v>876</v>
      </c>
      <c r="I354" s="137"/>
      <c r="J354" s="138">
        <f>ROUND(I354*H354,2)</f>
        <v>0</v>
      </c>
      <c r="K354" s="134" t="s">
        <v>134</v>
      </c>
      <c r="L354" s="32"/>
      <c r="M354" s="139" t="s">
        <v>1</v>
      </c>
      <c r="N354" s="140" t="s">
        <v>42</v>
      </c>
      <c r="P354" s="141">
        <f>O354*H354</f>
        <v>0</v>
      </c>
      <c r="Q354" s="141">
        <v>9.0620000000000006E-2</v>
      </c>
      <c r="R354" s="141">
        <f>Q354*H354</f>
        <v>79.383120000000005</v>
      </c>
      <c r="S354" s="141">
        <v>0</v>
      </c>
      <c r="T354" s="142">
        <f>S354*H354</f>
        <v>0</v>
      </c>
      <c r="AR354" s="143" t="s">
        <v>135</v>
      </c>
      <c r="AT354" s="143" t="s">
        <v>130</v>
      </c>
      <c r="AU354" s="143" t="s">
        <v>87</v>
      </c>
      <c r="AY354" s="17" t="s">
        <v>128</v>
      </c>
      <c r="BE354" s="144">
        <f>IF(N354="základní",J354,0)</f>
        <v>0</v>
      </c>
      <c r="BF354" s="144">
        <f>IF(N354="snížená",J354,0)</f>
        <v>0</v>
      </c>
      <c r="BG354" s="144">
        <f>IF(N354="zákl. přenesená",J354,0)</f>
        <v>0</v>
      </c>
      <c r="BH354" s="144">
        <f>IF(N354="sníž. přenesená",J354,0)</f>
        <v>0</v>
      </c>
      <c r="BI354" s="144">
        <f>IF(N354="nulová",J354,0)</f>
        <v>0</v>
      </c>
      <c r="BJ354" s="17" t="s">
        <v>85</v>
      </c>
      <c r="BK354" s="144">
        <f>ROUND(I354*H354,2)</f>
        <v>0</v>
      </c>
      <c r="BL354" s="17" t="s">
        <v>135</v>
      </c>
      <c r="BM354" s="143" t="s">
        <v>496</v>
      </c>
    </row>
    <row r="355" spans="2:65" s="1" customFormat="1" ht="28.8">
      <c r="B355" s="32"/>
      <c r="D355" s="145" t="s">
        <v>137</v>
      </c>
      <c r="F355" s="146" t="s">
        <v>497</v>
      </c>
      <c r="I355" s="147"/>
      <c r="L355" s="32"/>
      <c r="M355" s="148"/>
      <c r="T355" s="56"/>
      <c r="AT355" s="17" t="s">
        <v>137</v>
      </c>
      <c r="AU355" s="17" t="s">
        <v>87</v>
      </c>
    </row>
    <row r="356" spans="2:65" s="1" customFormat="1" ht="10.199999999999999">
      <c r="B356" s="32"/>
      <c r="D356" s="149" t="s">
        <v>139</v>
      </c>
      <c r="F356" s="150" t="s">
        <v>498</v>
      </c>
      <c r="I356" s="147"/>
      <c r="L356" s="32"/>
      <c r="M356" s="148"/>
      <c r="T356" s="56"/>
      <c r="AT356" s="17" t="s">
        <v>139</v>
      </c>
      <c r="AU356" s="17" t="s">
        <v>87</v>
      </c>
    </row>
    <row r="357" spans="2:65" s="12" customFormat="1" ht="10.199999999999999">
      <c r="B357" s="151"/>
      <c r="D357" s="145" t="s">
        <v>141</v>
      </c>
      <c r="E357" s="152" t="s">
        <v>1</v>
      </c>
      <c r="F357" s="153" t="s">
        <v>499</v>
      </c>
      <c r="H357" s="154">
        <v>876</v>
      </c>
      <c r="I357" s="155"/>
      <c r="L357" s="151"/>
      <c r="M357" s="156"/>
      <c r="T357" s="157"/>
      <c r="AT357" s="152" t="s">
        <v>141</v>
      </c>
      <c r="AU357" s="152" t="s">
        <v>87</v>
      </c>
      <c r="AV357" s="12" t="s">
        <v>87</v>
      </c>
      <c r="AW357" s="12" t="s">
        <v>34</v>
      </c>
      <c r="AX357" s="12" t="s">
        <v>85</v>
      </c>
      <c r="AY357" s="152" t="s">
        <v>128</v>
      </c>
    </row>
    <row r="358" spans="2:65" s="1" customFormat="1" ht="16.5" customHeight="1">
      <c r="B358" s="32"/>
      <c r="C358" s="165" t="s">
        <v>500</v>
      </c>
      <c r="D358" s="165" t="s">
        <v>262</v>
      </c>
      <c r="E358" s="166" t="s">
        <v>501</v>
      </c>
      <c r="F358" s="167" t="s">
        <v>502</v>
      </c>
      <c r="G358" s="168" t="s">
        <v>133</v>
      </c>
      <c r="H358" s="169">
        <v>864.96</v>
      </c>
      <c r="I358" s="170"/>
      <c r="J358" s="171">
        <f>ROUND(I358*H358,2)</f>
        <v>0</v>
      </c>
      <c r="K358" s="167" t="s">
        <v>134</v>
      </c>
      <c r="L358" s="172"/>
      <c r="M358" s="173" t="s">
        <v>1</v>
      </c>
      <c r="N358" s="174" t="s">
        <v>42</v>
      </c>
      <c r="P358" s="141">
        <f>O358*H358</f>
        <v>0</v>
      </c>
      <c r="Q358" s="141">
        <v>0.17599999999999999</v>
      </c>
      <c r="R358" s="141">
        <f>Q358*H358</f>
        <v>152.23295999999999</v>
      </c>
      <c r="S358" s="141">
        <v>0</v>
      </c>
      <c r="T358" s="142">
        <f>S358*H358</f>
        <v>0</v>
      </c>
      <c r="AR358" s="143" t="s">
        <v>184</v>
      </c>
      <c r="AT358" s="143" t="s">
        <v>262</v>
      </c>
      <c r="AU358" s="143" t="s">
        <v>87</v>
      </c>
      <c r="AY358" s="17" t="s">
        <v>128</v>
      </c>
      <c r="BE358" s="144">
        <f>IF(N358="základní",J358,0)</f>
        <v>0</v>
      </c>
      <c r="BF358" s="144">
        <f>IF(N358="snížená",J358,0)</f>
        <v>0</v>
      </c>
      <c r="BG358" s="144">
        <f>IF(N358="zákl. přenesená",J358,0)</f>
        <v>0</v>
      </c>
      <c r="BH358" s="144">
        <f>IF(N358="sníž. přenesená",J358,0)</f>
        <v>0</v>
      </c>
      <c r="BI358" s="144">
        <f>IF(N358="nulová",J358,0)</f>
        <v>0</v>
      </c>
      <c r="BJ358" s="17" t="s">
        <v>85</v>
      </c>
      <c r="BK358" s="144">
        <f>ROUND(I358*H358,2)</f>
        <v>0</v>
      </c>
      <c r="BL358" s="17" t="s">
        <v>135</v>
      </c>
      <c r="BM358" s="143" t="s">
        <v>503</v>
      </c>
    </row>
    <row r="359" spans="2:65" s="1" customFormat="1" ht="10.199999999999999">
      <c r="B359" s="32"/>
      <c r="D359" s="145" t="s">
        <v>137</v>
      </c>
      <c r="F359" s="146" t="s">
        <v>502</v>
      </c>
      <c r="I359" s="147"/>
      <c r="L359" s="32"/>
      <c r="M359" s="148"/>
      <c r="T359" s="56"/>
      <c r="AT359" s="17" t="s">
        <v>137</v>
      </c>
      <c r="AU359" s="17" t="s">
        <v>87</v>
      </c>
    </row>
    <row r="360" spans="2:65" s="12" customFormat="1" ht="10.199999999999999">
      <c r="B360" s="151"/>
      <c r="D360" s="145" t="s">
        <v>141</v>
      </c>
      <c r="E360" s="152" t="s">
        <v>1</v>
      </c>
      <c r="F360" s="153" t="s">
        <v>504</v>
      </c>
      <c r="H360" s="154">
        <v>864.96</v>
      </c>
      <c r="I360" s="155"/>
      <c r="L360" s="151"/>
      <c r="M360" s="156"/>
      <c r="T360" s="157"/>
      <c r="AT360" s="152" t="s">
        <v>141</v>
      </c>
      <c r="AU360" s="152" t="s">
        <v>87</v>
      </c>
      <c r="AV360" s="12" t="s">
        <v>87</v>
      </c>
      <c r="AW360" s="12" t="s">
        <v>34</v>
      </c>
      <c r="AX360" s="12" t="s">
        <v>85</v>
      </c>
      <c r="AY360" s="152" t="s">
        <v>128</v>
      </c>
    </row>
    <row r="361" spans="2:65" s="1" customFormat="1" ht="16.5" customHeight="1">
      <c r="B361" s="32"/>
      <c r="C361" s="165" t="s">
        <v>505</v>
      </c>
      <c r="D361" s="165" t="s">
        <v>262</v>
      </c>
      <c r="E361" s="166" t="s">
        <v>506</v>
      </c>
      <c r="F361" s="167" t="s">
        <v>507</v>
      </c>
      <c r="G361" s="168" t="s">
        <v>133</v>
      </c>
      <c r="H361" s="169">
        <v>28.56</v>
      </c>
      <c r="I361" s="170"/>
      <c r="J361" s="171">
        <f>ROUND(I361*H361,2)</f>
        <v>0</v>
      </c>
      <c r="K361" s="167" t="s">
        <v>134</v>
      </c>
      <c r="L361" s="172"/>
      <c r="M361" s="173" t="s">
        <v>1</v>
      </c>
      <c r="N361" s="174" t="s">
        <v>42</v>
      </c>
      <c r="P361" s="141">
        <f>O361*H361</f>
        <v>0</v>
      </c>
      <c r="Q361" s="141">
        <v>0.17499999999999999</v>
      </c>
      <c r="R361" s="141">
        <f>Q361*H361</f>
        <v>4.9979999999999993</v>
      </c>
      <c r="S361" s="141">
        <v>0</v>
      </c>
      <c r="T361" s="142">
        <f>S361*H361</f>
        <v>0</v>
      </c>
      <c r="AR361" s="143" t="s">
        <v>184</v>
      </c>
      <c r="AT361" s="143" t="s">
        <v>262</v>
      </c>
      <c r="AU361" s="143" t="s">
        <v>87</v>
      </c>
      <c r="AY361" s="17" t="s">
        <v>128</v>
      </c>
      <c r="BE361" s="144">
        <f>IF(N361="základní",J361,0)</f>
        <v>0</v>
      </c>
      <c r="BF361" s="144">
        <f>IF(N361="snížená",J361,0)</f>
        <v>0</v>
      </c>
      <c r="BG361" s="144">
        <f>IF(N361="zákl. přenesená",J361,0)</f>
        <v>0</v>
      </c>
      <c r="BH361" s="144">
        <f>IF(N361="sníž. přenesená",J361,0)</f>
        <v>0</v>
      </c>
      <c r="BI361" s="144">
        <f>IF(N361="nulová",J361,0)</f>
        <v>0</v>
      </c>
      <c r="BJ361" s="17" t="s">
        <v>85</v>
      </c>
      <c r="BK361" s="144">
        <f>ROUND(I361*H361,2)</f>
        <v>0</v>
      </c>
      <c r="BL361" s="17" t="s">
        <v>135</v>
      </c>
      <c r="BM361" s="143" t="s">
        <v>508</v>
      </c>
    </row>
    <row r="362" spans="2:65" s="1" customFormat="1" ht="10.199999999999999">
      <c r="B362" s="32"/>
      <c r="D362" s="145" t="s">
        <v>137</v>
      </c>
      <c r="F362" s="146" t="s">
        <v>507</v>
      </c>
      <c r="I362" s="147"/>
      <c r="L362" s="32"/>
      <c r="M362" s="148"/>
      <c r="T362" s="56"/>
      <c r="AT362" s="17" t="s">
        <v>137</v>
      </c>
      <c r="AU362" s="17" t="s">
        <v>87</v>
      </c>
    </row>
    <row r="363" spans="2:65" s="12" customFormat="1" ht="10.199999999999999">
      <c r="B363" s="151"/>
      <c r="D363" s="145" t="s">
        <v>141</v>
      </c>
      <c r="E363" s="152" t="s">
        <v>1</v>
      </c>
      <c r="F363" s="153" t="s">
        <v>509</v>
      </c>
      <c r="H363" s="154">
        <v>28.56</v>
      </c>
      <c r="I363" s="155"/>
      <c r="L363" s="151"/>
      <c r="M363" s="156"/>
      <c r="T363" s="157"/>
      <c r="AT363" s="152" t="s">
        <v>141</v>
      </c>
      <c r="AU363" s="152" t="s">
        <v>87</v>
      </c>
      <c r="AV363" s="12" t="s">
        <v>87</v>
      </c>
      <c r="AW363" s="12" t="s">
        <v>34</v>
      </c>
      <c r="AX363" s="12" t="s">
        <v>85</v>
      </c>
      <c r="AY363" s="152" t="s">
        <v>128</v>
      </c>
    </row>
    <row r="364" spans="2:65" s="1" customFormat="1" ht="24.15" customHeight="1">
      <c r="B364" s="32"/>
      <c r="C364" s="132" t="s">
        <v>510</v>
      </c>
      <c r="D364" s="132" t="s">
        <v>130</v>
      </c>
      <c r="E364" s="133" t="s">
        <v>511</v>
      </c>
      <c r="F364" s="134" t="s">
        <v>512</v>
      </c>
      <c r="G364" s="135" t="s">
        <v>133</v>
      </c>
      <c r="H364" s="136">
        <v>170</v>
      </c>
      <c r="I364" s="137"/>
      <c r="J364" s="138">
        <f>ROUND(I364*H364,2)</f>
        <v>0</v>
      </c>
      <c r="K364" s="134" t="s">
        <v>134</v>
      </c>
      <c r="L364" s="32"/>
      <c r="M364" s="139" t="s">
        <v>1</v>
      </c>
      <c r="N364" s="140" t="s">
        <v>42</v>
      </c>
      <c r="P364" s="141">
        <f>O364*H364</f>
        <v>0</v>
      </c>
      <c r="Q364" s="141">
        <v>9.8000000000000004E-2</v>
      </c>
      <c r="R364" s="141">
        <f>Q364*H364</f>
        <v>16.66</v>
      </c>
      <c r="S364" s="141">
        <v>0</v>
      </c>
      <c r="T364" s="142">
        <f>S364*H364</f>
        <v>0</v>
      </c>
      <c r="AR364" s="143" t="s">
        <v>135</v>
      </c>
      <c r="AT364" s="143" t="s">
        <v>130</v>
      </c>
      <c r="AU364" s="143" t="s">
        <v>87</v>
      </c>
      <c r="AY364" s="17" t="s">
        <v>128</v>
      </c>
      <c r="BE364" s="144">
        <f>IF(N364="základní",J364,0)</f>
        <v>0</v>
      </c>
      <c r="BF364" s="144">
        <f>IF(N364="snížená",J364,0)</f>
        <v>0</v>
      </c>
      <c r="BG364" s="144">
        <f>IF(N364="zákl. přenesená",J364,0)</f>
        <v>0</v>
      </c>
      <c r="BH364" s="144">
        <f>IF(N364="sníž. přenesená",J364,0)</f>
        <v>0</v>
      </c>
      <c r="BI364" s="144">
        <f>IF(N364="nulová",J364,0)</f>
        <v>0</v>
      </c>
      <c r="BJ364" s="17" t="s">
        <v>85</v>
      </c>
      <c r="BK364" s="144">
        <f>ROUND(I364*H364,2)</f>
        <v>0</v>
      </c>
      <c r="BL364" s="17" t="s">
        <v>135</v>
      </c>
      <c r="BM364" s="143" t="s">
        <v>513</v>
      </c>
    </row>
    <row r="365" spans="2:65" s="1" customFormat="1" ht="28.8">
      <c r="B365" s="32"/>
      <c r="D365" s="145" t="s">
        <v>137</v>
      </c>
      <c r="F365" s="146" t="s">
        <v>514</v>
      </c>
      <c r="I365" s="147"/>
      <c r="L365" s="32"/>
      <c r="M365" s="148"/>
      <c r="T365" s="56"/>
      <c r="AT365" s="17" t="s">
        <v>137</v>
      </c>
      <c r="AU365" s="17" t="s">
        <v>87</v>
      </c>
    </row>
    <row r="366" spans="2:65" s="1" customFormat="1" ht="10.199999999999999">
      <c r="B366" s="32"/>
      <c r="D366" s="149" t="s">
        <v>139</v>
      </c>
      <c r="F366" s="150" t="s">
        <v>515</v>
      </c>
      <c r="I366" s="147"/>
      <c r="L366" s="32"/>
      <c r="M366" s="148"/>
      <c r="T366" s="56"/>
      <c r="AT366" s="17" t="s">
        <v>139</v>
      </c>
      <c r="AU366" s="17" t="s">
        <v>87</v>
      </c>
    </row>
    <row r="367" spans="2:65" s="12" customFormat="1" ht="10.199999999999999">
      <c r="B367" s="151"/>
      <c r="D367" s="145" t="s">
        <v>141</v>
      </c>
      <c r="E367" s="152" t="s">
        <v>1</v>
      </c>
      <c r="F367" s="153" t="s">
        <v>516</v>
      </c>
      <c r="H367" s="154">
        <v>170</v>
      </c>
      <c r="I367" s="155"/>
      <c r="L367" s="151"/>
      <c r="M367" s="156"/>
      <c r="T367" s="157"/>
      <c r="AT367" s="152" t="s">
        <v>141</v>
      </c>
      <c r="AU367" s="152" t="s">
        <v>87</v>
      </c>
      <c r="AV367" s="12" t="s">
        <v>87</v>
      </c>
      <c r="AW367" s="12" t="s">
        <v>34</v>
      </c>
      <c r="AX367" s="12" t="s">
        <v>85</v>
      </c>
      <c r="AY367" s="152" t="s">
        <v>128</v>
      </c>
    </row>
    <row r="368" spans="2:65" s="1" customFormat="1" ht="16.5" customHeight="1">
      <c r="B368" s="32"/>
      <c r="C368" s="165" t="s">
        <v>517</v>
      </c>
      <c r="D368" s="165" t="s">
        <v>262</v>
      </c>
      <c r="E368" s="166" t="s">
        <v>518</v>
      </c>
      <c r="F368" s="167" t="s">
        <v>519</v>
      </c>
      <c r="G368" s="168" t="s">
        <v>133</v>
      </c>
      <c r="H368" s="169">
        <v>173.4</v>
      </c>
      <c r="I368" s="170"/>
      <c r="J368" s="171">
        <f>ROUND(I368*H368,2)</f>
        <v>0</v>
      </c>
      <c r="K368" s="167" t="s">
        <v>134</v>
      </c>
      <c r="L368" s="172"/>
      <c r="M368" s="173" t="s">
        <v>1</v>
      </c>
      <c r="N368" s="174" t="s">
        <v>42</v>
      </c>
      <c r="P368" s="141">
        <f>O368*H368</f>
        <v>0</v>
      </c>
      <c r="Q368" s="141">
        <v>0.14499999999999999</v>
      </c>
      <c r="R368" s="141">
        <f>Q368*H368</f>
        <v>25.143000000000001</v>
      </c>
      <c r="S368" s="141">
        <v>0</v>
      </c>
      <c r="T368" s="142">
        <f>S368*H368</f>
        <v>0</v>
      </c>
      <c r="AR368" s="143" t="s">
        <v>184</v>
      </c>
      <c r="AT368" s="143" t="s">
        <v>262</v>
      </c>
      <c r="AU368" s="143" t="s">
        <v>87</v>
      </c>
      <c r="AY368" s="17" t="s">
        <v>128</v>
      </c>
      <c r="BE368" s="144">
        <f>IF(N368="základní",J368,0)</f>
        <v>0</v>
      </c>
      <c r="BF368" s="144">
        <f>IF(N368="snížená",J368,0)</f>
        <v>0</v>
      </c>
      <c r="BG368" s="144">
        <f>IF(N368="zákl. přenesená",J368,0)</f>
        <v>0</v>
      </c>
      <c r="BH368" s="144">
        <f>IF(N368="sníž. přenesená",J368,0)</f>
        <v>0</v>
      </c>
      <c r="BI368" s="144">
        <f>IF(N368="nulová",J368,0)</f>
        <v>0</v>
      </c>
      <c r="BJ368" s="17" t="s">
        <v>85</v>
      </c>
      <c r="BK368" s="144">
        <f>ROUND(I368*H368,2)</f>
        <v>0</v>
      </c>
      <c r="BL368" s="17" t="s">
        <v>135</v>
      </c>
      <c r="BM368" s="143" t="s">
        <v>520</v>
      </c>
    </row>
    <row r="369" spans="2:65" s="1" customFormat="1" ht="10.199999999999999">
      <c r="B369" s="32"/>
      <c r="D369" s="145" t="s">
        <v>137</v>
      </c>
      <c r="F369" s="146" t="s">
        <v>519</v>
      </c>
      <c r="I369" s="147"/>
      <c r="L369" s="32"/>
      <c r="M369" s="148"/>
      <c r="T369" s="56"/>
      <c r="AT369" s="17" t="s">
        <v>137</v>
      </c>
      <c r="AU369" s="17" t="s">
        <v>87</v>
      </c>
    </row>
    <row r="370" spans="2:65" s="12" customFormat="1" ht="10.199999999999999">
      <c r="B370" s="151"/>
      <c r="D370" s="145" t="s">
        <v>141</v>
      </c>
      <c r="E370" s="152" t="s">
        <v>1</v>
      </c>
      <c r="F370" s="153" t="s">
        <v>521</v>
      </c>
      <c r="H370" s="154">
        <v>173.4</v>
      </c>
      <c r="I370" s="155"/>
      <c r="L370" s="151"/>
      <c r="M370" s="156"/>
      <c r="T370" s="157"/>
      <c r="AT370" s="152" t="s">
        <v>141</v>
      </c>
      <c r="AU370" s="152" t="s">
        <v>87</v>
      </c>
      <c r="AV370" s="12" t="s">
        <v>87</v>
      </c>
      <c r="AW370" s="12" t="s">
        <v>34</v>
      </c>
      <c r="AX370" s="12" t="s">
        <v>85</v>
      </c>
      <c r="AY370" s="152" t="s">
        <v>128</v>
      </c>
    </row>
    <row r="371" spans="2:65" s="1" customFormat="1" ht="16.5" customHeight="1">
      <c r="B371" s="32"/>
      <c r="C371" s="165" t="s">
        <v>522</v>
      </c>
      <c r="D371" s="165" t="s">
        <v>262</v>
      </c>
      <c r="E371" s="166" t="s">
        <v>523</v>
      </c>
      <c r="F371" s="167" t="s">
        <v>524</v>
      </c>
      <c r="G371" s="168" t="s">
        <v>133</v>
      </c>
      <c r="H371" s="169">
        <v>5.0999999999999996</v>
      </c>
      <c r="I371" s="170"/>
      <c r="J371" s="171">
        <f>ROUND(I371*H371,2)</f>
        <v>0</v>
      </c>
      <c r="K371" s="167" t="s">
        <v>134</v>
      </c>
      <c r="L371" s="172"/>
      <c r="M371" s="173" t="s">
        <v>1</v>
      </c>
      <c r="N371" s="174" t="s">
        <v>42</v>
      </c>
      <c r="P371" s="141">
        <f>O371*H371</f>
        <v>0</v>
      </c>
      <c r="Q371" s="141">
        <v>0.17599999999999999</v>
      </c>
      <c r="R371" s="141">
        <f>Q371*H371</f>
        <v>0.89759999999999984</v>
      </c>
      <c r="S371" s="141">
        <v>0</v>
      </c>
      <c r="T371" s="142">
        <f>S371*H371</f>
        <v>0</v>
      </c>
      <c r="AR371" s="143" t="s">
        <v>184</v>
      </c>
      <c r="AT371" s="143" t="s">
        <v>262</v>
      </c>
      <c r="AU371" s="143" t="s">
        <v>87</v>
      </c>
      <c r="AY371" s="17" t="s">
        <v>128</v>
      </c>
      <c r="BE371" s="144">
        <f>IF(N371="základní",J371,0)</f>
        <v>0</v>
      </c>
      <c r="BF371" s="144">
        <f>IF(N371="snížená",J371,0)</f>
        <v>0</v>
      </c>
      <c r="BG371" s="144">
        <f>IF(N371="zákl. přenesená",J371,0)</f>
        <v>0</v>
      </c>
      <c r="BH371" s="144">
        <f>IF(N371="sníž. přenesená",J371,0)</f>
        <v>0</v>
      </c>
      <c r="BI371" s="144">
        <f>IF(N371="nulová",J371,0)</f>
        <v>0</v>
      </c>
      <c r="BJ371" s="17" t="s">
        <v>85</v>
      </c>
      <c r="BK371" s="144">
        <f>ROUND(I371*H371,2)</f>
        <v>0</v>
      </c>
      <c r="BL371" s="17" t="s">
        <v>135</v>
      </c>
      <c r="BM371" s="143" t="s">
        <v>525</v>
      </c>
    </row>
    <row r="372" spans="2:65" s="1" customFormat="1" ht="10.199999999999999">
      <c r="B372" s="32"/>
      <c r="D372" s="145" t="s">
        <v>137</v>
      </c>
      <c r="F372" s="146" t="s">
        <v>524</v>
      </c>
      <c r="I372" s="147"/>
      <c r="L372" s="32"/>
      <c r="M372" s="148"/>
      <c r="T372" s="56"/>
      <c r="AT372" s="17" t="s">
        <v>137</v>
      </c>
      <c r="AU372" s="17" t="s">
        <v>87</v>
      </c>
    </row>
    <row r="373" spans="2:65" s="12" customFormat="1" ht="10.199999999999999">
      <c r="B373" s="151"/>
      <c r="D373" s="145" t="s">
        <v>141</v>
      </c>
      <c r="E373" s="152" t="s">
        <v>1</v>
      </c>
      <c r="F373" s="153" t="s">
        <v>526</v>
      </c>
      <c r="H373" s="154">
        <v>5.0999999999999996</v>
      </c>
      <c r="I373" s="155"/>
      <c r="L373" s="151"/>
      <c r="M373" s="156"/>
      <c r="T373" s="157"/>
      <c r="AT373" s="152" t="s">
        <v>141</v>
      </c>
      <c r="AU373" s="152" t="s">
        <v>87</v>
      </c>
      <c r="AV373" s="12" t="s">
        <v>87</v>
      </c>
      <c r="AW373" s="12" t="s">
        <v>34</v>
      </c>
      <c r="AX373" s="12" t="s">
        <v>85</v>
      </c>
      <c r="AY373" s="152" t="s">
        <v>128</v>
      </c>
    </row>
    <row r="374" spans="2:65" s="11" customFormat="1" ht="22.8" customHeight="1">
      <c r="B374" s="120"/>
      <c r="D374" s="121" t="s">
        <v>76</v>
      </c>
      <c r="E374" s="130" t="s">
        <v>169</v>
      </c>
      <c r="F374" s="130" t="s">
        <v>527</v>
      </c>
      <c r="I374" s="123"/>
      <c r="J374" s="131">
        <f>BK374</f>
        <v>0</v>
      </c>
      <c r="L374" s="120"/>
      <c r="M374" s="125"/>
      <c r="P374" s="126">
        <f>SUM(P375:P378)</f>
        <v>0</v>
      </c>
      <c r="R374" s="126">
        <f>SUM(R375:R378)</f>
        <v>3.5925120000000001</v>
      </c>
      <c r="T374" s="127">
        <f>SUM(T375:T378)</f>
        <v>0</v>
      </c>
      <c r="AR374" s="121" t="s">
        <v>85</v>
      </c>
      <c r="AT374" s="128" t="s">
        <v>76</v>
      </c>
      <c r="AU374" s="128" t="s">
        <v>85</v>
      </c>
      <c r="AY374" s="121" t="s">
        <v>128</v>
      </c>
      <c r="BK374" s="129">
        <f>SUM(BK375:BK378)</f>
        <v>0</v>
      </c>
    </row>
    <row r="375" spans="2:65" s="1" customFormat="1" ht="16.5" customHeight="1">
      <c r="B375" s="32"/>
      <c r="C375" s="132" t="s">
        <v>528</v>
      </c>
      <c r="D375" s="132" t="s">
        <v>130</v>
      </c>
      <c r="E375" s="133" t="s">
        <v>529</v>
      </c>
      <c r="F375" s="134" t="s">
        <v>530</v>
      </c>
      <c r="G375" s="135" t="s">
        <v>133</v>
      </c>
      <c r="H375" s="136">
        <v>194.4</v>
      </c>
      <c r="I375" s="137"/>
      <c r="J375" s="138">
        <f>ROUND(I375*H375,2)</f>
        <v>0</v>
      </c>
      <c r="K375" s="134" t="s">
        <v>134</v>
      </c>
      <c r="L375" s="32"/>
      <c r="M375" s="139" t="s">
        <v>1</v>
      </c>
      <c r="N375" s="140" t="s">
        <v>42</v>
      </c>
      <c r="P375" s="141">
        <f>O375*H375</f>
        <v>0</v>
      </c>
      <c r="Q375" s="141">
        <v>1.848E-2</v>
      </c>
      <c r="R375" s="141">
        <f>Q375*H375</f>
        <v>3.5925120000000001</v>
      </c>
      <c r="S375" s="141">
        <v>0</v>
      </c>
      <c r="T375" s="142">
        <f>S375*H375</f>
        <v>0</v>
      </c>
      <c r="AR375" s="143" t="s">
        <v>135</v>
      </c>
      <c r="AT375" s="143" t="s">
        <v>130</v>
      </c>
      <c r="AU375" s="143" t="s">
        <v>87</v>
      </c>
      <c r="AY375" s="17" t="s">
        <v>128</v>
      </c>
      <c r="BE375" s="144">
        <f>IF(N375="základní",J375,0)</f>
        <v>0</v>
      </c>
      <c r="BF375" s="144">
        <f>IF(N375="snížená",J375,0)</f>
        <v>0</v>
      </c>
      <c r="BG375" s="144">
        <f>IF(N375="zákl. přenesená",J375,0)</f>
        <v>0</v>
      </c>
      <c r="BH375" s="144">
        <f>IF(N375="sníž. přenesená",J375,0)</f>
        <v>0</v>
      </c>
      <c r="BI375" s="144">
        <f>IF(N375="nulová",J375,0)</f>
        <v>0</v>
      </c>
      <c r="BJ375" s="17" t="s">
        <v>85</v>
      </c>
      <c r="BK375" s="144">
        <f>ROUND(I375*H375,2)</f>
        <v>0</v>
      </c>
      <c r="BL375" s="17" t="s">
        <v>135</v>
      </c>
      <c r="BM375" s="143" t="s">
        <v>531</v>
      </c>
    </row>
    <row r="376" spans="2:65" s="1" customFormat="1" ht="19.2">
      <c r="B376" s="32"/>
      <c r="D376" s="145" t="s">
        <v>137</v>
      </c>
      <c r="F376" s="146" t="s">
        <v>532</v>
      </c>
      <c r="I376" s="147"/>
      <c r="L376" s="32"/>
      <c r="M376" s="148"/>
      <c r="T376" s="56"/>
      <c r="AT376" s="17" t="s">
        <v>137</v>
      </c>
      <c r="AU376" s="17" t="s">
        <v>87</v>
      </c>
    </row>
    <row r="377" spans="2:65" s="1" customFormat="1" ht="10.199999999999999">
      <c r="B377" s="32"/>
      <c r="D377" s="149" t="s">
        <v>139</v>
      </c>
      <c r="F377" s="150" t="s">
        <v>533</v>
      </c>
      <c r="I377" s="147"/>
      <c r="L377" s="32"/>
      <c r="M377" s="148"/>
      <c r="T377" s="56"/>
      <c r="AT377" s="17" t="s">
        <v>139</v>
      </c>
      <c r="AU377" s="17" t="s">
        <v>87</v>
      </c>
    </row>
    <row r="378" spans="2:65" s="12" customFormat="1" ht="10.199999999999999">
      <c r="B378" s="151"/>
      <c r="D378" s="145" t="s">
        <v>141</v>
      </c>
      <c r="E378" s="152" t="s">
        <v>1</v>
      </c>
      <c r="F378" s="153" t="s">
        <v>534</v>
      </c>
      <c r="H378" s="154">
        <v>194.4</v>
      </c>
      <c r="I378" s="155"/>
      <c r="L378" s="151"/>
      <c r="M378" s="156"/>
      <c r="T378" s="157"/>
      <c r="AT378" s="152" t="s">
        <v>141</v>
      </c>
      <c r="AU378" s="152" t="s">
        <v>87</v>
      </c>
      <c r="AV378" s="12" t="s">
        <v>87</v>
      </c>
      <c r="AW378" s="12" t="s">
        <v>34</v>
      </c>
      <c r="AX378" s="12" t="s">
        <v>85</v>
      </c>
      <c r="AY378" s="152" t="s">
        <v>128</v>
      </c>
    </row>
    <row r="379" spans="2:65" s="11" customFormat="1" ht="22.8" customHeight="1">
      <c r="B379" s="120"/>
      <c r="D379" s="121" t="s">
        <v>76</v>
      </c>
      <c r="E379" s="130" t="s">
        <v>184</v>
      </c>
      <c r="F379" s="130" t="s">
        <v>535</v>
      </c>
      <c r="I379" s="123"/>
      <c r="J379" s="131">
        <f>BK379</f>
        <v>0</v>
      </c>
      <c r="L379" s="120"/>
      <c r="M379" s="125"/>
      <c r="P379" s="126">
        <f>SUM(P380:P434)</f>
        <v>0</v>
      </c>
      <c r="R379" s="126">
        <f>SUM(R380:R434)</f>
        <v>23.421264000000004</v>
      </c>
      <c r="T379" s="127">
        <f>SUM(T380:T434)</f>
        <v>0</v>
      </c>
      <c r="AR379" s="121" t="s">
        <v>85</v>
      </c>
      <c r="AT379" s="128" t="s">
        <v>76</v>
      </c>
      <c r="AU379" s="128" t="s">
        <v>85</v>
      </c>
      <c r="AY379" s="121" t="s">
        <v>128</v>
      </c>
      <c r="BK379" s="129">
        <f>SUM(BK380:BK434)</f>
        <v>0</v>
      </c>
    </row>
    <row r="380" spans="2:65" s="1" customFormat="1" ht="16.5" customHeight="1">
      <c r="B380" s="32"/>
      <c r="C380" s="132" t="s">
        <v>536</v>
      </c>
      <c r="D380" s="132" t="s">
        <v>130</v>
      </c>
      <c r="E380" s="133" t="s">
        <v>537</v>
      </c>
      <c r="F380" s="134" t="s">
        <v>538</v>
      </c>
      <c r="G380" s="135" t="s">
        <v>172</v>
      </c>
      <c r="H380" s="136">
        <v>48</v>
      </c>
      <c r="I380" s="137"/>
      <c r="J380" s="138">
        <f>ROUND(I380*H380,2)</f>
        <v>0</v>
      </c>
      <c r="K380" s="134" t="s">
        <v>134</v>
      </c>
      <c r="L380" s="32"/>
      <c r="M380" s="139" t="s">
        <v>1</v>
      </c>
      <c r="N380" s="140" t="s">
        <v>42</v>
      </c>
      <c r="P380" s="141">
        <f>O380*H380</f>
        <v>0</v>
      </c>
      <c r="Q380" s="141">
        <v>1.0000000000000001E-5</v>
      </c>
      <c r="R380" s="141">
        <f>Q380*H380</f>
        <v>4.8000000000000007E-4</v>
      </c>
      <c r="S380" s="141">
        <v>0</v>
      </c>
      <c r="T380" s="142">
        <f>S380*H380</f>
        <v>0</v>
      </c>
      <c r="AR380" s="143" t="s">
        <v>135</v>
      </c>
      <c r="AT380" s="143" t="s">
        <v>130</v>
      </c>
      <c r="AU380" s="143" t="s">
        <v>87</v>
      </c>
      <c r="AY380" s="17" t="s">
        <v>128</v>
      </c>
      <c r="BE380" s="144">
        <f>IF(N380="základní",J380,0)</f>
        <v>0</v>
      </c>
      <c r="BF380" s="144">
        <f>IF(N380="snížená",J380,0)</f>
        <v>0</v>
      </c>
      <c r="BG380" s="144">
        <f>IF(N380="zákl. přenesená",J380,0)</f>
        <v>0</v>
      </c>
      <c r="BH380" s="144">
        <f>IF(N380="sníž. přenesená",J380,0)</f>
        <v>0</v>
      </c>
      <c r="BI380" s="144">
        <f>IF(N380="nulová",J380,0)</f>
        <v>0</v>
      </c>
      <c r="BJ380" s="17" t="s">
        <v>85</v>
      </c>
      <c r="BK380" s="144">
        <f>ROUND(I380*H380,2)</f>
        <v>0</v>
      </c>
      <c r="BL380" s="17" t="s">
        <v>135</v>
      </c>
      <c r="BM380" s="143" t="s">
        <v>539</v>
      </c>
    </row>
    <row r="381" spans="2:65" s="1" customFormat="1" ht="10.199999999999999">
      <c r="B381" s="32"/>
      <c r="D381" s="145" t="s">
        <v>137</v>
      </c>
      <c r="F381" s="146" t="s">
        <v>540</v>
      </c>
      <c r="I381" s="147"/>
      <c r="L381" s="32"/>
      <c r="M381" s="148"/>
      <c r="T381" s="56"/>
      <c r="AT381" s="17" t="s">
        <v>137</v>
      </c>
      <c r="AU381" s="17" t="s">
        <v>87</v>
      </c>
    </row>
    <row r="382" spans="2:65" s="1" customFormat="1" ht="10.199999999999999">
      <c r="B382" s="32"/>
      <c r="D382" s="149" t="s">
        <v>139</v>
      </c>
      <c r="F382" s="150" t="s">
        <v>541</v>
      </c>
      <c r="I382" s="147"/>
      <c r="L382" s="32"/>
      <c r="M382" s="148"/>
      <c r="T382" s="56"/>
      <c r="AT382" s="17" t="s">
        <v>139</v>
      </c>
      <c r="AU382" s="17" t="s">
        <v>87</v>
      </c>
    </row>
    <row r="383" spans="2:65" s="12" customFormat="1" ht="10.199999999999999">
      <c r="B383" s="151"/>
      <c r="D383" s="145" t="s">
        <v>141</v>
      </c>
      <c r="E383" s="152" t="s">
        <v>1</v>
      </c>
      <c r="F383" s="153" t="s">
        <v>542</v>
      </c>
      <c r="H383" s="154">
        <v>48</v>
      </c>
      <c r="I383" s="155"/>
      <c r="L383" s="151"/>
      <c r="M383" s="156"/>
      <c r="T383" s="157"/>
      <c r="AT383" s="152" t="s">
        <v>141</v>
      </c>
      <c r="AU383" s="152" t="s">
        <v>87</v>
      </c>
      <c r="AV383" s="12" t="s">
        <v>87</v>
      </c>
      <c r="AW383" s="12" t="s">
        <v>34</v>
      </c>
      <c r="AX383" s="12" t="s">
        <v>85</v>
      </c>
      <c r="AY383" s="152" t="s">
        <v>128</v>
      </c>
    </row>
    <row r="384" spans="2:65" s="1" customFormat="1" ht="16.5" customHeight="1">
      <c r="B384" s="32"/>
      <c r="C384" s="165" t="s">
        <v>543</v>
      </c>
      <c r="D384" s="165" t="s">
        <v>262</v>
      </c>
      <c r="E384" s="166" t="s">
        <v>544</v>
      </c>
      <c r="F384" s="167" t="s">
        <v>545</v>
      </c>
      <c r="G384" s="168" t="s">
        <v>172</v>
      </c>
      <c r="H384" s="169">
        <v>50.4</v>
      </c>
      <c r="I384" s="170"/>
      <c r="J384" s="171">
        <f>ROUND(I384*H384,2)</f>
        <v>0</v>
      </c>
      <c r="K384" s="167" t="s">
        <v>134</v>
      </c>
      <c r="L384" s="172"/>
      <c r="M384" s="173" t="s">
        <v>1</v>
      </c>
      <c r="N384" s="174" t="s">
        <v>42</v>
      </c>
      <c r="P384" s="141">
        <f>O384*H384</f>
        <v>0</v>
      </c>
      <c r="Q384" s="141">
        <v>4.3099999999999996E-3</v>
      </c>
      <c r="R384" s="141">
        <f>Q384*H384</f>
        <v>0.21722399999999997</v>
      </c>
      <c r="S384" s="141">
        <v>0</v>
      </c>
      <c r="T384" s="142">
        <f>S384*H384</f>
        <v>0</v>
      </c>
      <c r="AR384" s="143" t="s">
        <v>184</v>
      </c>
      <c r="AT384" s="143" t="s">
        <v>262</v>
      </c>
      <c r="AU384" s="143" t="s">
        <v>87</v>
      </c>
      <c r="AY384" s="17" t="s">
        <v>128</v>
      </c>
      <c r="BE384" s="144">
        <f>IF(N384="základní",J384,0)</f>
        <v>0</v>
      </c>
      <c r="BF384" s="144">
        <f>IF(N384="snížená",J384,0)</f>
        <v>0</v>
      </c>
      <c r="BG384" s="144">
        <f>IF(N384="zákl. přenesená",J384,0)</f>
        <v>0</v>
      </c>
      <c r="BH384" s="144">
        <f>IF(N384="sníž. přenesená",J384,0)</f>
        <v>0</v>
      </c>
      <c r="BI384" s="144">
        <f>IF(N384="nulová",J384,0)</f>
        <v>0</v>
      </c>
      <c r="BJ384" s="17" t="s">
        <v>85</v>
      </c>
      <c r="BK384" s="144">
        <f>ROUND(I384*H384,2)</f>
        <v>0</v>
      </c>
      <c r="BL384" s="17" t="s">
        <v>135</v>
      </c>
      <c r="BM384" s="143" t="s">
        <v>546</v>
      </c>
    </row>
    <row r="385" spans="2:65" s="1" customFormat="1" ht="10.199999999999999">
      <c r="B385" s="32"/>
      <c r="D385" s="145" t="s">
        <v>137</v>
      </c>
      <c r="F385" s="146" t="s">
        <v>545</v>
      </c>
      <c r="I385" s="147"/>
      <c r="L385" s="32"/>
      <c r="M385" s="148"/>
      <c r="T385" s="56"/>
      <c r="AT385" s="17" t="s">
        <v>137</v>
      </c>
      <c r="AU385" s="17" t="s">
        <v>87</v>
      </c>
    </row>
    <row r="386" spans="2:65" s="12" customFormat="1" ht="10.199999999999999">
      <c r="B386" s="151"/>
      <c r="D386" s="145" t="s">
        <v>141</v>
      </c>
      <c r="E386" s="152" t="s">
        <v>1</v>
      </c>
      <c r="F386" s="153" t="s">
        <v>547</v>
      </c>
      <c r="H386" s="154">
        <v>50.4</v>
      </c>
      <c r="I386" s="155"/>
      <c r="L386" s="151"/>
      <c r="M386" s="156"/>
      <c r="T386" s="157"/>
      <c r="AT386" s="152" t="s">
        <v>141</v>
      </c>
      <c r="AU386" s="152" t="s">
        <v>87</v>
      </c>
      <c r="AV386" s="12" t="s">
        <v>87</v>
      </c>
      <c r="AW386" s="12" t="s">
        <v>34</v>
      </c>
      <c r="AX386" s="12" t="s">
        <v>85</v>
      </c>
      <c r="AY386" s="152" t="s">
        <v>128</v>
      </c>
    </row>
    <row r="387" spans="2:65" s="1" customFormat="1" ht="21.75" customHeight="1">
      <c r="B387" s="32"/>
      <c r="C387" s="132" t="s">
        <v>548</v>
      </c>
      <c r="D387" s="132" t="s">
        <v>130</v>
      </c>
      <c r="E387" s="133" t="s">
        <v>549</v>
      </c>
      <c r="F387" s="134" t="s">
        <v>550</v>
      </c>
      <c r="G387" s="135" t="s">
        <v>374</v>
      </c>
      <c r="H387" s="136">
        <v>18</v>
      </c>
      <c r="I387" s="137"/>
      <c r="J387" s="138">
        <f>ROUND(I387*H387,2)</f>
        <v>0</v>
      </c>
      <c r="K387" s="134" t="s">
        <v>134</v>
      </c>
      <c r="L387" s="32"/>
      <c r="M387" s="139" t="s">
        <v>1</v>
      </c>
      <c r="N387" s="140" t="s">
        <v>42</v>
      </c>
      <c r="P387" s="141">
        <f>O387*H387</f>
        <v>0</v>
      </c>
      <c r="Q387" s="141">
        <v>0</v>
      </c>
      <c r="R387" s="141">
        <f>Q387*H387</f>
        <v>0</v>
      </c>
      <c r="S387" s="141">
        <v>0</v>
      </c>
      <c r="T387" s="142">
        <f>S387*H387</f>
        <v>0</v>
      </c>
      <c r="AR387" s="143" t="s">
        <v>135</v>
      </c>
      <c r="AT387" s="143" t="s">
        <v>130</v>
      </c>
      <c r="AU387" s="143" t="s">
        <v>87</v>
      </c>
      <c r="AY387" s="17" t="s">
        <v>128</v>
      </c>
      <c r="BE387" s="144">
        <f>IF(N387="základní",J387,0)</f>
        <v>0</v>
      </c>
      <c r="BF387" s="144">
        <f>IF(N387="snížená",J387,0)</f>
        <v>0</v>
      </c>
      <c r="BG387" s="144">
        <f>IF(N387="zákl. přenesená",J387,0)</f>
        <v>0</v>
      </c>
      <c r="BH387" s="144">
        <f>IF(N387="sníž. přenesená",J387,0)</f>
        <v>0</v>
      </c>
      <c r="BI387" s="144">
        <f>IF(N387="nulová",J387,0)</f>
        <v>0</v>
      </c>
      <c r="BJ387" s="17" t="s">
        <v>85</v>
      </c>
      <c r="BK387" s="144">
        <f>ROUND(I387*H387,2)</f>
        <v>0</v>
      </c>
      <c r="BL387" s="17" t="s">
        <v>135</v>
      </c>
      <c r="BM387" s="143" t="s">
        <v>551</v>
      </c>
    </row>
    <row r="388" spans="2:65" s="1" customFormat="1" ht="19.2">
      <c r="B388" s="32"/>
      <c r="D388" s="145" t="s">
        <v>137</v>
      </c>
      <c r="F388" s="146" t="s">
        <v>552</v>
      </c>
      <c r="I388" s="147"/>
      <c r="L388" s="32"/>
      <c r="M388" s="148"/>
      <c r="T388" s="56"/>
      <c r="AT388" s="17" t="s">
        <v>137</v>
      </c>
      <c r="AU388" s="17" t="s">
        <v>87</v>
      </c>
    </row>
    <row r="389" spans="2:65" s="1" customFormat="1" ht="10.199999999999999">
      <c r="B389" s="32"/>
      <c r="D389" s="149" t="s">
        <v>139</v>
      </c>
      <c r="F389" s="150" t="s">
        <v>553</v>
      </c>
      <c r="I389" s="147"/>
      <c r="L389" s="32"/>
      <c r="M389" s="148"/>
      <c r="T389" s="56"/>
      <c r="AT389" s="17" t="s">
        <v>139</v>
      </c>
      <c r="AU389" s="17" t="s">
        <v>87</v>
      </c>
    </row>
    <row r="390" spans="2:65" s="12" customFormat="1" ht="10.199999999999999">
      <c r="B390" s="151"/>
      <c r="D390" s="145" t="s">
        <v>141</v>
      </c>
      <c r="E390" s="152" t="s">
        <v>1</v>
      </c>
      <c r="F390" s="153" t="s">
        <v>554</v>
      </c>
      <c r="H390" s="154">
        <v>18</v>
      </c>
      <c r="I390" s="155"/>
      <c r="L390" s="151"/>
      <c r="M390" s="156"/>
      <c r="T390" s="157"/>
      <c r="AT390" s="152" t="s">
        <v>141</v>
      </c>
      <c r="AU390" s="152" t="s">
        <v>87</v>
      </c>
      <c r="AV390" s="12" t="s">
        <v>87</v>
      </c>
      <c r="AW390" s="12" t="s">
        <v>34</v>
      </c>
      <c r="AX390" s="12" t="s">
        <v>85</v>
      </c>
      <c r="AY390" s="152" t="s">
        <v>128</v>
      </c>
    </row>
    <row r="391" spans="2:65" s="1" customFormat="1" ht="16.5" customHeight="1">
      <c r="B391" s="32"/>
      <c r="C391" s="165" t="s">
        <v>555</v>
      </c>
      <c r="D391" s="165" t="s">
        <v>262</v>
      </c>
      <c r="E391" s="166" t="s">
        <v>556</v>
      </c>
      <c r="F391" s="167" t="s">
        <v>557</v>
      </c>
      <c r="G391" s="168" t="s">
        <v>374</v>
      </c>
      <c r="H391" s="169">
        <v>18</v>
      </c>
      <c r="I391" s="170"/>
      <c r="J391" s="171">
        <f>ROUND(I391*H391,2)</f>
        <v>0</v>
      </c>
      <c r="K391" s="167" t="s">
        <v>134</v>
      </c>
      <c r="L391" s="172"/>
      <c r="M391" s="173" t="s">
        <v>1</v>
      </c>
      <c r="N391" s="174" t="s">
        <v>42</v>
      </c>
      <c r="P391" s="141">
        <f>O391*H391</f>
        <v>0</v>
      </c>
      <c r="Q391" s="141">
        <v>5.4000000000000001E-4</v>
      </c>
      <c r="R391" s="141">
        <f>Q391*H391</f>
        <v>9.7199999999999995E-3</v>
      </c>
      <c r="S391" s="141">
        <v>0</v>
      </c>
      <c r="T391" s="142">
        <f>S391*H391</f>
        <v>0</v>
      </c>
      <c r="AR391" s="143" t="s">
        <v>184</v>
      </c>
      <c r="AT391" s="143" t="s">
        <v>262</v>
      </c>
      <c r="AU391" s="143" t="s">
        <v>87</v>
      </c>
      <c r="AY391" s="17" t="s">
        <v>128</v>
      </c>
      <c r="BE391" s="144">
        <f>IF(N391="základní",J391,0)</f>
        <v>0</v>
      </c>
      <c r="BF391" s="144">
        <f>IF(N391="snížená",J391,0)</f>
        <v>0</v>
      </c>
      <c r="BG391" s="144">
        <f>IF(N391="zákl. přenesená",J391,0)</f>
        <v>0</v>
      </c>
      <c r="BH391" s="144">
        <f>IF(N391="sníž. přenesená",J391,0)</f>
        <v>0</v>
      </c>
      <c r="BI391" s="144">
        <f>IF(N391="nulová",J391,0)</f>
        <v>0</v>
      </c>
      <c r="BJ391" s="17" t="s">
        <v>85</v>
      </c>
      <c r="BK391" s="144">
        <f>ROUND(I391*H391,2)</f>
        <v>0</v>
      </c>
      <c r="BL391" s="17" t="s">
        <v>135</v>
      </c>
      <c r="BM391" s="143" t="s">
        <v>558</v>
      </c>
    </row>
    <row r="392" spans="2:65" s="1" customFormat="1" ht="10.199999999999999">
      <c r="B392" s="32"/>
      <c r="D392" s="145" t="s">
        <v>137</v>
      </c>
      <c r="F392" s="146" t="s">
        <v>557</v>
      </c>
      <c r="I392" s="147"/>
      <c r="L392" s="32"/>
      <c r="M392" s="148"/>
      <c r="T392" s="56"/>
      <c r="AT392" s="17" t="s">
        <v>137</v>
      </c>
      <c r="AU392" s="17" t="s">
        <v>87</v>
      </c>
    </row>
    <row r="393" spans="2:65" s="1" customFormat="1" ht="16.5" customHeight="1">
      <c r="B393" s="32"/>
      <c r="C393" s="132" t="s">
        <v>559</v>
      </c>
      <c r="D393" s="132" t="s">
        <v>130</v>
      </c>
      <c r="E393" s="133" t="s">
        <v>560</v>
      </c>
      <c r="F393" s="134" t="s">
        <v>561</v>
      </c>
      <c r="G393" s="135" t="s">
        <v>374</v>
      </c>
      <c r="H393" s="136">
        <v>18</v>
      </c>
      <c r="I393" s="137"/>
      <c r="J393" s="138">
        <f>ROUND(I393*H393,2)</f>
        <v>0</v>
      </c>
      <c r="K393" s="134" t="s">
        <v>134</v>
      </c>
      <c r="L393" s="32"/>
      <c r="M393" s="139" t="s">
        <v>1</v>
      </c>
      <c r="N393" s="140" t="s">
        <v>42</v>
      </c>
      <c r="P393" s="141">
        <f>O393*H393</f>
        <v>0</v>
      </c>
      <c r="Q393" s="141">
        <v>0.12526000000000001</v>
      </c>
      <c r="R393" s="141">
        <f>Q393*H393</f>
        <v>2.25468</v>
      </c>
      <c r="S393" s="141">
        <v>0</v>
      </c>
      <c r="T393" s="142">
        <f>S393*H393</f>
        <v>0</v>
      </c>
      <c r="AR393" s="143" t="s">
        <v>135</v>
      </c>
      <c r="AT393" s="143" t="s">
        <v>130</v>
      </c>
      <c r="AU393" s="143" t="s">
        <v>87</v>
      </c>
      <c r="AY393" s="17" t="s">
        <v>128</v>
      </c>
      <c r="BE393" s="144">
        <f>IF(N393="základní",J393,0)</f>
        <v>0</v>
      </c>
      <c r="BF393" s="144">
        <f>IF(N393="snížená",J393,0)</f>
        <v>0</v>
      </c>
      <c r="BG393" s="144">
        <f>IF(N393="zákl. přenesená",J393,0)</f>
        <v>0</v>
      </c>
      <c r="BH393" s="144">
        <f>IF(N393="sníž. přenesená",J393,0)</f>
        <v>0</v>
      </c>
      <c r="BI393" s="144">
        <f>IF(N393="nulová",J393,0)</f>
        <v>0</v>
      </c>
      <c r="BJ393" s="17" t="s">
        <v>85</v>
      </c>
      <c r="BK393" s="144">
        <f>ROUND(I393*H393,2)</f>
        <v>0</v>
      </c>
      <c r="BL393" s="17" t="s">
        <v>135</v>
      </c>
      <c r="BM393" s="143" t="s">
        <v>562</v>
      </c>
    </row>
    <row r="394" spans="2:65" s="1" customFormat="1" ht="10.199999999999999">
      <c r="B394" s="32"/>
      <c r="D394" s="145" t="s">
        <v>137</v>
      </c>
      <c r="F394" s="146" t="s">
        <v>563</v>
      </c>
      <c r="I394" s="147"/>
      <c r="L394" s="32"/>
      <c r="M394" s="148"/>
      <c r="T394" s="56"/>
      <c r="AT394" s="17" t="s">
        <v>137</v>
      </c>
      <c r="AU394" s="17" t="s">
        <v>87</v>
      </c>
    </row>
    <row r="395" spans="2:65" s="1" customFormat="1" ht="10.199999999999999">
      <c r="B395" s="32"/>
      <c r="D395" s="149" t="s">
        <v>139</v>
      </c>
      <c r="F395" s="150" t="s">
        <v>564</v>
      </c>
      <c r="I395" s="147"/>
      <c r="L395" s="32"/>
      <c r="M395" s="148"/>
      <c r="T395" s="56"/>
      <c r="AT395" s="17" t="s">
        <v>139</v>
      </c>
      <c r="AU395" s="17" t="s">
        <v>87</v>
      </c>
    </row>
    <row r="396" spans="2:65" s="12" customFormat="1" ht="10.199999999999999">
      <c r="B396" s="151"/>
      <c r="D396" s="145" t="s">
        <v>141</v>
      </c>
      <c r="E396" s="152" t="s">
        <v>1</v>
      </c>
      <c r="F396" s="153" t="s">
        <v>268</v>
      </c>
      <c r="H396" s="154">
        <v>18</v>
      </c>
      <c r="I396" s="155"/>
      <c r="L396" s="151"/>
      <c r="M396" s="156"/>
      <c r="T396" s="157"/>
      <c r="AT396" s="152" t="s">
        <v>141</v>
      </c>
      <c r="AU396" s="152" t="s">
        <v>87</v>
      </c>
      <c r="AV396" s="12" t="s">
        <v>87</v>
      </c>
      <c r="AW396" s="12" t="s">
        <v>34</v>
      </c>
      <c r="AX396" s="12" t="s">
        <v>85</v>
      </c>
      <c r="AY396" s="152" t="s">
        <v>128</v>
      </c>
    </row>
    <row r="397" spans="2:65" s="1" customFormat="1" ht="16.5" customHeight="1">
      <c r="B397" s="32"/>
      <c r="C397" s="165" t="s">
        <v>565</v>
      </c>
      <c r="D397" s="165" t="s">
        <v>262</v>
      </c>
      <c r="E397" s="166" t="s">
        <v>566</v>
      </c>
      <c r="F397" s="167" t="s">
        <v>567</v>
      </c>
      <c r="G397" s="168" t="s">
        <v>374</v>
      </c>
      <c r="H397" s="169">
        <v>18</v>
      </c>
      <c r="I397" s="170"/>
      <c r="J397" s="171">
        <f>ROUND(I397*H397,2)</f>
        <v>0</v>
      </c>
      <c r="K397" s="167" t="s">
        <v>134</v>
      </c>
      <c r="L397" s="172"/>
      <c r="M397" s="173" t="s">
        <v>1</v>
      </c>
      <c r="N397" s="174" t="s">
        <v>42</v>
      </c>
      <c r="P397" s="141">
        <f>O397*H397</f>
        <v>0</v>
      </c>
      <c r="Q397" s="141">
        <v>0.1</v>
      </c>
      <c r="R397" s="141">
        <f>Q397*H397</f>
        <v>1.8</v>
      </c>
      <c r="S397" s="141">
        <v>0</v>
      </c>
      <c r="T397" s="142">
        <f>S397*H397</f>
        <v>0</v>
      </c>
      <c r="AR397" s="143" t="s">
        <v>184</v>
      </c>
      <c r="AT397" s="143" t="s">
        <v>262</v>
      </c>
      <c r="AU397" s="143" t="s">
        <v>87</v>
      </c>
      <c r="AY397" s="17" t="s">
        <v>128</v>
      </c>
      <c r="BE397" s="144">
        <f>IF(N397="základní",J397,0)</f>
        <v>0</v>
      </c>
      <c r="BF397" s="144">
        <f>IF(N397="snížená",J397,0)</f>
        <v>0</v>
      </c>
      <c r="BG397" s="144">
        <f>IF(N397="zákl. přenesená",J397,0)</f>
        <v>0</v>
      </c>
      <c r="BH397" s="144">
        <f>IF(N397="sníž. přenesená",J397,0)</f>
        <v>0</v>
      </c>
      <c r="BI397" s="144">
        <f>IF(N397="nulová",J397,0)</f>
        <v>0</v>
      </c>
      <c r="BJ397" s="17" t="s">
        <v>85</v>
      </c>
      <c r="BK397" s="144">
        <f>ROUND(I397*H397,2)</f>
        <v>0</v>
      </c>
      <c r="BL397" s="17" t="s">
        <v>135</v>
      </c>
      <c r="BM397" s="143" t="s">
        <v>568</v>
      </c>
    </row>
    <row r="398" spans="2:65" s="1" customFormat="1" ht="10.199999999999999">
      <c r="B398" s="32"/>
      <c r="D398" s="145" t="s">
        <v>137</v>
      </c>
      <c r="F398" s="146" t="s">
        <v>567</v>
      </c>
      <c r="I398" s="147"/>
      <c r="L398" s="32"/>
      <c r="M398" s="148"/>
      <c r="T398" s="56"/>
      <c r="AT398" s="17" t="s">
        <v>137</v>
      </c>
      <c r="AU398" s="17" t="s">
        <v>87</v>
      </c>
    </row>
    <row r="399" spans="2:65" s="1" customFormat="1" ht="16.5" customHeight="1">
      <c r="B399" s="32"/>
      <c r="C399" s="132" t="s">
        <v>569</v>
      </c>
      <c r="D399" s="132" t="s">
        <v>130</v>
      </c>
      <c r="E399" s="133" t="s">
        <v>570</v>
      </c>
      <c r="F399" s="134" t="s">
        <v>571</v>
      </c>
      <c r="G399" s="135" t="s">
        <v>374</v>
      </c>
      <c r="H399" s="136">
        <v>18</v>
      </c>
      <c r="I399" s="137"/>
      <c r="J399" s="138">
        <f>ROUND(I399*H399,2)</f>
        <v>0</v>
      </c>
      <c r="K399" s="134" t="s">
        <v>134</v>
      </c>
      <c r="L399" s="32"/>
      <c r="M399" s="139" t="s">
        <v>1</v>
      </c>
      <c r="N399" s="140" t="s">
        <v>42</v>
      </c>
      <c r="P399" s="141">
        <f>O399*H399</f>
        <v>0</v>
      </c>
      <c r="Q399" s="141">
        <v>3.0759999999999999E-2</v>
      </c>
      <c r="R399" s="141">
        <f>Q399*H399</f>
        <v>0.55367999999999995</v>
      </c>
      <c r="S399" s="141">
        <v>0</v>
      </c>
      <c r="T399" s="142">
        <f>S399*H399</f>
        <v>0</v>
      </c>
      <c r="AR399" s="143" t="s">
        <v>135</v>
      </c>
      <c r="AT399" s="143" t="s">
        <v>130</v>
      </c>
      <c r="AU399" s="143" t="s">
        <v>87</v>
      </c>
      <c r="AY399" s="17" t="s">
        <v>128</v>
      </c>
      <c r="BE399" s="144">
        <f>IF(N399="základní",J399,0)</f>
        <v>0</v>
      </c>
      <c r="BF399" s="144">
        <f>IF(N399="snížená",J399,0)</f>
        <v>0</v>
      </c>
      <c r="BG399" s="144">
        <f>IF(N399="zákl. přenesená",J399,0)</f>
        <v>0</v>
      </c>
      <c r="BH399" s="144">
        <f>IF(N399="sníž. přenesená",J399,0)</f>
        <v>0</v>
      </c>
      <c r="BI399" s="144">
        <f>IF(N399="nulová",J399,0)</f>
        <v>0</v>
      </c>
      <c r="BJ399" s="17" t="s">
        <v>85</v>
      </c>
      <c r="BK399" s="144">
        <f>ROUND(I399*H399,2)</f>
        <v>0</v>
      </c>
      <c r="BL399" s="17" t="s">
        <v>135</v>
      </c>
      <c r="BM399" s="143" t="s">
        <v>572</v>
      </c>
    </row>
    <row r="400" spans="2:65" s="1" customFormat="1" ht="10.199999999999999">
      <c r="B400" s="32"/>
      <c r="D400" s="145" t="s">
        <v>137</v>
      </c>
      <c r="F400" s="146" t="s">
        <v>573</v>
      </c>
      <c r="I400" s="147"/>
      <c r="L400" s="32"/>
      <c r="M400" s="148"/>
      <c r="T400" s="56"/>
      <c r="AT400" s="17" t="s">
        <v>137</v>
      </c>
      <c r="AU400" s="17" t="s">
        <v>87</v>
      </c>
    </row>
    <row r="401" spans="2:65" s="1" customFormat="1" ht="10.199999999999999">
      <c r="B401" s="32"/>
      <c r="D401" s="149" t="s">
        <v>139</v>
      </c>
      <c r="F401" s="150" t="s">
        <v>574</v>
      </c>
      <c r="I401" s="147"/>
      <c r="L401" s="32"/>
      <c r="M401" s="148"/>
      <c r="T401" s="56"/>
      <c r="AT401" s="17" t="s">
        <v>139</v>
      </c>
      <c r="AU401" s="17" t="s">
        <v>87</v>
      </c>
    </row>
    <row r="402" spans="2:65" s="12" customFormat="1" ht="10.199999999999999">
      <c r="B402" s="151"/>
      <c r="D402" s="145" t="s">
        <v>141</v>
      </c>
      <c r="E402" s="152" t="s">
        <v>1</v>
      </c>
      <c r="F402" s="153" t="s">
        <v>268</v>
      </c>
      <c r="H402" s="154">
        <v>18</v>
      </c>
      <c r="I402" s="155"/>
      <c r="L402" s="151"/>
      <c r="M402" s="156"/>
      <c r="T402" s="157"/>
      <c r="AT402" s="152" t="s">
        <v>141</v>
      </c>
      <c r="AU402" s="152" t="s">
        <v>87</v>
      </c>
      <c r="AV402" s="12" t="s">
        <v>87</v>
      </c>
      <c r="AW402" s="12" t="s">
        <v>34</v>
      </c>
      <c r="AX402" s="12" t="s">
        <v>85</v>
      </c>
      <c r="AY402" s="152" t="s">
        <v>128</v>
      </c>
    </row>
    <row r="403" spans="2:65" s="1" customFormat="1" ht="16.5" customHeight="1">
      <c r="B403" s="32"/>
      <c r="C403" s="165" t="s">
        <v>575</v>
      </c>
      <c r="D403" s="165" t="s">
        <v>262</v>
      </c>
      <c r="E403" s="166" t="s">
        <v>576</v>
      </c>
      <c r="F403" s="167" t="s">
        <v>577</v>
      </c>
      <c r="G403" s="168" t="s">
        <v>374</v>
      </c>
      <c r="H403" s="169">
        <v>18</v>
      </c>
      <c r="I403" s="170"/>
      <c r="J403" s="171">
        <f>ROUND(I403*H403,2)</f>
        <v>0</v>
      </c>
      <c r="K403" s="167" t="s">
        <v>134</v>
      </c>
      <c r="L403" s="172"/>
      <c r="M403" s="173" t="s">
        <v>1</v>
      </c>
      <c r="N403" s="174" t="s">
        <v>42</v>
      </c>
      <c r="P403" s="141">
        <f>O403*H403</f>
        <v>0</v>
      </c>
      <c r="Q403" s="141">
        <v>7.0000000000000007E-2</v>
      </c>
      <c r="R403" s="141">
        <f>Q403*H403</f>
        <v>1.2600000000000002</v>
      </c>
      <c r="S403" s="141">
        <v>0</v>
      </c>
      <c r="T403" s="142">
        <f>S403*H403</f>
        <v>0</v>
      </c>
      <c r="AR403" s="143" t="s">
        <v>184</v>
      </c>
      <c r="AT403" s="143" t="s">
        <v>262</v>
      </c>
      <c r="AU403" s="143" t="s">
        <v>87</v>
      </c>
      <c r="AY403" s="17" t="s">
        <v>128</v>
      </c>
      <c r="BE403" s="144">
        <f>IF(N403="základní",J403,0)</f>
        <v>0</v>
      </c>
      <c r="BF403" s="144">
        <f>IF(N403="snížená",J403,0)</f>
        <v>0</v>
      </c>
      <c r="BG403" s="144">
        <f>IF(N403="zákl. přenesená",J403,0)</f>
        <v>0</v>
      </c>
      <c r="BH403" s="144">
        <f>IF(N403="sníž. přenesená",J403,0)</f>
        <v>0</v>
      </c>
      <c r="BI403" s="144">
        <f>IF(N403="nulová",J403,0)</f>
        <v>0</v>
      </c>
      <c r="BJ403" s="17" t="s">
        <v>85</v>
      </c>
      <c r="BK403" s="144">
        <f>ROUND(I403*H403,2)</f>
        <v>0</v>
      </c>
      <c r="BL403" s="17" t="s">
        <v>135</v>
      </c>
      <c r="BM403" s="143" t="s">
        <v>578</v>
      </c>
    </row>
    <row r="404" spans="2:65" s="1" customFormat="1" ht="10.199999999999999">
      <c r="B404" s="32"/>
      <c r="D404" s="145" t="s">
        <v>137</v>
      </c>
      <c r="F404" s="146" t="s">
        <v>577</v>
      </c>
      <c r="I404" s="147"/>
      <c r="L404" s="32"/>
      <c r="M404" s="148"/>
      <c r="T404" s="56"/>
      <c r="AT404" s="17" t="s">
        <v>137</v>
      </c>
      <c r="AU404" s="17" t="s">
        <v>87</v>
      </c>
    </row>
    <row r="405" spans="2:65" s="1" customFormat="1" ht="16.5" customHeight="1">
      <c r="B405" s="32"/>
      <c r="C405" s="132" t="s">
        <v>579</v>
      </c>
      <c r="D405" s="132" t="s">
        <v>130</v>
      </c>
      <c r="E405" s="133" t="s">
        <v>580</v>
      </c>
      <c r="F405" s="134" t="s">
        <v>581</v>
      </c>
      <c r="G405" s="135" t="s">
        <v>374</v>
      </c>
      <c r="H405" s="136">
        <v>18</v>
      </c>
      <c r="I405" s="137"/>
      <c r="J405" s="138">
        <f>ROUND(I405*H405,2)</f>
        <v>0</v>
      </c>
      <c r="K405" s="134" t="s">
        <v>134</v>
      </c>
      <c r="L405" s="32"/>
      <c r="M405" s="139" t="s">
        <v>1</v>
      </c>
      <c r="N405" s="140" t="s">
        <v>42</v>
      </c>
      <c r="P405" s="141">
        <f>O405*H405</f>
        <v>0</v>
      </c>
      <c r="Q405" s="141">
        <v>3.0759999999999999E-2</v>
      </c>
      <c r="R405" s="141">
        <f>Q405*H405</f>
        <v>0.55367999999999995</v>
      </c>
      <c r="S405" s="141">
        <v>0</v>
      </c>
      <c r="T405" s="142">
        <f>S405*H405</f>
        <v>0</v>
      </c>
      <c r="AR405" s="143" t="s">
        <v>135</v>
      </c>
      <c r="AT405" s="143" t="s">
        <v>130</v>
      </c>
      <c r="AU405" s="143" t="s">
        <v>87</v>
      </c>
      <c r="AY405" s="17" t="s">
        <v>128</v>
      </c>
      <c r="BE405" s="144">
        <f>IF(N405="základní",J405,0)</f>
        <v>0</v>
      </c>
      <c r="BF405" s="144">
        <f>IF(N405="snížená",J405,0)</f>
        <v>0</v>
      </c>
      <c r="BG405" s="144">
        <f>IF(N405="zákl. přenesená",J405,0)</f>
        <v>0</v>
      </c>
      <c r="BH405" s="144">
        <f>IF(N405="sníž. přenesená",J405,0)</f>
        <v>0</v>
      </c>
      <c r="BI405" s="144">
        <f>IF(N405="nulová",J405,0)</f>
        <v>0</v>
      </c>
      <c r="BJ405" s="17" t="s">
        <v>85</v>
      </c>
      <c r="BK405" s="144">
        <f>ROUND(I405*H405,2)</f>
        <v>0</v>
      </c>
      <c r="BL405" s="17" t="s">
        <v>135</v>
      </c>
      <c r="BM405" s="143" t="s">
        <v>582</v>
      </c>
    </row>
    <row r="406" spans="2:65" s="1" customFormat="1" ht="10.199999999999999">
      <c r="B406" s="32"/>
      <c r="D406" s="145" t="s">
        <v>137</v>
      </c>
      <c r="F406" s="146" t="s">
        <v>583</v>
      </c>
      <c r="I406" s="147"/>
      <c r="L406" s="32"/>
      <c r="M406" s="148"/>
      <c r="T406" s="56"/>
      <c r="AT406" s="17" t="s">
        <v>137</v>
      </c>
      <c r="AU406" s="17" t="s">
        <v>87</v>
      </c>
    </row>
    <row r="407" spans="2:65" s="1" customFormat="1" ht="10.199999999999999">
      <c r="B407" s="32"/>
      <c r="D407" s="149" t="s">
        <v>139</v>
      </c>
      <c r="F407" s="150" t="s">
        <v>584</v>
      </c>
      <c r="I407" s="147"/>
      <c r="L407" s="32"/>
      <c r="M407" s="148"/>
      <c r="T407" s="56"/>
      <c r="AT407" s="17" t="s">
        <v>139</v>
      </c>
      <c r="AU407" s="17" t="s">
        <v>87</v>
      </c>
    </row>
    <row r="408" spans="2:65" s="12" customFormat="1" ht="10.199999999999999">
      <c r="B408" s="151"/>
      <c r="D408" s="145" t="s">
        <v>141</v>
      </c>
      <c r="E408" s="152" t="s">
        <v>1</v>
      </c>
      <c r="F408" s="153" t="s">
        <v>268</v>
      </c>
      <c r="H408" s="154">
        <v>18</v>
      </c>
      <c r="I408" s="155"/>
      <c r="L408" s="151"/>
      <c r="M408" s="156"/>
      <c r="T408" s="157"/>
      <c r="AT408" s="152" t="s">
        <v>141</v>
      </c>
      <c r="AU408" s="152" t="s">
        <v>87</v>
      </c>
      <c r="AV408" s="12" t="s">
        <v>87</v>
      </c>
      <c r="AW408" s="12" t="s">
        <v>34</v>
      </c>
      <c r="AX408" s="12" t="s">
        <v>85</v>
      </c>
      <c r="AY408" s="152" t="s">
        <v>128</v>
      </c>
    </row>
    <row r="409" spans="2:65" s="1" customFormat="1" ht="16.5" customHeight="1">
      <c r="B409" s="32"/>
      <c r="C409" s="165" t="s">
        <v>585</v>
      </c>
      <c r="D409" s="165" t="s">
        <v>262</v>
      </c>
      <c r="E409" s="166" t="s">
        <v>586</v>
      </c>
      <c r="F409" s="167" t="s">
        <v>587</v>
      </c>
      <c r="G409" s="168" t="s">
        <v>374</v>
      </c>
      <c r="H409" s="169">
        <v>18</v>
      </c>
      <c r="I409" s="170"/>
      <c r="J409" s="171">
        <f>ROUND(I409*H409,2)</f>
        <v>0</v>
      </c>
      <c r="K409" s="167" t="s">
        <v>134</v>
      </c>
      <c r="L409" s="172"/>
      <c r="M409" s="173" t="s">
        <v>1</v>
      </c>
      <c r="N409" s="174" t="s">
        <v>42</v>
      </c>
      <c r="P409" s="141">
        <f>O409*H409</f>
        <v>0</v>
      </c>
      <c r="Q409" s="141">
        <v>0.155</v>
      </c>
      <c r="R409" s="141">
        <f>Q409*H409</f>
        <v>2.79</v>
      </c>
      <c r="S409" s="141">
        <v>0</v>
      </c>
      <c r="T409" s="142">
        <f>S409*H409</f>
        <v>0</v>
      </c>
      <c r="AR409" s="143" t="s">
        <v>184</v>
      </c>
      <c r="AT409" s="143" t="s">
        <v>262</v>
      </c>
      <c r="AU409" s="143" t="s">
        <v>87</v>
      </c>
      <c r="AY409" s="17" t="s">
        <v>128</v>
      </c>
      <c r="BE409" s="144">
        <f>IF(N409="základní",J409,0)</f>
        <v>0</v>
      </c>
      <c r="BF409" s="144">
        <f>IF(N409="snížená",J409,0)</f>
        <v>0</v>
      </c>
      <c r="BG409" s="144">
        <f>IF(N409="zákl. přenesená",J409,0)</f>
        <v>0</v>
      </c>
      <c r="BH409" s="144">
        <f>IF(N409="sníž. přenesená",J409,0)</f>
        <v>0</v>
      </c>
      <c r="BI409" s="144">
        <f>IF(N409="nulová",J409,0)</f>
        <v>0</v>
      </c>
      <c r="BJ409" s="17" t="s">
        <v>85</v>
      </c>
      <c r="BK409" s="144">
        <f>ROUND(I409*H409,2)</f>
        <v>0</v>
      </c>
      <c r="BL409" s="17" t="s">
        <v>135</v>
      </c>
      <c r="BM409" s="143" t="s">
        <v>588</v>
      </c>
    </row>
    <row r="410" spans="2:65" s="1" customFormat="1" ht="10.199999999999999">
      <c r="B410" s="32"/>
      <c r="D410" s="145" t="s">
        <v>137</v>
      </c>
      <c r="F410" s="146" t="s">
        <v>587</v>
      </c>
      <c r="I410" s="147"/>
      <c r="L410" s="32"/>
      <c r="M410" s="148"/>
      <c r="T410" s="56"/>
      <c r="AT410" s="17" t="s">
        <v>137</v>
      </c>
      <c r="AU410" s="17" t="s">
        <v>87</v>
      </c>
    </row>
    <row r="411" spans="2:65" s="1" customFormat="1" ht="16.5" customHeight="1">
      <c r="B411" s="32"/>
      <c r="C411" s="132" t="s">
        <v>589</v>
      </c>
      <c r="D411" s="132" t="s">
        <v>130</v>
      </c>
      <c r="E411" s="133" t="s">
        <v>590</v>
      </c>
      <c r="F411" s="134" t="s">
        <v>591</v>
      </c>
      <c r="G411" s="135" t="s">
        <v>374</v>
      </c>
      <c r="H411" s="136">
        <v>18</v>
      </c>
      <c r="I411" s="137"/>
      <c r="J411" s="138">
        <f>ROUND(I411*H411,2)</f>
        <v>0</v>
      </c>
      <c r="K411" s="134" t="s">
        <v>134</v>
      </c>
      <c r="L411" s="32"/>
      <c r="M411" s="139" t="s">
        <v>1</v>
      </c>
      <c r="N411" s="140" t="s">
        <v>42</v>
      </c>
      <c r="P411" s="141">
        <f>O411*H411</f>
        <v>0</v>
      </c>
      <c r="Q411" s="141">
        <v>3.0759999999999999E-2</v>
      </c>
      <c r="R411" s="141">
        <f>Q411*H411</f>
        <v>0.55367999999999995</v>
      </c>
      <c r="S411" s="141">
        <v>0</v>
      </c>
      <c r="T411" s="142">
        <f>S411*H411</f>
        <v>0</v>
      </c>
      <c r="AR411" s="143" t="s">
        <v>135</v>
      </c>
      <c r="AT411" s="143" t="s">
        <v>130</v>
      </c>
      <c r="AU411" s="143" t="s">
        <v>87</v>
      </c>
      <c r="AY411" s="17" t="s">
        <v>128</v>
      </c>
      <c r="BE411" s="144">
        <f>IF(N411="základní",J411,0)</f>
        <v>0</v>
      </c>
      <c r="BF411" s="144">
        <f>IF(N411="snížená",J411,0)</f>
        <v>0</v>
      </c>
      <c r="BG411" s="144">
        <f>IF(N411="zákl. přenesená",J411,0)</f>
        <v>0</v>
      </c>
      <c r="BH411" s="144">
        <f>IF(N411="sníž. přenesená",J411,0)</f>
        <v>0</v>
      </c>
      <c r="BI411" s="144">
        <f>IF(N411="nulová",J411,0)</f>
        <v>0</v>
      </c>
      <c r="BJ411" s="17" t="s">
        <v>85</v>
      </c>
      <c r="BK411" s="144">
        <f>ROUND(I411*H411,2)</f>
        <v>0</v>
      </c>
      <c r="BL411" s="17" t="s">
        <v>135</v>
      </c>
      <c r="BM411" s="143" t="s">
        <v>592</v>
      </c>
    </row>
    <row r="412" spans="2:65" s="1" customFormat="1" ht="10.199999999999999">
      <c r="B412" s="32"/>
      <c r="D412" s="145" t="s">
        <v>137</v>
      </c>
      <c r="F412" s="146" t="s">
        <v>593</v>
      </c>
      <c r="I412" s="147"/>
      <c r="L412" s="32"/>
      <c r="M412" s="148"/>
      <c r="T412" s="56"/>
      <c r="AT412" s="17" t="s">
        <v>137</v>
      </c>
      <c r="AU412" s="17" t="s">
        <v>87</v>
      </c>
    </row>
    <row r="413" spans="2:65" s="1" customFormat="1" ht="10.199999999999999">
      <c r="B413" s="32"/>
      <c r="D413" s="149" t="s">
        <v>139</v>
      </c>
      <c r="F413" s="150" t="s">
        <v>594</v>
      </c>
      <c r="I413" s="147"/>
      <c r="L413" s="32"/>
      <c r="M413" s="148"/>
      <c r="T413" s="56"/>
      <c r="AT413" s="17" t="s">
        <v>139</v>
      </c>
      <c r="AU413" s="17" t="s">
        <v>87</v>
      </c>
    </row>
    <row r="414" spans="2:65" s="12" customFormat="1" ht="10.199999999999999">
      <c r="B414" s="151"/>
      <c r="D414" s="145" t="s">
        <v>141</v>
      </c>
      <c r="E414" s="152" t="s">
        <v>1</v>
      </c>
      <c r="F414" s="153" t="s">
        <v>268</v>
      </c>
      <c r="H414" s="154">
        <v>18</v>
      </c>
      <c r="I414" s="155"/>
      <c r="L414" s="151"/>
      <c r="M414" s="156"/>
      <c r="T414" s="157"/>
      <c r="AT414" s="152" t="s">
        <v>141</v>
      </c>
      <c r="AU414" s="152" t="s">
        <v>87</v>
      </c>
      <c r="AV414" s="12" t="s">
        <v>87</v>
      </c>
      <c r="AW414" s="12" t="s">
        <v>34</v>
      </c>
      <c r="AX414" s="12" t="s">
        <v>85</v>
      </c>
      <c r="AY414" s="152" t="s">
        <v>128</v>
      </c>
    </row>
    <row r="415" spans="2:65" s="1" customFormat="1" ht="21.75" customHeight="1">
      <c r="B415" s="32"/>
      <c r="C415" s="165" t="s">
        <v>595</v>
      </c>
      <c r="D415" s="165" t="s">
        <v>262</v>
      </c>
      <c r="E415" s="166" t="s">
        <v>596</v>
      </c>
      <c r="F415" s="167" t="s">
        <v>597</v>
      </c>
      <c r="G415" s="168" t="s">
        <v>374</v>
      </c>
      <c r="H415" s="169">
        <v>18</v>
      </c>
      <c r="I415" s="170"/>
      <c r="J415" s="171">
        <f>ROUND(I415*H415,2)</f>
        <v>0</v>
      </c>
      <c r="K415" s="167" t="s">
        <v>134</v>
      </c>
      <c r="L415" s="172"/>
      <c r="M415" s="173" t="s">
        <v>1</v>
      </c>
      <c r="N415" s="174" t="s">
        <v>42</v>
      </c>
      <c r="P415" s="141">
        <f>O415*H415</f>
        <v>0</v>
      </c>
      <c r="Q415" s="141">
        <v>0.35</v>
      </c>
      <c r="R415" s="141">
        <f>Q415*H415</f>
        <v>6.3</v>
      </c>
      <c r="S415" s="141">
        <v>0</v>
      </c>
      <c r="T415" s="142">
        <f>S415*H415</f>
        <v>0</v>
      </c>
      <c r="AR415" s="143" t="s">
        <v>184</v>
      </c>
      <c r="AT415" s="143" t="s">
        <v>262</v>
      </c>
      <c r="AU415" s="143" t="s">
        <v>87</v>
      </c>
      <c r="AY415" s="17" t="s">
        <v>128</v>
      </c>
      <c r="BE415" s="144">
        <f>IF(N415="základní",J415,0)</f>
        <v>0</v>
      </c>
      <c r="BF415" s="144">
        <f>IF(N415="snížená",J415,0)</f>
        <v>0</v>
      </c>
      <c r="BG415" s="144">
        <f>IF(N415="zákl. přenesená",J415,0)</f>
        <v>0</v>
      </c>
      <c r="BH415" s="144">
        <f>IF(N415="sníž. přenesená",J415,0)</f>
        <v>0</v>
      </c>
      <c r="BI415" s="144">
        <f>IF(N415="nulová",J415,0)</f>
        <v>0</v>
      </c>
      <c r="BJ415" s="17" t="s">
        <v>85</v>
      </c>
      <c r="BK415" s="144">
        <f>ROUND(I415*H415,2)</f>
        <v>0</v>
      </c>
      <c r="BL415" s="17" t="s">
        <v>135</v>
      </c>
      <c r="BM415" s="143" t="s">
        <v>598</v>
      </c>
    </row>
    <row r="416" spans="2:65" s="1" customFormat="1" ht="10.199999999999999">
      <c r="B416" s="32"/>
      <c r="D416" s="145" t="s">
        <v>137</v>
      </c>
      <c r="F416" s="146" t="s">
        <v>597</v>
      </c>
      <c r="I416" s="147"/>
      <c r="L416" s="32"/>
      <c r="M416" s="148"/>
      <c r="T416" s="56"/>
      <c r="AT416" s="17" t="s">
        <v>137</v>
      </c>
      <c r="AU416" s="17" t="s">
        <v>87</v>
      </c>
    </row>
    <row r="417" spans="2:65" s="1" customFormat="1" ht="16.5" customHeight="1">
      <c r="B417" s="32"/>
      <c r="C417" s="132" t="s">
        <v>599</v>
      </c>
      <c r="D417" s="132" t="s">
        <v>130</v>
      </c>
      <c r="E417" s="133" t="s">
        <v>600</v>
      </c>
      <c r="F417" s="134" t="s">
        <v>601</v>
      </c>
      <c r="G417" s="135" t="s">
        <v>374</v>
      </c>
      <c r="H417" s="136">
        <v>18</v>
      </c>
      <c r="I417" s="137"/>
      <c r="J417" s="138">
        <f>ROUND(I417*H417,2)</f>
        <v>0</v>
      </c>
      <c r="K417" s="134" t="s">
        <v>134</v>
      </c>
      <c r="L417" s="32"/>
      <c r="M417" s="139" t="s">
        <v>1</v>
      </c>
      <c r="N417" s="140" t="s">
        <v>42</v>
      </c>
      <c r="P417" s="141">
        <f>O417*H417</f>
        <v>0</v>
      </c>
      <c r="Q417" s="141">
        <v>0.21734000000000001</v>
      </c>
      <c r="R417" s="141">
        <f>Q417*H417</f>
        <v>3.9121200000000003</v>
      </c>
      <c r="S417" s="141">
        <v>0</v>
      </c>
      <c r="T417" s="142">
        <f>S417*H417</f>
        <v>0</v>
      </c>
      <c r="AR417" s="143" t="s">
        <v>135</v>
      </c>
      <c r="AT417" s="143" t="s">
        <v>130</v>
      </c>
      <c r="AU417" s="143" t="s">
        <v>87</v>
      </c>
      <c r="AY417" s="17" t="s">
        <v>128</v>
      </c>
      <c r="BE417" s="144">
        <f>IF(N417="základní",J417,0)</f>
        <v>0</v>
      </c>
      <c r="BF417" s="144">
        <f>IF(N417="snížená",J417,0)</f>
        <v>0</v>
      </c>
      <c r="BG417" s="144">
        <f>IF(N417="zákl. přenesená",J417,0)</f>
        <v>0</v>
      </c>
      <c r="BH417" s="144">
        <f>IF(N417="sníž. přenesená",J417,0)</f>
        <v>0</v>
      </c>
      <c r="BI417" s="144">
        <f>IF(N417="nulová",J417,0)</f>
        <v>0</v>
      </c>
      <c r="BJ417" s="17" t="s">
        <v>85</v>
      </c>
      <c r="BK417" s="144">
        <f>ROUND(I417*H417,2)</f>
        <v>0</v>
      </c>
      <c r="BL417" s="17" t="s">
        <v>135</v>
      </c>
      <c r="BM417" s="143" t="s">
        <v>602</v>
      </c>
    </row>
    <row r="418" spans="2:65" s="1" customFormat="1" ht="10.199999999999999">
      <c r="B418" s="32"/>
      <c r="D418" s="145" t="s">
        <v>137</v>
      </c>
      <c r="F418" s="146" t="s">
        <v>601</v>
      </c>
      <c r="I418" s="147"/>
      <c r="L418" s="32"/>
      <c r="M418" s="148"/>
      <c r="T418" s="56"/>
      <c r="AT418" s="17" t="s">
        <v>137</v>
      </c>
      <c r="AU418" s="17" t="s">
        <v>87</v>
      </c>
    </row>
    <row r="419" spans="2:65" s="1" customFormat="1" ht="10.199999999999999">
      <c r="B419" s="32"/>
      <c r="D419" s="149" t="s">
        <v>139</v>
      </c>
      <c r="F419" s="150" t="s">
        <v>603</v>
      </c>
      <c r="I419" s="147"/>
      <c r="L419" s="32"/>
      <c r="M419" s="148"/>
      <c r="T419" s="56"/>
      <c r="AT419" s="17" t="s">
        <v>139</v>
      </c>
      <c r="AU419" s="17" t="s">
        <v>87</v>
      </c>
    </row>
    <row r="420" spans="2:65" s="12" customFormat="1" ht="10.199999999999999">
      <c r="B420" s="151"/>
      <c r="D420" s="145" t="s">
        <v>141</v>
      </c>
      <c r="E420" s="152" t="s">
        <v>1</v>
      </c>
      <c r="F420" s="153" t="s">
        <v>268</v>
      </c>
      <c r="H420" s="154">
        <v>18</v>
      </c>
      <c r="I420" s="155"/>
      <c r="L420" s="151"/>
      <c r="M420" s="156"/>
      <c r="T420" s="157"/>
      <c r="AT420" s="152" t="s">
        <v>141</v>
      </c>
      <c r="AU420" s="152" t="s">
        <v>87</v>
      </c>
      <c r="AV420" s="12" t="s">
        <v>87</v>
      </c>
      <c r="AW420" s="12" t="s">
        <v>34</v>
      </c>
      <c r="AX420" s="12" t="s">
        <v>85</v>
      </c>
      <c r="AY420" s="152" t="s">
        <v>128</v>
      </c>
    </row>
    <row r="421" spans="2:65" s="1" customFormat="1" ht="16.5" customHeight="1">
      <c r="B421" s="32"/>
      <c r="C421" s="165" t="s">
        <v>604</v>
      </c>
      <c r="D421" s="165" t="s">
        <v>262</v>
      </c>
      <c r="E421" s="166" t="s">
        <v>605</v>
      </c>
      <c r="F421" s="167" t="s">
        <v>606</v>
      </c>
      <c r="G421" s="168" t="s">
        <v>374</v>
      </c>
      <c r="H421" s="169">
        <v>15</v>
      </c>
      <c r="I421" s="170"/>
      <c r="J421" s="171">
        <f>ROUND(I421*H421,2)</f>
        <v>0</v>
      </c>
      <c r="K421" s="167" t="s">
        <v>134</v>
      </c>
      <c r="L421" s="172"/>
      <c r="M421" s="173" t="s">
        <v>1</v>
      </c>
      <c r="N421" s="174" t="s">
        <v>42</v>
      </c>
      <c r="P421" s="141">
        <f>O421*H421</f>
        <v>0</v>
      </c>
      <c r="Q421" s="141">
        <v>0.108</v>
      </c>
      <c r="R421" s="141">
        <f>Q421*H421</f>
        <v>1.6199999999999999</v>
      </c>
      <c r="S421" s="141">
        <v>0</v>
      </c>
      <c r="T421" s="142">
        <f>S421*H421</f>
        <v>0</v>
      </c>
      <c r="AR421" s="143" t="s">
        <v>184</v>
      </c>
      <c r="AT421" s="143" t="s">
        <v>262</v>
      </c>
      <c r="AU421" s="143" t="s">
        <v>87</v>
      </c>
      <c r="AY421" s="17" t="s">
        <v>128</v>
      </c>
      <c r="BE421" s="144">
        <f>IF(N421="základní",J421,0)</f>
        <v>0</v>
      </c>
      <c r="BF421" s="144">
        <f>IF(N421="snížená",J421,0)</f>
        <v>0</v>
      </c>
      <c r="BG421" s="144">
        <f>IF(N421="zákl. přenesená",J421,0)</f>
        <v>0</v>
      </c>
      <c r="BH421" s="144">
        <f>IF(N421="sníž. přenesená",J421,0)</f>
        <v>0</v>
      </c>
      <c r="BI421" s="144">
        <f>IF(N421="nulová",J421,0)</f>
        <v>0</v>
      </c>
      <c r="BJ421" s="17" t="s">
        <v>85</v>
      </c>
      <c r="BK421" s="144">
        <f>ROUND(I421*H421,2)</f>
        <v>0</v>
      </c>
      <c r="BL421" s="17" t="s">
        <v>135</v>
      </c>
      <c r="BM421" s="143" t="s">
        <v>607</v>
      </c>
    </row>
    <row r="422" spans="2:65" s="1" customFormat="1" ht="10.199999999999999">
      <c r="B422" s="32"/>
      <c r="D422" s="145" t="s">
        <v>137</v>
      </c>
      <c r="F422" s="146" t="s">
        <v>606</v>
      </c>
      <c r="I422" s="147"/>
      <c r="L422" s="32"/>
      <c r="M422" s="148"/>
      <c r="T422" s="56"/>
      <c r="AT422" s="17" t="s">
        <v>137</v>
      </c>
      <c r="AU422" s="17" t="s">
        <v>87</v>
      </c>
    </row>
    <row r="423" spans="2:65" s="12" customFormat="1" ht="10.199999999999999">
      <c r="B423" s="151"/>
      <c r="D423" s="145" t="s">
        <v>141</v>
      </c>
      <c r="E423" s="152" t="s">
        <v>1</v>
      </c>
      <c r="F423" s="153" t="s">
        <v>244</v>
      </c>
      <c r="H423" s="154">
        <v>15</v>
      </c>
      <c r="I423" s="155"/>
      <c r="L423" s="151"/>
      <c r="M423" s="156"/>
      <c r="T423" s="157"/>
      <c r="AT423" s="152" t="s">
        <v>141</v>
      </c>
      <c r="AU423" s="152" t="s">
        <v>87</v>
      </c>
      <c r="AV423" s="12" t="s">
        <v>87</v>
      </c>
      <c r="AW423" s="12" t="s">
        <v>34</v>
      </c>
      <c r="AX423" s="12" t="s">
        <v>85</v>
      </c>
      <c r="AY423" s="152" t="s">
        <v>128</v>
      </c>
    </row>
    <row r="424" spans="2:65" s="1" customFormat="1" ht="16.5" customHeight="1">
      <c r="B424" s="32"/>
      <c r="C424" s="165" t="s">
        <v>608</v>
      </c>
      <c r="D424" s="165" t="s">
        <v>262</v>
      </c>
      <c r="E424" s="166" t="s">
        <v>609</v>
      </c>
      <c r="F424" s="167" t="s">
        <v>610</v>
      </c>
      <c r="G424" s="168" t="s">
        <v>374</v>
      </c>
      <c r="H424" s="169">
        <v>3</v>
      </c>
      <c r="I424" s="170"/>
      <c r="J424" s="171">
        <f>ROUND(I424*H424,2)</f>
        <v>0</v>
      </c>
      <c r="K424" s="167" t="s">
        <v>1</v>
      </c>
      <c r="L424" s="172"/>
      <c r="M424" s="173" t="s">
        <v>1</v>
      </c>
      <c r="N424" s="174" t="s">
        <v>42</v>
      </c>
      <c r="P424" s="141">
        <f>O424*H424</f>
        <v>0</v>
      </c>
      <c r="Q424" s="141">
        <v>6.2E-2</v>
      </c>
      <c r="R424" s="141">
        <f>Q424*H424</f>
        <v>0.186</v>
      </c>
      <c r="S424" s="141">
        <v>0</v>
      </c>
      <c r="T424" s="142">
        <f>S424*H424</f>
        <v>0</v>
      </c>
      <c r="AR424" s="143" t="s">
        <v>184</v>
      </c>
      <c r="AT424" s="143" t="s">
        <v>262</v>
      </c>
      <c r="AU424" s="143" t="s">
        <v>87</v>
      </c>
      <c r="AY424" s="17" t="s">
        <v>128</v>
      </c>
      <c r="BE424" s="144">
        <f>IF(N424="základní",J424,0)</f>
        <v>0</v>
      </c>
      <c r="BF424" s="144">
        <f>IF(N424="snížená",J424,0)</f>
        <v>0</v>
      </c>
      <c r="BG424" s="144">
        <f>IF(N424="zákl. přenesená",J424,0)</f>
        <v>0</v>
      </c>
      <c r="BH424" s="144">
        <f>IF(N424="sníž. přenesená",J424,0)</f>
        <v>0</v>
      </c>
      <c r="BI424" s="144">
        <f>IF(N424="nulová",J424,0)</f>
        <v>0</v>
      </c>
      <c r="BJ424" s="17" t="s">
        <v>85</v>
      </c>
      <c r="BK424" s="144">
        <f>ROUND(I424*H424,2)</f>
        <v>0</v>
      </c>
      <c r="BL424" s="17" t="s">
        <v>135</v>
      </c>
      <c r="BM424" s="143" t="s">
        <v>611</v>
      </c>
    </row>
    <row r="425" spans="2:65" s="1" customFormat="1" ht="10.199999999999999">
      <c r="B425" s="32"/>
      <c r="D425" s="145" t="s">
        <v>137</v>
      </c>
      <c r="F425" s="146" t="s">
        <v>612</v>
      </c>
      <c r="I425" s="147"/>
      <c r="L425" s="32"/>
      <c r="M425" s="148"/>
      <c r="T425" s="56"/>
      <c r="AT425" s="17" t="s">
        <v>137</v>
      </c>
      <c r="AU425" s="17" t="s">
        <v>87</v>
      </c>
    </row>
    <row r="426" spans="2:65" s="12" customFormat="1" ht="10.199999999999999">
      <c r="B426" s="151"/>
      <c r="D426" s="145" t="s">
        <v>141</v>
      </c>
      <c r="E426" s="152" t="s">
        <v>1</v>
      </c>
      <c r="F426" s="153" t="s">
        <v>613</v>
      </c>
      <c r="H426" s="154">
        <v>3</v>
      </c>
      <c r="I426" s="155"/>
      <c r="L426" s="151"/>
      <c r="M426" s="156"/>
      <c r="T426" s="157"/>
      <c r="AT426" s="152" t="s">
        <v>141</v>
      </c>
      <c r="AU426" s="152" t="s">
        <v>87</v>
      </c>
      <c r="AV426" s="12" t="s">
        <v>87</v>
      </c>
      <c r="AW426" s="12" t="s">
        <v>34</v>
      </c>
      <c r="AX426" s="12" t="s">
        <v>85</v>
      </c>
      <c r="AY426" s="152" t="s">
        <v>128</v>
      </c>
    </row>
    <row r="427" spans="2:65" s="1" customFormat="1" ht="21.75" customHeight="1">
      <c r="B427" s="32"/>
      <c r="C427" s="132" t="s">
        <v>614</v>
      </c>
      <c r="D427" s="132" t="s">
        <v>130</v>
      </c>
      <c r="E427" s="133" t="s">
        <v>615</v>
      </c>
      <c r="F427" s="134" t="s">
        <v>616</v>
      </c>
      <c r="G427" s="135" t="s">
        <v>374</v>
      </c>
      <c r="H427" s="136">
        <v>13</v>
      </c>
      <c r="I427" s="137"/>
      <c r="J427" s="138">
        <f>ROUND(I427*H427,2)</f>
        <v>0</v>
      </c>
      <c r="K427" s="134" t="s">
        <v>134</v>
      </c>
      <c r="L427" s="32"/>
      <c r="M427" s="139" t="s">
        <v>1</v>
      </c>
      <c r="N427" s="140" t="s">
        <v>42</v>
      </c>
      <c r="P427" s="141">
        <f>O427*H427</f>
        <v>0</v>
      </c>
      <c r="Q427" s="141">
        <v>0.09</v>
      </c>
      <c r="R427" s="141">
        <f>Q427*H427</f>
        <v>1.17</v>
      </c>
      <c r="S427" s="141">
        <v>0</v>
      </c>
      <c r="T427" s="142">
        <f>S427*H427</f>
        <v>0</v>
      </c>
      <c r="AR427" s="143" t="s">
        <v>135</v>
      </c>
      <c r="AT427" s="143" t="s">
        <v>130</v>
      </c>
      <c r="AU427" s="143" t="s">
        <v>87</v>
      </c>
      <c r="AY427" s="17" t="s">
        <v>128</v>
      </c>
      <c r="BE427" s="144">
        <f>IF(N427="základní",J427,0)</f>
        <v>0</v>
      </c>
      <c r="BF427" s="144">
        <f>IF(N427="snížená",J427,0)</f>
        <v>0</v>
      </c>
      <c r="BG427" s="144">
        <f>IF(N427="zákl. přenesená",J427,0)</f>
        <v>0</v>
      </c>
      <c r="BH427" s="144">
        <f>IF(N427="sníž. přenesená",J427,0)</f>
        <v>0</v>
      </c>
      <c r="BI427" s="144">
        <f>IF(N427="nulová",J427,0)</f>
        <v>0</v>
      </c>
      <c r="BJ427" s="17" t="s">
        <v>85</v>
      </c>
      <c r="BK427" s="144">
        <f>ROUND(I427*H427,2)</f>
        <v>0</v>
      </c>
      <c r="BL427" s="17" t="s">
        <v>135</v>
      </c>
      <c r="BM427" s="143" t="s">
        <v>617</v>
      </c>
    </row>
    <row r="428" spans="2:65" s="1" customFormat="1" ht="10.199999999999999">
      <c r="B428" s="32"/>
      <c r="D428" s="145" t="s">
        <v>137</v>
      </c>
      <c r="F428" s="146" t="s">
        <v>618</v>
      </c>
      <c r="I428" s="147"/>
      <c r="L428" s="32"/>
      <c r="M428" s="148"/>
      <c r="T428" s="56"/>
      <c r="AT428" s="17" t="s">
        <v>137</v>
      </c>
      <c r="AU428" s="17" t="s">
        <v>87</v>
      </c>
    </row>
    <row r="429" spans="2:65" s="1" customFormat="1" ht="10.199999999999999">
      <c r="B429" s="32"/>
      <c r="D429" s="149" t="s">
        <v>139</v>
      </c>
      <c r="F429" s="150" t="s">
        <v>619</v>
      </c>
      <c r="I429" s="147"/>
      <c r="L429" s="32"/>
      <c r="M429" s="148"/>
      <c r="T429" s="56"/>
      <c r="AT429" s="17" t="s">
        <v>139</v>
      </c>
      <c r="AU429" s="17" t="s">
        <v>87</v>
      </c>
    </row>
    <row r="430" spans="2:65" s="12" customFormat="1" ht="10.199999999999999">
      <c r="B430" s="151"/>
      <c r="D430" s="145" t="s">
        <v>141</v>
      </c>
      <c r="E430" s="152" t="s">
        <v>1</v>
      </c>
      <c r="F430" s="153" t="s">
        <v>620</v>
      </c>
      <c r="H430" s="154">
        <v>13</v>
      </c>
      <c r="I430" s="155"/>
      <c r="L430" s="151"/>
      <c r="M430" s="156"/>
      <c r="T430" s="157"/>
      <c r="AT430" s="152" t="s">
        <v>141</v>
      </c>
      <c r="AU430" s="152" t="s">
        <v>87</v>
      </c>
      <c r="AV430" s="12" t="s">
        <v>87</v>
      </c>
      <c r="AW430" s="12" t="s">
        <v>34</v>
      </c>
      <c r="AX430" s="12" t="s">
        <v>85</v>
      </c>
      <c r="AY430" s="152" t="s">
        <v>128</v>
      </c>
    </row>
    <row r="431" spans="2:65" s="1" customFormat="1" ht="16.5" customHeight="1">
      <c r="B431" s="32"/>
      <c r="C431" s="132" t="s">
        <v>621</v>
      </c>
      <c r="D431" s="132" t="s">
        <v>130</v>
      </c>
      <c r="E431" s="133" t="s">
        <v>622</v>
      </c>
      <c r="F431" s="134" t="s">
        <v>623</v>
      </c>
      <c r="G431" s="135" t="s">
        <v>374</v>
      </c>
      <c r="H431" s="136">
        <v>6</v>
      </c>
      <c r="I431" s="137"/>
      <c r="J431" s="138">
        <f>ROUND(I431*H431,2)</f>
        <v>0</v>
      </c>
      <c r="K431" s="134" t="s">
        <v>134</v>
      </c>
      <c r="L431" s="32"/>
      <c r="M431" s="139" t="s">
        <v>1</v>
      </c>
      <c r="N431" s="140" t="s">
        <v>42</v>
      </c>
      <c r="P431" s="141">
        <f>O431*H431</f>
        <v>0</v>
      </c>
      <c r="Q431" s="141">
        <v>0.04</v>
      </c>
      <c r="R431" s="141">
        <f>Q431*H431</f>
        <v>0.24</v>
      </c>
      <c r="S431" s="141">
        <v>0</v>
      </c>
      <c r="T431" s="142">
        <f>S431*H431</f>
        <v>0</v>
      </c>
      <c r="AR431" s="143" t="s">
        <v>135</v>
      </c>
      <c r="AT431" s="143" t="s">
        <v>130</v>
      </c>
      <c r="AU431" s="143" t="s">
        <v>87</v>
      </c>
      <c r="AY431" s="17" t="s">
        <v>128</v>
      </c>
      <c r="BE431" s="144">
        <f>IF(N431="základní",J431,0)</f>
        <v>0</v>
      </c>
      <c r="BF431" s="144">
        <f>IF(N431="snížená",J431,0)</f>
        <v>0</v>
      </c>
      <c r="BG431" s="144">
        <f>IF(N431="zákl. přenesená",J431,0)</f>
        <v>0</v>
      </c>
      <c r="BH431" s="144">
        <f>IF(N431="sníž. přenesená",J431,0)</f>
        <v>0</v>
      </c>
      <c r="BI431" s="144">
        <f>IF(N431="nulová",J431,0)</f>
        <v>0</v>
      </c>
      <c r="BJ431" s="17" t="s">
        <v>85</v>
      </c>
      <c r="BK431" s="144">
        <f>ROUND(I431*H431,2)</f>
        <v>0</v>
      </c>
      <c r="BL431" s="17" t="s">
        <v>135</v>
      </c>
      <c r="BM431" s="143" t="s">
        <v>624</v>
      </c>
    </row>
    <row r="432" spans="2:65" s="1" customFormat="1" ht="10.199999999999999">
      <c r="B432" s="32"/>
      <c r="D432" s="145" t="s">
        <v>137</v>
      </c>
      <c r="F432" s="146" t="s">
        <v>625</v>
      </c>
      <c r="I432" s="147"/>
      <c r="L432" s="32"/>
      <c r="M432" s="148"/>
      <c r="T432" s="56"/>
      <c r="AT432" s="17" t="s">
        <v>137</v>
      </c>
      <c r="AU432" s="17" t="s">
        <v>87</v>
      </c>
    </row>
    <row r="433" spans="2:65" s="1" customFormat="1" ht="10.199999999999999">
      <c r="B433" s="32"/>
      <c r="D433" s="149" t="s">
        <v>139</v>
      </c>
      <c r="F433" s="150" t="s">
        <v>626</v>
      </c>
      <c r="I433" s="147"/>
      <c r="L433" s="32"/>
      <c r="M433" s="148"/>
      <c r="T433" s="56"/>
      <c r="AT433" s="17" t="s">
        <v>139</v>
      </c>
      <c r="AU433" s="17" t="s">
        <v>87</v>
      </c>
    </row>
    <row r="434" spans="2:65" s="12" customFormat="1" ht="10.199999999999999">
      <c r="B434" s="151"/>
      <c r="D434" s="145" t="s">
        <v>141</v>
      </c>
      <c r="E434" s="152" t="s">
        <v>1</v>
      </c>
      <c r="F434" s="153" t="s">
        <v>627</v>
      </c>
      <c r="H434" s="154">
        <v>6</v>
      </c>
      <c r="I434" s="155"/>
      <c r="L434" s="151"/>
      <c r="M434" s="156"/>
      <c r="T434" s="157"/>
      <c r="AT434" s="152" t="s">
        <v>141</v>
      </c>
      <c r="AU434" s="152" t="s">
        <v>87</v>
      </c>
      <c r="AV434" s="12" t="s">
        <v>87</v>
      </c>
      <c r="AW434" s="12" t="s">
        <v>34</v>
      </c>
      <c r="AX434" s="12" t="s">
        <v>85</v>
      </c>
      <c r="AY434" s="152" t="s">
        <v>128</v>
      </c>
    </row>
    <row r="435" spans="2:65" s="11" customFormat="1" ht="22.8" customHeight="1">
      <c r="B435" s="120"/>
      <c r="D435" s="121" t="s">
        <v>76</v>
      </c>
      <c r="E435" s="130" t="s">
        <v>191</v>
      </c>
      <c r="F435" s="130" t="s">
        <v>628</v>
      </c>
      <c r="I435" s="123"/>
      <c r="J435" s="131">
        <f>BK435</f>
        <v>0</v>
      </c>
      <c r="L435" s="120"/>
      <c r="M435" s="125"/>
      <c r="P435" s="126">
        <f>SUM(P436:P502)</f>
        <v>0</v>
      </c>
      <c r="R435" s="126">
        <f>SUM(R436:R502)</f>
        <v>479.27970080000006</v>
      </c>
      <c r="T435" s="127">
        <f>SUM(T436:T502)</f>
        <v>66.384</v>
      </c>
      <c r="AR435" s="121" t="s">
        <v>85</v>
      </c>
      <c r="AT435" s="128" t="s">
        <v>76</v>
      </c>
      <c r="AU435" s="128" t="s">
        <v>85</v>
      </c>
      <c r="AY435" s="121" t="s">
        <v>128</v>
      </c>
      <c r="BK435" s="129">
        <f>SUM(BK436:BK502)</f>
        <v>0</v>
      </c>
    </row>
    <row r="436" spans="2:65" s="1" customFormat="1" ht="16.5" customHeight="1">
      <c r="B436" s="32"/>
      <c r="C436" s="132" t="s">
        <v>629</v>
      </c>
      <c r="D436" s="132" t="s">
        <v>130</v>
      </c>
      <c r="E436" s="133" t="s">
        <v>630</v>
      </c>
      <c r="F436" s="134" t="s">
        <v>631</v>
      </c>
      <c r="G436" s="135" t="s">
        <v>374</v>
      </c>
      <c r="H436" s="136">
        <v>2</v>
      </c>
      <c r="I436" s="137"/>
      <c r="J436" s="138">
        <f>ROUND(I436*H436,2)</f>
        <v>0</v>
      </c>
      <c r="K436" s="134" t="s">
        <v>134</v>
      </c>
      <c r="L436" s="32"/>
      <c r="M436" s="139" t="s">
        <v>1</v>
      </c>
      <c r="N436" s="140" t="s">
        <v>42</v>
      </c>
      <c r="P436" s="141">
        <f>O436*H436</f>
        <v>0</v>
      </c>
      <c r="Q436" s="141">
        <v>6.9999999999999999E-4</v>
      </c>
      <c r="R436" s="141">
        <f>Q436*H436</f>
        <v>1.4E-3</v>
      </c>
      <c r="S436" s="141">
        <v>0</v>
      </c>
      <c r="T436" s="142">
        <f>S436*H436</f>
        <v>0</v>
      </c>
      <c r="AR436" s="143" t="s">
        <v>135</v>
      </c>
      <c r="AT436" s="143" t="s">
        <v>130</v>
      </c>
      <c r="AU436" s="143" t="s">
        <v>87</v>
      </c>
      <c r="AY436" s="17" t="s">
        <v>128</v>
      </c>
      <c r="BE436" s="144">
        <f>IF(N436="základní",J436,0)</f>
        <v>0</v>
      </c>
      <c r="BF436" s="144">
        <f>IF(N436="snížená",J436,0)</f>
        <v>0</v>
      </c>
      <c r="BG436" s="144">
        <f>IF(N436="zákl. přenesená",J436,0)</f>
        <v>0</v>
      </c>
      <c r="BH436" s="144">
        <f>IF(N436="sníž. přenesená",J436,0)</f>
        <v>0</v>
      </c>
      <c r="BI436" s="144">
        <f>IF(N436="nulová",J436,0)</f>
        <v>0</v>
      </c>
      <c r="BJ436" s="17" t="s">
        <v>85</v>
      </c>
      <c r="BK436" s="144">
        <f>ROUND(I436*H436,2)</f>
        <v>0</v>
      </c>
      <c r="BL436" s="17" t="s">
        <v>135</v>
      </c>
      <c r="BM436" s="143" t="s">
        <v>632</v>
      </c>
    </row>
    <row r="437" spans="2:65" s="1" customFormat="1" ht="10.199999999999999">
      <c r="B437" s="32"/>
      <c r="D437" s="145" t="s">
        <v>137</v>
      </c>
      <c r="F437" s="146" t="s">
        <v>633</v>
      </c>
      <c r="I437" s="147"/>
      <c r="L437" s="32"/>
      <c r="M437" s="148"/>
      <c r="T437" s="56"/>
      <c r="AT437" s="17" t="s">
        <v>137</v>
      </c>
      <c r="AU437" s="17" t="s">
        <v>87</v>
      </c>
    </row>
    <row r="438" spans="2:65" s="1" customFormat="1" ht="10.199999999999999">
      <c r="B438" s="32"/>
      <c r="D438" s="149" t="s">
        <v>139</v>
      </c>
      <c r="F438" s="150" t="s">
        <v>634</v>
      </c>
      <c r="I438" s="147"/>
      <c r="L438" s="32"/>
      <c r="M438" s="148"/>
      <c r="T438" s="56"/>
      <c r="AT438" s="17" t="s">
        <v>139</v>
      </c>
      <c r="AU438" s="17" t="s">
        <v>87</v>
      </c>
    </row>
    <row r="439" spans="2:65" s="12" customFormat="1" ht="10.199999999999999">
      <c r="B439" s="151"/>
      <c r="D439" s="145" t="s">
        <v>141</v>
      </c>
      <c r="E439" s="152" t="s">
        <v>1</v>
      </c>
      <c r="F439" s="153" t="s">
        <v>635</v>
      </c>
      <c r="H439" s="154">
        <v>2</v>
      </c>
      <c r="I439" s="155"/>
      <c r="L439" s="151"/>
      <c r="M439" s="156"/>
      <c r="T439" s="157"/>
      <c r="AT439" s="152" t="s">
        <v>141</v>
      </c>
      <c r="AU439" s="152" t="s">
        <v>87</v>
      </c>
      <c r="AV439" s="12" t="s">
        <v>87</v>
      </c>
      <c r="AW439" s="12" t="s">
        <v>34</v>
      </c>
      <c r="AX439" s="12" t="s">
        <v>85</v>
      </c>
      <c r="AY439" s="152" t="s">
        <v>128</v>
      </c>
    </row>
    <row r="440" spans="2:65" s="1" customFormat="1" ht="16.5" customHeight="1">
      <c r="B440" s="32"/>
      <c r="C440" s="165" t="s">
        <v>636</v>
      </c>
      <c r="D440" s="165" t="s">
        <v>262</v>
      </c>
      <c r="E440" s="166" t="s">
        <v>637</v>
      </c>
      <c r="F440" s="167" t="s">
        <v>638</v>
      </c>
      <c r="G440" s="168" t="s">
        <v>374</v>
      </c>
      <c r="H440" s="169">
        <v>1</v>
      </c>
      <c r="I440" s="170"/>
      <c r="J440" s="171">
        <f>ROUND(I440*H440,2)</f>
        <v>0</v>
      </c>
      <c r="K440" s="167" t="s">
        <v>134</v>
      </c>
      <c r="L440" s="172"/>
      <c r="M440" s="173" t="s">
        <v>1</v>
      </c>
      <c r="N440" s="174" t="s">
        <v>42</v>
      </c>
      <c r="P440" s="141">
        <f>O440*H440</f>
        <v>0</v>
      </c>
      <c r="Q440" s="141">
        <v>5.0000000000000001E-3</v>
      </c>
      <c r="R440" s="141">
        <f>Q440*H440</f>
        <v>5.0000000000000001E-3</v>
      </c>
      <c r="S440" s="141">
        <v>0</v>
      </c>
      <c r="T440" s="142">
        <f>S440*H440</f>
        <v>0</v>
      </c>
      <c r="AR440" s="143" t="s">
        <v>184</v>
      </c>
      <c r="AT440" s="143" t="s">
        <v>262</v>
      </c>
      <c r="AU440" s="143" t="s">
        <v>87</v>
      </c>
      <c r="AY440" s="17" t="s">
        <v>128</v>
      </c>
      <c r="BE440" s="144">
        <f>IF(N440="základní",J440,0)</f>
        <v>0</v>
      </c>
      <c r="BF440" s="144">
        <f>IF(N440="snížená",J440,0)</f>
        <v>0</v>
      </c>
      <c r="BG440" s="144">
        <f>IF(N440="zákl. přenesená",J440,0)</f>
        <v>0</v>
      </c>
      <c r="BH440" s="144">
        <f>IF(N440="sníž. přenesená",J440,0)</f>
        <v>0</v>
      </c>
      <c r="BI440" s="144">
        <f>IF(N440="nulová",J440,0)</f>
        <v>0</v>
      </c>
      <c r="BJ440" s="17" t="s">
        <v>85</v>
      </c>
      <c r="BK440" s="144">
        <f>ROUND(I440*H440,2)</f>
        <v>0</v>
      </c>
      <c r="BL440" s="17" t="s">
        <v>135</v>
      </c>
      <c r="BM440" s="143" t="s">
        <v>639</v>
      </c>
    </row>
    <row r="441" spans="2:65" s="1" customFormat="1" ht="10.199999999999999">
      <c r="B441" s="32"/>
      <c r="D441" s="145" t="s">
        <v>137</v>
      </c>
      <c r="F441" s="146" t="s">
        <v>638</v>
      </c>
      <c r="I441" s="147"/>
      <c r="L441" s="32"/>
      <c r="M441" s="148"/>
      <c r="T441" s="56"/>
      <c r="AT441" s="17" t="s">
        <v>137</v>
      </c>
      <c r="AU441" s="17" t="s">
        <v>87</v>
      </c>
    </row>
    <row r="442" spans="2:65" s="12" customFormat="1" ht="10.199999999999999">
      <c r="B442" s="151"/>
      <c r="D442" s="145" t="s">
        <v>141</v>
      </c>
      <c r="E442" s="152" t="s">
        <v>1</v>
      </c>
      <c r="F442" s="153" t="s">
        <v>640</v>
      </c>
      <c r="H442" s="154">
        <v>1</v>
      </c>
      <c r="I442" s="155"/>
      <c r="L442" s="151"/>
      <c r="M442" s="156"/>
      <c r="T442" s="157"/>
      <c r="AT442" s="152" t="s">
        <v>141</v>
      </c>
      <c r="AU442" s="152" t="s">
        <v>87</v>
      </c>
      <c r="AV442" s="12" t="s">
        <v>87</v>
      </c>
      <c r="AW442" s="12" t="s">
        <v>34</v>
      </c>
      <c r="AX442" s="12" t="s">
        <v>85</v>
      </c>
      <c r="AY442" s="152" t="s">
        <v>128</v>
      </c>
    </row>
    <row r="443" spans="2:65" s="1" customFormat="1" ht="16.5" customHeight="1">
      <c r="B443" s="32"/>
      <c r="C443" s="165" t="s">
        <v>641</v>
      </c>
      <c r="D443" s="165" t="s">
        <v>262</v>
      </c>
      <c r="E443" s="166" t="s">
        <v>642</v>
      </c>
      <c r="F443" s="167" t="s">
        <v>643</v>
      </c>
      <c r="G443" s="168" t="s">
        <v>374</v>
      </c>
      <c r="H443" s="169">
        <v>1</v>
      </c>
      <c r="I443" s="170"/>
      <c r="J443" s="171">
        <f>ROUND(I443*H443,2)</f>
        <v>0</v>
      </c>
      <c r="K443" s="167" t="s">
        <v>134</v>
      </c>
      <c r="L443" s="172"/>
      <c r="M443" s="173" t="s">
        <v>1</v>
      </c>
      <c r="N443" s="174" t="s">
        <v>42</v>
      </c>
      <c r="P443" s="141">
        <f>O443*H443</f>
        <v>0</v>
      </c>
      <c r="Q443" s="141">
        <v>3.5000000000000001E-3</v>
      </c>
      <c r="R443" s="141">
        <f>Q443*H443</f>
        <v>3.5000000000000001E-3</v>
      </c>
      <c r="S443" s="141">
        <v>0</v>
      </c>
      <c r="T443" s="142">
        <f>S443*H443</f>
        <v>0</v>
      </c>
      <c r="AR443" s="143" t="s">
        <v>184</v>
      </c>
      <c r="AT443" s="143" t="s">
        <v>262</v>
      </c>
      <c r="AU443" s="143" t="s">
        <v>87</v>
      </c>
      <c r="AY443" s="17" t="s">
        <v>128</v>
      </c>
      <c r="BE443" s="144">
        <f>IF(N443="základní",J443,0)</f>
        <v>0</v>
      </c>
      <c r="BF443" s="144">
        <f>IF(N443="snížená",J443,0)</f>
        <v>0</v>
      </c>
      <c r="BG443" s="144">
        <f>IF(N443="zákl. přenesená",J443,0)</f>
        <v>0</v>
      </c>
      <c r="BH443" s="144">
        <f>IF(N443="sníž. přenesená",J443,0)</f>
        <v>0</v>
      </c>
      <c r="BI443" s="144">
        <f>IF(N443="nulová",J443,0)</f>
        <v>0</v>
      </c>
      <c r="BJ443" s="17" t="s">
        <v>85</v>
      </c>
      <c r="BK443" s="144">
        <f>ROUND(I443*H443,2)</f>
        <v>0</v>
      </c>
      <c r="BL443" s="17" t="s">
        <v>135</v>
      </c>
      <c r="BM443" s="143" t="s">
        <v>644</v>
      </c>
    </row>
    <row r="444" spans="2:65" s="1" customFormat="1" ht="10.199999999999999">
      <c r="B444" s="32"/>
      <c r="D444" s="145" t="s">
        <v>137</v>
      </c>
      <c r="F444" s="146" t="s">
        <v>643</v>
      </c>
      <c r="I444" s="147"/>
      <c r="L444" s="32"/>
      <c r="M444" s="148"/>
      <c r="T444" s="56"/>
      <c r="AT444" s="17" t="s">
        <v>137</v>
      </c>
      <c r="AU444" s="17" t="s">
        <v>87</v>
      </c>
    </row>
    <row r="445" spans="2:65" s="12" customFormat="1" ht="10.199999999999999">
      <c r="B445" s="151"/>
      <c r="D445" s="145" t="s">
        <v>141</v>
      </c>
      <c r="E445" s="152" t="s">
        <v>1</v>
      </c>
      <c r="F445" s="153" t="s">
        <v>645</v>
      </c>
      <c r="H445" s="154">
        <v>1</v>
      </c>
      <c r="I445" s="155"/>
      <c r="L445" s="151"/>
      <c r="M445" s="156"/>
      <c r="T445" s="157"/>
      <c r="AT445" s="152" t="s">
        <v>141</v>
      </c>
      <c r="AU445" s="152" t="s">
        <v>87</v>
      </c>
      <c r="AV445" s="12" t="s">
        <v>87</v>
      </c>
      <c r="AW445" s="12" t="s">
        <v>34</v>
      </c>
      <c r="AX445" s="12" t="s">
        <v>85</v>
      </c>
      <c r="AY445" s="152" t="s">
        <v>128</v>
      </c>
    </row>
    <row r="446" spans="2:65" s="1" customFormat="1" ht="16.5" customHeight="1">
      <c r="B446" s="32"/>
      <c r="C446" s="132" t="s">
        <v>646</v>
      </c>
      <c r="D446" s="132" t="s">
        <v>130</v>
      </c>
      <c r="E446" s="133" t="s">
        <v>647</v>
      </c>
      <c r="F446" s="134" t="s">
        <v>648</v>
      </c>
      <c r="G446" s="135" t="s">
        <v>374</v>
      </c>
      <c r="H446" s="136">
        <v>2</v>
      </c>
      <c r="I446" s="137"/>
      <c r="J446" s="138">
        <f>ROUND(I446*H446,2)</f>
        <v>0</v>
      </c>
      <c r="K446" s="134" t="s">
        <v>134</v>
      </c>
      <c r="L446" s="32"/>
      <c r="M446" s="139" t="s">
        <v>1</v>
      </c>
      <c r="N446" s="140" t="s">
        <v>42</v>
      </c>
      <c r="P446" s="141">
        <f>O446*H446</f>
        <v>0</v>
      </c>
      <c r="Q446" s="141">
        <v>0.11241</v>
      </c>
      <c r="R446" s="141">
        <f>Q446*H446</f>
        <v>0.22481999999999999</v>
      </c>
      <c r="S446" s="141">
        <v>0</v>
      </c>
      <c r="T446" s="142">
        <f>S446*H446</f>
        <v>0</v>
      </c>
      <c r="AR446" s="143" t="s">
        <v>135</v>
      </c>
      <c r="AT446" s="143" t="s">
        <v>130</v>
      </c>
      <c r="AU446" s="143" t="s">
        <v>87</v>
      </c>
      <c r="AY446" s="17" t="s">
        <v>128</v>
      </c>
      <c r="BE446" s="144">
        <f>IF(N446="základní",J446,0)</f>
        <v>0</v>
      </c>
      <c r="BF446" s="144">
        <f>IF(N446="snížená",J446,0)</f>
        <v>0</v>
      </c>
      <c r="BG446" s="144">
        <f>IF(N446="zákl. přenesená",J446,0)</f>
        <v>0</v>
      </c>
      <c r="BH446" s="144">
        <f>IF(N446="sníž. přenesená",J446,0)</f>
        <v>0</v>
      </c>
      <c r="BI446" s="144">
        <f>IF(N446="nulová",J446,0)</f>
        <v>0</v>
      </c>
      <c r="BJ446" s="17" t="s">
        <v>85</v>
      </c>
      <c r="BK446" s="144">
        <f>ROUND(I446*H446,2)</f>
        <v>0</v>
      </c>
      <c r="BL446" s="17" t="s">
        <v>135</v>
      </c>
      <c r="BM446" s="143" t="s">
        <v>649</v>
      </c>
    </row>
    <row r="447" spans="2:65" s="1" customFormat="1" ht="10.199999999999999">
      <c r="B447" s="32"/>
      <c r="D447" s="145" t="s">
        <v>137</v>
      </c>
      <c r="F447" s="146" t="s">
        <v>650</v>
      </c>
      <c r="I447" s="147"/>
      <c r="L447" s="32"/>
      <c r="M447" s="148"/>
      <c r="T447" s="56"/>
      <c r="AT447" s="17" t="s">
        <v>137</v>
      </c>
      <c r="AU447" s="17" t="s">
        <v>87</v>
      </c>
    </row>
    <row r="448" spans="2:65" s="1" customFormat="1" ht="10.199999999999999">
      <c r="B448" s="32"/>
      <c r="D448" s="149" t="s">
        <v>139</v>
      </c>
      <c r="F448" s="150" t="s">
        <v>651</v>
      </c>
      <c r="I448" s="147"/>
      <c r="L448" s="32"/>
      <c r="M448" s="148"/>
      <c r="T448" s="56"/>
      <c r="AT448" s="17" t="s">
        <v>139</v>
      </c>
      <c r="AU448" s="17" t="s">
        <v>87</v>
      </c>
    </row>
    <row r="449" spans="2:65" s="12" customFormat="1" ht="10.199999999999999">
      <c r="B449" s="151"/>
      <c r="D449" s="145" t="s">
        <v>141</v>
      </c>
      <c r="E449" s="152" t="s">
        <v>1</v>
      </c>
      <c r="F449" s="153" t="s">
        <v>652</v>
      </c>
      <c r="H449" s="154">
        <v>2</v>
      </c>
      <c r="I449" s="155"/>
      <c r="L449" s="151"/>
      <c r="M449" s="156"/>
      <c r="T449" s="157"/>
      <c r="AT449" s="152" t="s">
        <v>141</v>
      </c>
      <c r="AU449" s="152" t="s">
        <v>87</v>
      </c>
      <c r="AV449" s="12" t="s">
        <v>87</v>
      </c>
      <c r="AW449" s="12" t="s">
        <v>34</v>
      </c>
      <c r="AX449" s="12" t="s">
        <v>85</v>
      </c>
      <c r="AY449" s="152" t="s">
        <v>128</v>
      </c>
    </row>
    <row r="450" spans="2:65" s="1" customFormat="1" ht="16.5" customHeight="1">
      <c r="B450" s="32"/>
      <c r="C450" s="165" t="s">
        <v>653</v>
      </c>
      <c r="D450" s="165" t="s">
        <v>262</v>
      </c>
      <c r="E450" s="166" t="s">
        <v>654</v>
      </c>
      <c r="F450" s="167" t="s">
        <v>655</v>
      </c>
      <c r="G450" s="168" t="s">
        <v>374</v>
      </c>
      <c r="H450" s="169">
        <v>2</v>
      </c>
      <c r="I450" s="170"/>
      <c r="J450" s="171">
        <f>ROUND(I450*H450,2)</f>
        <v>0</v>
      </c>
      <c r="K450" s="167" t="s">
        <v>134</v>
      </c>
      <c r="L450" s="172"/>
      <c r="M450" s="173" t="s">
        <v>1</v>
      </c>
      <c r="N450" s="174" t="s">
        <v>42</v>
      </c>
      <c r="P450" s="141">
        <f>O450*H450</f>
        <v>0</v>
      </c>
      <c r="Q450" s="141">
        <v>6.1000000000000004E-3</v>
      </c>
      <c r="R450" s="141">
        <f>Q450*H450</f>
        <v>1.2200000000000001E-2</v>
      </c>
      <c r="S450" s="141">
        <v>0</v>
      </c>
      <c r="T450" s="142">
        <f>S450*H450</f>
        <v>0</v>
      </c>
      <c r="AR450" s="143" t="s">
        <v>184</v>
      </c>
      <c r="AT450" s="143" t="s">
        <v>262</v>
      </c>
      <c r="AU450" s="143" t="s">
        <v>87</v>
      </c>
      <c r="AY450" s="17" t="s">
        <v>128</v>
      </c>
      <c r="BE450" s="144">
        <f>IF(N450="základní",J450,0)</f>
        <v>0</v>
      </c>
      <c r="BF450" s="144">
        <f>IF(N450="snížená",J450,0)</f>
        <v>0</v>
      </c>
      <c r="BG450" s="144">
        <f>IF(N450="zákl. přenesená",J450,0)</f>
        <v>0</v>
      </c>
      <c r="BH450" s="144">
        <f>IF(N450="sníž. přenesená",J450,0)</f>
        <v>0</v>
      </c>
      <c r="BI450" s="144">
        <f>IF(N450="nulová",J450,0)</f>
        <v>0</v>
      </c>
      <c r="BJ450" s="17" t="s">
        <v>85</v>
      </c>
      <c r="BK450" s="144">
        <f>ROUND(I450*H450,2)</f>
        <v>0</v>
      </c>
      <c r="BL450" s="17" t="s">
        <v>135</v>
      </c>
      <c r="BM450" s="143" t="s">
        <v>656</v>
      </c>
    </row>
    <row r="451" spans="2:65" s="1" customFormat="1" ht="10.199999999999999">
      <c r="B451" s="32"/>
      <c r="D451" s="145" t="s">
        <v>137</v>
      </c>
      <c r="F451" s="146" t="s">
        <v>655</v>
      </c>
      <c r="I451" s="147"/>
      <c r="L451" s="32"/>
      <c r="M451" s="148"/>
      <c r="T451" s="56"/>
      <c r="AT451" s="17" t="s">
        <v>137</v>
      </c>
      <c r="AU451" s="17" t="s">
        <v>87</v>
      </c>
    </row>
    <row r="452" spans="2:65" s="1" customFormat="1" ht="16.5" customHeight="1">
      <c r="B452" s="32"/>
      <c r="C452" s="132" t="s">
        <v>657</v>
      </c>
      <c r="D452" s="132" t="s">
        <v>130</v>
      </c>
      <c r="E452" s="133" t="s">
        <v>658</v>
      </c>
      <c r="F452" s="134" t="s">
        <v>659</v>
      </c>
      <c r="G452" s="135" t="s">
        <v>133</v>
      </c>
      <c r="H452" s="136">
        <v>0.6</v>
      </c>
      <c r="I452" s="137"/>
      <c r="J452" s="138">
        <f>ROUND(I452*H452,2)</f>
        <v>0</v>
      </c>
      <c r="K452" s="134" t="s">
        <v>134</v>
      </c>
      <c r="L452" s="32"/>
      <c r="M452" s="139" t="s">
        <v>1</v>
      </c>
      <c r="N452" s="140" t="s">
        <v>42</v>
      </c>
      <c r="P452" s="141">
        <f>O452*H452</f>
        <v>0</v>
      </c>
      <c r="Q452" s="141">
        <v>1.1999999999999999E-3</v>
      </c>
      <c r="R452" s="141">
        <f>Q452*H452</f>
        <v>7.1999999999999994E-4</v>
      </c>
      <c r="S452" s="141">
        <v>0</v>
      </c>
      <c r="T452" s="142">
        <f>S452*H452</f>
        <v>0</v>
      </c>
      <c r="AR452" s="143" t="s">
        <v>135</v>
      </c>
      <c r="AT452" s="143" t="s">
        <v>130</v>
      </c>
      <c r="AU452" s="143" t="s">
        <v>87</v>
      </c>
      <c r="AY452" s="17" t="s">
        <v>128</v>
      </c>
      <c r="BE452" s="144">
        <f>IF(N452="základní",J452,0)</f>
        <v>0</v>
      </c>
      <c r="BF452" s="144">
        <f>IF(N452="snížená",J452,0)</f>
        <v>0</v>
      </c>
      <c r="BG452" s="144">
        <f>IF(N452="zákl. přenesená",J452,0)</f>
        <v>0</v>
      </c>
      <c r="BH452" s="144">
        <f>IF(N452="sníž. přenesená",J452,0)</f>
        <v>0</v>
      </c>
      <c r="BI452" s="144">
        <f>IF(N452="nulová",J452,0)</f>
        <v>0</v>
      </c>
      <c r="BJ452" s="17" t="s">
        <v>85</v>
      </c>
      <c r="BK452" s="144">
        <f>ROUND(I452*H452,2)</f>
        <v>0</v>
      </c>
      <c r="BL452" s="17" t="s">
        <v>135</v>
      </c>
      <c r="BM452" s="143" t="s">
        <v>660</v>
      </c>
    </row>
    <row r="453" spans="2:65" s="1" customFormat="1" ht="10.199999999999999">
      <c r="B453" s="32"/>
      <c r="D453" s="145" t="s">
        <v>137</v>
      </c>
      <c r="F453" s="146" t="s">
        <v>661</v>
      </c>
      <c r="I453" s="147"/>
      <c r="L453" s="32"/>
      <c r="M453" s="148"/>
      <c r="T453" s="56"/>
      <c r="AT453" s="17" t="s">
        <v>137</v>
      </c>
      <c r="AU453" s="17" t="s">
        <v>87</v>
      </c>
    </row>
    <row r="454" spans="2:65" s="1" customFormat="1" ht="10.199999999999999">
      <c r="B454" s="32"/>
      <c r="D454" s="149" t="s">
        <v>139</v>
      </c>
      <c r="F454" s="150" t="s">
        <v>662</v>
      </c>
      <c r="I454" s="147"/>
      <c r="L454" s="32"/>
      <c r="M454" s="148"/>
      <c r="T454" s="56"/>
      <c r="AT454" s="17" t="s">
        <v>139</v>
      </c>
      <c r="AU454" s="17" t="s">
        <v>87</v>
      </c>
    </row>
    <row r="455" spans="2:65" s="12" customFormat="1" ht="10.199999999999999">
      <c r="B455" s="151"/>
      <c r="D455" s="145" t="s">
        <v>141</v>
      </c>
      <c r="E455" s="152" t="s">
        <v>1</v>
      </c>
      <c r="F455" s="153" t="s">
        <v>663</v>
      </c>
      <c r="H455" s="154">
        <v>0.6</v>
      </c>
      <c r="I455" s="155"/>
      <c r="L455" s="151"/>
      <c r="M455" s="156"/>
      <c r="T455" s="157"/>
      <c r="AT455" s="152" t="s">
        <v>141</v>
      </c>
      <c r="AU455" s="152" t="s">
        <v>87</v>
      </c>
      <c r="AV455" s="12" t="s">
        <v>87</v>
      </c>
      <c r="AW455" s="12" t="s">
        <v>34</v>
      </c>
      <c r="AX455" s="12" t="s">
        <v>85</v>
      </c>
      <c r="AY455" s="152" t="s">
        <v>128</v>
      </c>
    </row>
    <row r="456" spans="2:65" s="1" customFormat="1" ht="16.5" customHeight="1">
      <c r="B456" s="32"/>
      <c r="C456" s="132" t="s">
        <v>664</v>
      </c>
      <c r="D456" s="132" t="s">
        <v>130</v>
      </c>
      <c r="E456" s="133" t="s">
        <v>665</v>
      </c>
      <c r="F456" s="134" t="s">
        <v>666</v>
      </c>
      <c r="G456" s="135" t="s">
        <v>133</v>
      </c>
      <c r="H456" s="136">
        <v>0.6</v>
      </c>
      <c r="I456" s="137"/>
      <c r="J456" s="138">
        <f>ROUND(I456*H456,2)</f>
        <v>0</v>
      </c>
      <c r="K456" s="134" t="s">
        <v>134</v>
      </c>
      <c r="L456" s="32"/>
      <c r="M456" s="139" t="s">
        <v>1</v>
      </c>
      <c r="N456" s="140" t="s">
        <v>42</v>
      </c>
      <c r="P456" s="141">
        <f>O456*H456</f>
        <v>0</v>
      </c>
      <c r="Q456" s="141">
        <v>1.0000000000000001E-5</v>
      </c>
      <c r="R456" s="141">
        <f>Q456*H456</f>
        <v>6.0000000000000002E-6</v>
      </c>
      <c r="S456" s="141">
        <v>0</v>
      </c>
      <c r="T456" s="142">
        <f>S456*H456</f>
        <v>0</v>
      </c>
      <c r="AR456" s="143" t="s">
        <v>135</v>
      </c>
      <c r="AT456" s="143" t="s">
        <v>130</v>
      </c>
      <c r="AU456" s="143" t="s">
        <v>87</v>
      </c>
      <c r="AY456" s="17" t="s">
        <v>128</v>
      </c>
      <c r="BE456" s="144">
        <f>IF(N456="základní",J456,0)</f>
        <v>0</v>
      </c>
      <c r="BF456" s="144">
        <f>IF(N456="snížená",J456,0)</f>
        <v>0</v>
      </c>
      <c r="BG456" s="144">
        <f>IF(N456="zákl. přenesená",J456,0)</f>
        <v>0</v>
      </c>
      <c r="BH456" s="144">
        <f>IF(N456="sníž. přenesená",J456,0)</f>
        <v>0</v>
      </c>
      <c r="BI456" s="144">
        <f>IF(N456="nulová",J456,0)</f>
        <v>0</v>
      </c>
      <c r="BJ456" s="17" t="s">
        <v>85</v>
      </c>
      <c r="BK456" s="144">
        <f>ROUND(I456*H456,2)</f>
        <v>0</v>
      </c>
      <c r="BL456" s="17" t="s">
        <v>135</v>
      </c>
      <c r="BM456" s="143" t="s">
        <v>667</v>
      </c>
    </row>
    <row r="457" spans="2:65" s="1" customFormat="1" ht="10.199999999999999">
      <c r="B457" s="32"/>
      <c r="D457" s="145" t="s">
        <v>137</v>
      </c>
      <c r="F457" s="146" t="s">
        <v>668</v>
      </c>
      <c r="I457" s="147"/>
      <c r="L457" s="32"/>
      <c r="M457" s="148"/>
      <c r="T457" s="56"/>
      <c r="AT457" s="17" t="s">
        <v>137</v>
      </c>
      <c r="AU457" s="17" t="s">
        <v>87</v>
      </c>
    </row>
    <row r="458" spans="2:65" s="1" customFormat="1" ht="10.199999999999999">
      <c r="B458" s="32"/>
      <c r="D458" s="149" t="s">
        <v>139</v>
      </c>
      <c r="F458" s="150" t="s">
        <v>669</v>
      </c>
      <c r="I458" s="147"/>
      <c r="L458" s="32"/>
      <c r="M458" s="148"/>
      <c r="T458" s="56"/>
      <c r="AT458" s="17" t="s">
        <v>139</v>
      </c>
      <c r="AU458" s="17" t="s">
        <v>87</v>
      </c>
    </row>
    <row r="459" spans="2:65" s="12" customFormat="1" ht="10.199999999999999">
      <c r="B459" s="151"/>
      <c r="D459" s="145" t="s">
        <v>141</v>
      </c>
      <c r="E459" s="152" t="s">
        <v>1</v>
      </c>
      <c r="F459" s="153" t="s">
        <v>670</v>
      </c>
      <c r="H459" s="154">
        <v>0.6</v>
      </c>
      <c r="I459" s="155"/>
      <c r="L459" s="151"/>
      <c r="M459" s="156"/>
      <c r="T459" s="157"/>
      <c r="AT459" s="152" t="s">
        <v>141</v>
      </c>
      <c r="AU459" s="152" t="s">
        <v>87</v>
      </c>
      <c r="AV459" s="12" t="s">
        <v>87</v>
      </c>
      <c r="AW459" s="12" t="s">
        <v>34</v>
      </c>
      <c r="AX459" s="12" t="s">
        <v>85</v>
      </c>
      <c r="AY459" s="152" t="s">
        <v>128</v>
      </c>
    </row>
    <row r="460" spans="2:65" s="1" customFormat="1" ht="16.5" customHeight="1">
      <c r="B460" s="32"/>
      <c r="C460" s="132" t="s">
        <v>671</v>
      </c>
      <c r="D460" s="132" t="s">
        <v>130</v>
      </c>
      <c r="E460" s="133" t="s">
        <v>672</v>
      </c>
      <c r="F460" s="134" t="s">
        <v>673</v>
      </c>
      <c r="G460" s="135" t="s">
        <v>172</v>
      </c>
      <c r="H460" s="136">
        <v>1428</v>
      </c>
      <c r="I460" s="137"/>
      <c r="J460" s="138">
        <f>ROUND(I460*H460,2)</f>
        <v>0</v>
      </c>
      <c r="K460" s="134" t="s">
        <v>134</v>
      </c>
      <c r="L460" s="32"/>
      <c r="M460" s="139" t="s">
        <v>1</v>
      </c>
      <c r="N460" s="140" t="s">
        <v>42</v>
      </c>
      <c r="P460" s="141">
        <f>O460*H460</f>
        <v>0</v>
      </c>
      <c r="Q460" s="141">
        <v>7.1900000000000006E-2</v>
      </c>
      <c r="R460" s="141">
        <f>Q460*H460</f>
        <v>102.67320000000001</v>
      </c>
      <c r="S460" s="141">
        <v>0</v>
      </c>
      <c r="T460" s="142">
        <f>S460*H460</f>
        <v>0</v>
      </c>
      <c r="AR460" s="143" t="s">
        <v>135</v>
      </c>
      <c r="AT460" s="143" t="s">
        <v>130</v>
      </c>
      <c r="AU460" s="143" t="s">
        <v>87</v>
      </c>
      <c r="AY460" s="17" t="s">
        <v>128</v>
      </c>
      <c r="BE460" s="144">
        <f>IF(N460="základní",J460,0)</f>
        <v>0</v>
      </c>
      <c r="BF460" s="144">
        <f>IF(N460="snížená",J460,0)</f>
        <v>0</v>
      </c>
      <c r="BG460" s="144">
        <f>IF(N460="zákl. přenesená",J460,0)</f>
        <v>0</v>
      </c>
      <c r="BH460" s="144">
        <f>IF(N460="sníž. přenesená",J460,0)</f>
        <v>0</v>
      </c>
      <c r="BI460" s="144">
        <f>IF(N460="nulová",J460,0)</f>
        <v>0</v>
      </c>
      <c r="BJ460" s="17" t="s">
        <v>85</v>
      </c>
      <c r="BK460" s="144">
        <f>ROUND(I460*H460,2)</f>
        <v>0</v>
      </c>
      <c r="BL460" s="17" t="s">
        <v>135</v>
      </c>
      <c r="BM460" s="143" t="s">
        <v>674</v>
      </c>
    </row>
    <row r="461" spans="2:65" s="1" customFormat="1" ht="19.2">
      <c r="B461" s="32"/>
      <c r="D461" s="145" t="s">
        <v>137</v>
      </c>
      <c r="F461" s="146" t="s">
        <v>675</v>
      </c>
      <c r="I461" s="147"/>
      <c r="L461" s="32"/>
      <c r="M461" s="148"/>
      <c r="T461" s="56"/>
      <c r="AT461" s="17" t="s">
        <v>137</v>
      </c>
      <c r="AU461" s="17" t="s">
        <v>87</v>
      </c>
    </row>
    <row r="462" spans="2:65" s="1" customFormat="1" ht="10.199999999999999">
      <c r="B462" s="32"/>
      <c r="D462" s="149" t="s">
        <v>139</v>
      </c>
      <c r="F462" s="150" t="s">
        <v>676</v>
      </c>
      <c r="I462" s="147"/>
      <c r="L462" s="32"/>
      <c r="M462" s="148"/>
      <c r="T462" s="56"/>
      <c r="AT462" s="17" t="s">
        <v>139</v>
      </c>
      <c r="AU462" s="17" t="s">
        <v>87</v>
      </c>
    </row>
    <row r="463" spans="2:65" s="12" customFormat="1" ht="10.199999999999999">
      <c r="B463" s="151"/>
      <c r="D463" s="145" t="s">
        <v>141</v>
      </c>
      <c r="E463" s="152" t="s">
        <v>1</v>
      </c>
      <c r="F463" s="153" t="s">
        <v>677</v>
      </c>
      <c r="H463" s="154">
        <v>1428</v>
      </c>
      <c r="I463" s="155"/>
      <c r="L463" s="151"/>
      <c r="M463" s="156"/>
      <c r="T463" s="157"/>
      <c r="AT463" s="152" t="s">
        <v>141</v>
      </c>
      <c r="AU463" s="152" t="s">
        <v>87</v>
      </c>
      <c r="AV463" s="12" t="s">
        <v>87</v>
      </c>
      <c r="AW463" s="12" t="s">
        <v>34</v>
      </c>
      <c r="AX463" s="12" t="s">
        <v>85</v>
      </c>
      <c r="AY463" s="152" t="s">
        <v>128</v>
      </c>
    </row>
    <row r="464" spans="2:65" s="1" customFormat="1" ht="16.5" customHeight="1">
      <c r="B464" s="32"/>
      <c r="C464" s="165" t="s">
        <v>678</v>
      </c>
      <c r="D464" s="165" t="s">
        <v>262</v>
      </c>
      <c r="E464" s="166" t="s">
        <v>679</v>
      </c>
      <c r="F464" s="167" t="s">
        <v>680</v>
      </c>
      <c r="G464" s="168" t="s">
        <v>133</v>
      </c>
      <c r="H464" s="169">
        <v>142.80000000000001</v>
      </c>
      <c r="I464" s="170"/>
      <c r="J464" s="171">
        <f>ROUND(I464*H464,2)</f>
        <v>0</v>
      </c>
      <c r="K464" s="167" t="s">
        <v>134</v>
      </c>
      <c r="L464" s="172"/>
      <c r="M464" s="173" t="s">
        <v>1</v>
      </c>
      <c r="N464" s="174" t="s">
        <v>42</v>
      </c>
      <c r="P464" s="141">
        <f>O464*H464</f>
        <v>0</v>
      </c>
      <c r="Q464" s="141">
        <v>0.222</v>
      </c>
      <c r="R464" s="141">
        <f>Q464*H464</f>
        <v>31.701600000000003</v>
      </c>
      <c r="S464" s="141">
        <v>0</v>
      </c>
      <c r="T464" s="142">
        <f>S464*H464</f>
        <v>0</v>
      </c>
      <c r="AR464" s="143" t="s">
        <v>184</v>
      </c>
      <c r="AT464" s="143" t="s">
        <v>262</v>
      </c>
      <c r="AU464" s="143" t="s">
        <v>87</v>
      </c>
      <c r="AY464" s="17" t="s">
        <v>128</v>
      </c>
      <c r="BE464" s="144">
        <f>IF(N464="základní",J464,0)</f>
        <v>0</v>
      </c>
      <c r="BF464" s="144">
        <f>IF(N464="snížená",J464,0)</f>
        <v>0</v>
      </c>
      <c r="BG464" s="144">
        <f>IF(N464="zákl. přenesená",J464,0)</f>
        <v>0</v>
      </c>
      <c r="BH464" s="144">
        <f>IF(N464="sníž. přenesená",J464,0)</f>
        <v>0</v>
      </c>
      <c r="BI464" s="144">
        <f>IF(N464="nulová",J464,0)</f>
        <v>0</v>
      </c>
      <c r="BJ464" s="17" t="s">
        <v>85</v>
      </c>
      <c r="BK464" s="144">
        <f>ROUND(I464*H464,2)</f>
        <v>0</v>
      </c>
      <c r="BL464" s="17" t="s">
        <v>135</v>
      </c>
      <c r="BM464" s="143" t="s">
        <v>681</v>
      </c>
    </row>
    <row r="465" spans="2:65" s="1" customFormat="1" ht="10.199999999999999">
      <c r="B465" s="32"/>
      <c r="D465" s="145" t="s">
        <v>137</v>
      </c>
      <c r="F465" s="146" t="s">
        <v>680</v>
      </c>
      <c r="I465" s="147"/>
      <c r="L465" s="32"/>
      <c r="M465" s="148"/>
      <c r="T465" s="56"/>
      <c r="AT465" s="17" t="s">
        <v>137</v>
      </c>
      <c r="AU465" s="17" t="s">
        <v>87</v>
      </c>
    </row>
    <row r="466" spans="2:65" s="12" customFormat="1" ht="10.199999999999999">
      <c r="B466" s="151"/>
      <c r="D466" s="145" t="s">
        <v>141</v>
      </c>
      <c r="E466" s="152" t="s">
        <v>1</v>
      </c>
      <c r="F466" s="153" t="s">
        <v>682</v>
      </c>
      <c r="H466" s="154">
        <v>142.80000000000001</v>
      </c>
      <c r="I466" s="155"/>
      <c r="L466" s="151"/>
      <c r="M466" s="156"/>
      <c r="T466" s="157"/>
      <c r="AT466" s="152" t="s">
        <v>141</v>
      </c>
      <c r="AU466" s="152" t="s">
        <v>87</v>
      </c>
      <c r="AV466" s="12" t="s">
        <v>87</v>
      </c>
      <c r="AW466" s="12" t="s">
        <v>34</v>
      </c>
      <c r="AX466" s="12" t="s">
        <v>85</v>
      </c>
      <c r="AY466" s="152" t="s">
        <v>128</v>
      </c>
    </row>
    <row r="467" spans="2:65" s="1" customFormat="1" ht="16.5" customHeight="1">
      <c r="B467" s="32"/>
      <c r="C467" s="132" t="s">
        <v>683</v>
      </c>
      <c r="D467" s="132" t="s">
        <v>130</v>
      </c>
      <c r="E467" s="133" t="s">
        <v>684</v>
      </c>
      <c r="F467" s="134" t="s">
        <v>685</v>
      </c>
      <c r="G467" s="135" t="s">
        <v>172</v>
      </c>
      <c r="H467" s="136">
        <v>798</v>
      </c>
      <c r="I467" s="137"/>
      <c r="J467" s="138">
        <f>ROUND(I467*H467,2)</f>
        <v>0</v>
      </c>
      <c r="K467" s="134" t="s">
        <v>134</v>
      </c>
      <c r="L467" s="32"/>
      <c r="M467" s="139" t="s">
        <v>1</v>
      </c>
      <c r="N467" s="140" t="s">
        <v>42</v>
      </c>
      <c r="P467" s="141">
        <f>O467*H467</f>
        <v>0</v>
      </c>
      <c r="Q467" s="141">
        <v>0.16850000000000001</v>
      </c>
      <c r="R467" s="141">
        <f>Q467*H467</f>
        <v>134.46300000000002</v>
      </c>
      <c r="S467" s="141">
        <v>0</v>
      </c>
      <c r="T467" s="142">
        <f>S467*H467</f>
        <v>0</v>
      </c>
      <c r="AR467" s="143" t="s">
        <v>135</v>
      </c>
      <c r="AT467" s="143" t="s">
        <v>130</v>
      </c>
      <c r="AU467" s="143" t="s">
        <v>87</v>
      </c>
      <c r="AY467" s="17" t="s">
        <v>128</v>
      </c>
      <c r="BE467" s="144">
        <f>IF(N467="základní",J467,0)</f>
        <v>0</v>
      </c>
      <c r="BF467" s="144">
        <f>IF(N467="snížená",J467,0)</f>
        <v>0</v>
      </c>
      <c r="BG467" s="144">
        <f>IF(N467="zákl. přenesená",J467,0)</f>
        <v>0</v>
      </c>
      <c r="BH467" s="144">
        <f>IF(N467="sníž. přenesená",J467,0)</f>
        <v>0</v>
      </c>
      <c r="BI467" s="144">
        <f>IF(N467="nulová",J467,0)</f>
        <v>0</v>
      </c>
      <c r="BJ467" s="17" t="s">
        <v>85</v>
      </c>
      <c r="BK467" s="144">
        <f>ROUND(I467*H467,2)</f>
        <v>0</v>
      </c>
      <c r="BL467" s="17" t="s">
        <v>135</v>
      </c>
      <c r="BM467" s="143" t="s">
        <v>686</v>
      </c>
    </row>
    <row r="468" spans="2:65" s="1" customFormat="1" ht="19.2">
      <c r="B468" s="32"/>
      <c r="D468" s="145" t="s">
        <v>137</v>
      </c>
      <c r="F468" s="146" t="s">
        <v>687</v>
      </c>
      <c r="I468" s="147"/>
      <c r="L468" s="32"/>
      <c r="M468" s="148"/>
      <c r="T468" s="56"/>
      <c r="AT468" s="17" t="s">
        <v>137</v>
      </c>
      <c r="AU468" s="17" t="s">
        <v>87</v>
      </c>
    </row>
    <row r="469" spans="2:65" s="1" customFormat="1" ht="10.199999999999999">
      <c r="B469" s="32"/>
      <c r="D469" s="149" t="s">
        <v>139</v>
      </c>
      <c r="F469" s="150" t="s">
        <v>688</v>
      </c>
      <c r="I469" s="147"/>
      <c r="L469" s="32"/>
      <c r="M469" s="148"/>
      <c r="T469" s="56"/>
      <c r="AT469" s="17" t="s">
        <v>139</v>
      </c>
      <c r="AU469" s="17" t="s">
        <v>87</v>
      </c>
    </row>
    <row r="470" spans="2:65" s="12" customFormat="1" ht="10.199999999999999">
      <c r="B470" s="151"/>
      <c r="D470" s="145" t="s">
        <v>141</v>
      </c>
      <c r="E470" s="152" t="s">
        <v>1</v>
      </c>
      <c r="F470" s="153" t="s">
        <v>689</v>
      </c>
      <c r="H470" s="154">
        <v>798</v>
      </c>
      <c r="I470" s="155"/>
      <c r="L470" s="151"/>
      <c r="M470" s="156"/>
      <c r="T470" s="157"/>
      <c r="AT470" s="152" t="s">
        <v>141</v>
      </c>
      <c r="AU470" s="152" t="s">
        <v>87</v>
      </c>
      <c r="AV470" s="12" t="s">
        <v>87</v>
      </c>
      <c r="AW470" s="12" t="s">
        <v>34</v>
      </c>
      <c r="AX470" s="12" t="s">
        <v>85</v>
      </c>
      <c r="AY470" s="152" t="s">
        <v>128</v>
      </c>
    </row>
    <row r="471" spans="2:65" s="1" customFormat="1" ht="16.5" customHeight="1">
      <c r="B471" s="32"/>
      <c r="C471" s="165" t="s">
        <v>690</v>
      </c>
      <c r="D471" s="165" t="s">
        <v>262</v>
      </c>
      <c r="E471" s="166" t="s">
        <v>691</v>
      </c>
      <c r="F471" s="167" t="s">
        <v>692</v>
      </c>
      <c r="G471" s="168" t="s">
        <v>172</v>
      </c>
      <c r="H471" s="169">
        <v>154.02000000000001</v>
      </c>
      <c r="I471" s="170"/>
      <c r="J471" s="171">
        <f>ROUND(I471*H471,2)</f>
        <v>0</v>
      </c>
      <c r="K471" s="167" t="s">
        <v>134</v>
      </c>
      <c r="L471" s="172"/>
      <c r="M471" s="173" t="s">
        <v>1</v>
      </c>
      <c r="N471" s="174" t="s">
        <v>42</v>
      </c>
      <c r="P471" s="141">
        <f>O471*H471</f>
        <v>0</v>
      </c>
      <c r="Q471" s="141">
        <v>4.8300000000000003E-2</v>
      </c>
      <c r="R471" s="141">
        <f>Q471*H471</f>
        <v>7.4391660000000011</v>
      </c>
      <c r="S471" s="141">
        <v>0</v>
      </c>
      <c r="T471" s="142">
        <f>S471*H471</f>
        <v>0</v>
      </c>
      <c r="AR471" s="143" t="s">
        <v>184</v>
      </c>
      <c r="AT471" s="143" t="s">
        <v>262</v>
      </c>
      <c r="AU471" s="143" t="s">
        <v>87</v>
      </c>
      <c r="AY471" s="17" t="s">
        <v>128</v>
      </c>
      <c r="BE471" s="144">
        <f>IF(N471="základní",J471,0)</f>
        <v>0</v>
      </c>
      <c r="BF471" s="144">
        <f>IF(N471="snížená",J471,0)</f>
        <v>0</v>
      </c>
      <c r="BG471" s="144">
        <f>IF(N471="zákl. přenesená",J471,0)</f>
        <v>0</v>
      </c>
      <c r="BH471" s="144">
        <f>IF(N471="sníž. přenesená",J471,0)</f>
        <v>0</v>
      </c>
      <c r="BI471" s="144">
        <f>IF(N471="nulová",J471,0)</f>
        <v>0</v>
      </c>
      <c r="BJ471" s="17" t="s">
        <v>85</v>
      </c>
      <c r="BK471" s="144">
        <f>ROUND(I471*H471,2)</f>
        <v>0</v>
      </c>
      <c r="BL471" s="17" t="s">
        <v>135</v>
      </c>
      <c r="BM471" s="143" t="s">
        <v>693</v>
      </c>
    </row>
    <row r="472" spans="2:65" s="1" customFormat="1" ht="10.199999999999999">
      <c r="B472" s="32"/>
      <c r="D472" s="145" t="s">
        <v>137</v>
      </c>
      <c r="F472" s="146" t="s">
        <v>692</v>
      </c>
      <c r="I472" s="147"/>
      <c r="L472" s="32"/>
      <c r="M472" s="148"/>
      <c r="T472" s="56"/>
      <c r="AT472" s="17" t="s">
        <v>137</v>
      </c>
      <c r="AU472" s="17" t="s">
        <v>87</v>
      </c>
    </row>
    <row r="473" spans="2:65" s="12" customFormat="1" ht="10.199999999999999">
      <c r="B473" s="151"/>
      <c r="D473" s="145" t="s">
        <v>141</v>
      </c>
      <c r="E473" s="152" t="s">
        <v>1</v>
      </c>
      <c r="F473" s="153" t="s">
        <v>694</v>
      </c>
      <c r="H473" s="154">
        <v>154.02000000000001</v>
      </c>
      <c r="I473" s="155"/>
      <c r="L473" s="151"/>
      <c r="M473" s="156"/>
      <c r="T473" s="157"/>
      <c r="AT473" s="152" t="s">
        <v>141</v>
      </c>
      <c r="AU473" s="152" t="s">
        <v>87</v>
      </c>
      <c r="AV473" s="12" t="s">
        <v>87</v>
      </c>
      <c r="AW473" s="12" t="s">
        <v>34</v>
      </c>
      <c r="AX473" s="12" t="s">
        <v>85</v>
      </c>
      <c r="AY473" s="152" t="s">
        <v>128</v>
      </c>
    </row>
    <row r="474" spans="2:65" s="1" customFormat="1" ht="16.5" customHeight="1">
      <c r="B474" s="32"/>
      <c r="C474" s="165" t="s">
        <v>695</v>
      </c>
      <c r="D474" s="165" t="s">
        <v>262</v>
      </c>
      <c r="E474" s="166" t="s">
        <v>696</v>
      </c>
      <c r="F474" s="167" t="s">
        <v>697</v>
      </c>
      <c r="G474" s="168" t="s">
        <v>172</v>
      </c>
      <c r="H474" s="169">
        <v>42</v>
      </c>
      <c r="I474" s="170"/>
      <c r="J474" s="171">
        <f>ROUND(I474*H474,2)</f>
        <v>0</v>
      </c>
      <c r="K474" s="167" t="s">
        <v>134</v>
      </c>
      <c r="L474" s="172"/>
      <c r="M474" s="173" t="s">
        <v>1</v>
      </c>
      <c r="N474" s="174" t="s">
        <v>42</v>
      </c>
      <c r="P474" s="141">
        <f>O474*H474</f>
        <v>0</v>
      </c>
      <c r="Q474" s="141">
        <v>6.5670000000000006E-2</v>
      </c>
      <c r="R474" s="141">
        <f>Q474*H474</f>
        <v>2.75814</v>
      </c>
      <c r="S474" s="141">
        <v>0</v>
      </c>
      <c r="T474" s="142">
        <f>S474*H474</f>
        <v>0</v>
      </c>
      <c r="AR474" s="143" t="s">
        <v>184</v>
      </c>
      <c r="AT474" s="143" t="s">
        <v>262</v>
      </c>
      <c r="AU474" s="143" t="s">
        <v>87</v>
      </c>
      <c r="AY474" s="17" t="s">
        <v>128</v>
      </c>
      <c r="BE474" s="144">
        <f>IF(N474="základní",J474,0)</f>
        <v>0</v>
      </c>
      <c r="BF474" s="144">
        <f>IF(N474="snížená",J474,0)</f>
        <v>0</v>
      </c>
      <c r="BG474" s="144">
        <f>IF(N474="zákl. přenesená",J474,0)</f>
        <v>0</v>
      </c>
      <c r="BH474" s="144">
        <f>IF(N474="sníž. přenesená",J474,0)</f>
        <v>0</v>
      </c>
      <c r="BI474" s="144">
        <f>IF(N474="nulová",J474,0)</f>
        <v>0</v>
      </c>
      <c r="BJ474" s="17" t="s">
        <v>85</v>
      </c>
      <c r="BK474" s="144">
        <f>ROUND(I474*H474,2)</f>
        <v>0</v>
      </c>
      <c r="BL474" s="17" t="s">
        <v>135</v>
      </c>
      <c r="BM474" s="143" t="s">
        <v>698</v>
      </c>
    </row>
    <row r="475" spans="2:65" s="1" customFormat="1" ht="10.199999999999999">
      <c r="B475" s="32"/>
      <c r="D475" s="145" t="s">
        <v>137</v>
      </c>
      <c r="F475" s="146" t="s">
        <v>697</v>
      </c>
      <c r="I475" s="147"/>
      <c r="L475" s="32"/>
      <c r="M475" s="148"/>
      <c r="T475" s="56"/>
      <c r="AT475" s="17" t="s">
        <v>137</v>
      </c>
      <c r="AU475" s="17" t="s">
        <v>87</v>
      </c>
    </row>
    <row r="476" spans="2:65" s="12" customFormat="1" ht="10.199999999999999">
      <c r="B476" s="151"/>
      <c r="D476" s="145" t="s">
        <v>141</v>
      </c>
      <c r="E476" s="152" t="s">
        <v>1</v>
      </c>
      <c r="F476" s="153" t="s">
        <v>699</v>
      </c>
      <c r="H476" s="154">
        <v>42</v>
      </c>
      <c r="I476" s="155"/>
      <c r="L476" s="151"/>
      <c r="M476" s="156"/>
      <c r="T476" s="157"/>
      <c r="AT476" s="152" t="s">
        <v>141</v>
      </c>
      <c r="AU476" s="152" t="s">
        <v>87</v>
      </c>
      <c r="AV476" s="12" t="s">
        <v>87</v>
      </c>
      <c r="AW476" s="12" t="s">
        <v>34</v>
      </c>
      <c r="AX476" s="12" t="s">
        <v>85</v>
      </c>
      <c r="AY476" s="152" t="s">
        <v>128</v>
      </c>
    </row>
    <row r="477" spans="2:65" s="1" customFormat="1" ht="16.5" customHeight="1">
      <c r="B477" s="32"/>
      <c r="C477" s="165" t="s">
        <v>700</v>
      </c>
      <c r="D477" s="165" t="s">
        <v>262</v>
      </c>
      <c r="E477" s="166" t="s">
        <v>701</v>
      </c>
      <c r="F477" s="167" t="s">
        <v>702</v>
      </c>
      <c r="G477" s="168" t="s">
        <v>172</v>
      </c>
      <c r="H477" s="169">
        <v>617.1</v>
      </c>
      <c r="I477" s="170"/>
      <c r="J477" s="171">
        <f>ROUND(I477*H477,2)</f>
        <v>0</v>
      </c>
      <c r="K477" s="167" t="s">
        <v>134</v>
      </c>
      <c r="L477" s="172"/>
      <c r="M477" s="173" t="s">
        <v>1</v>
      </c>
      <c r="N477" s="174" t="s">
        <v>42</v>
      </c>
      <c r="P477" s="141">
        <f>O477*H477</f>
        <v>0</v>
      </c>
      <c r="Q477" s="141">
        <v>0.08</v>
      </c>
      <c r="R477" s="141">
        <f>Q477*H477</f>
        <v>49.368000000000002</v>
      </c>
      <c r="S477" s="141">
        <v>0</v>
      </c>
      <c r="T477" s="142">
        <f>S477*H477</f>
        <v>0</v>
      </c>
      <c r="AR477" s="143" t="s">
        <v>184</v>
      </c>
      <c r="AT477" s="143" t="s">
        <v>262</v>
      </c>
      <c r="AU477" s="143" t="s">
        <v>87</v>
      </c>
      <c r="AY477" s="17" t="s">
        <v>128</v>
      </c>
      <c r="BE477" s="144">
        <f>IF(N477="základní",J477,0)</f>
        <v>0</v>
      </c>
      <c r="BF477" s="144">
        <f>IF(N477="snížená",J477,0)</f>
        <v>0</v>
      </c>
      <c r="BG477" s="144">
        <f>IF(N477="zákl. přenesená",J477,0)</f>
        <v>0</v>
      </c>
      <c r="BH477" s="144">
        <f>IF(N477="sníž. přenesená",J477,0)</f>
        <v>0</v>
      </c>
      <c r="BI477" s="144">
        <f>IF(N477="nulová",J477,0)</f>
        <v>0</v>
      </c>
      <c r="BJ477" s="17" t="s">
        <v>85</v>
      </c>
      <c r="BK477" s="144">
        <f>ROUND(I477*H477,2)</f>
        <v>0</v>
      </c>
      <c r="BL477" s="17" t="s">
        <v>135</v>
      </c>
      <c r="BM477" s="143" t="s">
        <v>703</v>
      </c>
    </row>
    <row r="478" spans="2:65" s="1" customFormat="1" ht="10.199999999999999">
      <c r="B478" s="32"/>
      <c r="D478" s="145" t="s">
        <v>137</v>
      </c>
      <c r="F478" s="146" t="s">
        <v>702</v>
      </c>
      <c r="I478" s="147"/>
      <c r="L478" s="32"/>
      <c r="M478" s="148"/>
      <c r="T478" s="56"/>
      <c r="AT478" s="17" t="s">
        <v>137</v>
      </c>
      <c r="AU478" s="17" t="s">
        <v>87</v>
      </c>
    </row>
    <row r="479" spans="2:65" s="12" customFormat="1" ht="10.199999999999999">
      <c r="B479" s="151"/>
      <c r="D479" s="145" t="s">
        <v>141</v>
      </c>
      <c r="E479" s="152" t="s">
        <v>1</v>
      </c>
      <c r="F479" s="153" t="s">
        <v>704</v>
      </c>
      <c r="H479" s="154">
        <v>617.1</v>
      </c>
      <c r="I479" s="155"/>
      <c r="L479" s="151"/>
      <c r="M479" s="156"/>
      <c r="T479" s="157"/>
      <c r="AT479" s="152" t="s">
        <v>141</v>
      </c>
      <c r="AU479" s="152" t="s">
        <v>87</v>
      </c>
      <c r="AV479" s="12" t="s">
        <v>87</v>
      </c>
      <c r="AW479" s="12" t="s">
        <v>34</v>
      </c>
      <c r="AX479" s="12" t="s">
        <v>85</v>
      </c>
      <c r="AY479" s="152" t="s">
        <v>128</v>
      </c>
    </row>
    <row r="480" spans="2:65" s="1" customFormat="1" ht="16.5" customHeight="1">
      <c r="B480" s="32"/>
      <c r="C480" s="132" t="s">
        <v>705</v>
      </c>
      <c r="D480" s="132" t="s">
        <v>130</v>
      </c>
      <c r="E480" s="133" t="s">
        <v>706</v>
      </c>
      <c r="F480" s="134" t="s">
        <v>707</v>
      </c>
      <c r="G480" s="135" t="s">
        <v>172</v>
      </c>
      <c r="H480" s="136">
        <v>762</v>
      </c>
      <c r="I480" s="137"/>
      <c r="J480" s="138">
        <f>ROUND(I480*H480,2)</f>
        <v>0</v>
      </c>
      <c r="K480" s="134" t="s">
        <v>134</v>
      </c>
      <c r="L480" s="32"/>
      <c r="M480" s="139" t="s">
        <v>1</v>
      </c>
      <c r="N480" s="140" t="s">
        <v>42</v>
      </c>
      <c r="P480" s="141">
        <f>O480*H480</f>
        <v>0</v>
      </c>
      <c r="Q480" s="141">
        <v>0.14041999999999999</v>
      </c>
      <c r="R480" s="141">
        <f>Q480*H480</f>
        <v>107.00004</v>
      </c>
      <c r="S480" s="141">
        <v>0</v>
      </c>
      <c r="T480" s="142">
        <f>S480*H480</f>
        <v>0</v>
      </c>
      <c r="AR480" s="143" t="s">
        <v>135</v>
      </c>
      <c r="AT480" s="143" t="s">
        <v>130</v>
      </c>
      <c r="AU480" s="143" t="s">
        <v>87</v>
      </c>
      <c r="AY480" s="17" t="s">
        <v>128</v>
      </c>
      <c r="BE480" s="144">
        <f>IF(N480="základní",J480,0)</f>
        <v>0</v>
      </c>
      <c r="BF480" s="144">
        <f>IF(N480="snížená",J480,0)</f>
        <v>0</v>
      </c>
      <c r="BG480" s="144">
        <f>IF(N480="zákl. přenesená",J480,0)</f>
        <v>0</v>
      </c>
      <c r="BH480" s="144">
        <f>IF(N480="sníž. přenesená",J480,0)</f>
        <v>0</v>
      </c>
      <c r="BI480" s="144">
        <f>IF(N480="nulová",J480,0)</f>
        <v>0</v>
      </c>
      <c r="BJ480" s="17" t="s">
        <v>85</v>
      </c>
      <c r="BK480" s="144">
        <f>ROUND(I480*H480,2)</f>
        <v>0</v>
      </c>
      <c r="BL480" s="17" t="s">
        <v>135</v>
      </c>
      <c r="BM480" s="143" t="s">
        <v>708</v>
      </c>
    </row>
    <row r="481" spans="2:65" s="1" customFormat="1" ht="19.2">
      <c r="B481" s="32"/>
      <c r="D481" s="145" t="s">
        <v>137</v>
      </c>
      <c r="F481" s="146" t="s">
        <v>709</v>
      </c>
      <c r="I481" s="147"/>
      <c r="L481" s="32"/>
      <c r="M481" s="148"/>
      <c r="T481" s="56"/>
      <c r="AT481" s="17" t="s">
        <v>137</v>
      </c>
      <c r="AU481" s="17" t="s">
        <v>87</v>
      </c>
    </row>
    <row r="482" spans="2:65" s="1" customFormat="1" ht="10.199999999999999">
      <c r="B482" s="32"/>
      <c r="D482" s="149" t="s">
        <v>139</v>
      </c>
      <c r="F482" s="150" t="s">
        <v>710</v>
      </c>
      <c r="I482" s="147"/>
      <c r="L482" s="32"/>
      <c r="M482" s="148"/>
      <c r="T482" s="56"/>
      <c r="AT482" s="17" t="s">
        <v>139</v>
      </c>
      <c r="AU482" s="17" t="s">
        <v>87</v>
      </c>
    </row>
    <row r="483" spans="2:65" s="12" customFormat="1" ht="10.199999999999999">
      <c r="B483" s="151"/>
      <c r="D483" s="145" t="s">
        <v>141</v>
      </c>
      <c r="E483" s="152" t="s">
        <v>1</v>
      </c>
      <c r="F483" s="153" t="s">
        <v>711</v>
      </c>
      <c r="H483" s="154">
        <v>762</v>
      </c>
      <c r="I483" s="155"/>
      <c r="L483" s="151"/>
      <c r="M483" s="156"/>
      <c r="T483" s="157"/>
      <c r="AT483" s="152" t="s">
        <v>141</v>
      </c>
      <c r="AU483" s="152" t="s">
        <v>87</v>
      </c>
      <c r="AV483" s="12" t="s">
        <v>87</v>
      </c>
      <c r="AW483" s="12" t="s">
        <v>34</v>
      </c>
      <c r="AX483" s="12" t="s">
        <v>85</v>
      </c>
      <c r="AY483" s="152" t="s">
        <v>128</v>
      </c>
    </row>
    <row r="484" spans="2:65" s="1" customFormat="1" ht="16.5" customHeight="1">
      <c r="B484" s="32"/>
      <c r="C484" s="165" t="s">
        <v>712</v>
      </c>
      <c r="D484" s="165" t="s">
        <v>262</v>
      </c>
      <c r="E484" s="166" t="s">
        <v>713</v>
      </c>
      <c r="F484" s="167" t="s">
        <v>714</v>
      </c>
      <c r="G484" s="168" t="s">
        <v>172</v>
      </c>
      <c r="H484" s="169">
        <v>777.24</v>
      </c>
      <c r="I484" s="170"/>
      <c r="J484" s="171">
        <f>ROUND(I484*H484,2)</f>
        <v>0</v>
      </c>
      <c r="K484" s="167" t="s">
        <v>134</v>
      </c>
      <c r="L484" s="172"/>
      <c r="M484" s="173" t="s">
        <v>1</v>
      </c>
      <c r="N484" s="174" t="s">
        <v>42</v>
      </c>
      <c r="P484" s="141">
        <f>O484*H484</f>
        <v>0</v>
      </c>
      <c r="Q484" s="141">
        <v>5.6120000000000003E-2</v>
      </c>
      <c r="R484" s="141">
        <f>Q484*H484</f>
        <v>43.6187088</v>
      </c>
      <c r="S484" s="141">
        <v>0</v>
      </c>
      <c r="T484" s="142">
        <f>S484*H484</f>
        <v>0</v>
      </c>
      <c r="AR484" s="143" t="s">
        <v>184</v>
      </c>
      <c r="AT484" s="143" t="s">
        <v>262</v>
      </c>
      <c r="AU484" s="143" t="s">
        <v>87</v>
      </c>
      <c r="AY484" s="17" t="s">
        <v>128</v>
      </c>
      <c r="BE484" s="144">
        <f>IF(N484="základní",J484,0)</f>
        <v>0</v>
      </c>
      <c r="BF484" s="144">
        <f>IF(N484="snížená",J484,0)</f>
        <v>0</v>
      </c>
      <c r="BG484" s="144">
        <f>IF(N484="zákl. přenesená",J484,0)</f>
        <v>0</v>
      </c>
      <c r="BH484" s="144">
        <f>IF(N484="sníž. přenesená",J484,0)</f>
        <v>0</v>
      </c>
      <c r="BI484" s="144">
        <f>IF(N484="nulová",J484,0)</f>
        <v>0</v>
      </c>
      <c r="BJ484" s="17" t="s">
        <v>85</v>
      </c>
      <c r="BK484" s="144">
        <f>ROUND(I484*H484,2)</f>
        <v>0</v>
      </c>
      <c r="BL484" s="17" t="s">
        <v>135</v>
      </c>
      <c r="BM484" s="143" t="s">
        <v>715</v>
      </c>
    </row>
    <row r="485" spans="2:65" s="1" customFormat="1" ht="10.199999999999999">
      <c r="B485" s="32"/>
      <c r="D485" s="145" t="s">
        <v>137</v>
      </c>
      <c r="F485" s="146" t="s">
        <v>714</v>
      </c>
      <c r="I485" s="147"/>
      <c r="L485" s="32"/>
      <c r="M485" s="148"/>
      <c r="T485" s="56"/>
      <c r="AT485" s="17" t="s">
        <v>137</v>
      </c>
      <c r="AU485" s="17" t="s">
        <v>87</v>
      </c>
    </row>
    <row r="486" spans="2:65" s="12" customFormat="1" ht="10.199999999999999">
      <c r="B486" s="151"/>
      <c r="D486" s="145" t="s">
        <v>141</v>
      </c>
      <c r="E486" s="152" t="s">
        <v>1</v>
      </c>
      <c r="F486" s="153" t="s">
        <v>716</v>
      </c>
      <c r="H486" s="154">
        <v>777.24</v>
      </c>
      <c r="I486" s="155"/>
      <c r="L486" s="151"/>
      <c r="M486" s="156"/>
      <c r="T486" s="157"/>
      <c r="AT486" s="152" t="s">
        <v>141</v>
      </c>
      <c r="AU486" s="152" t="s">
        <v>87</v>
      </c>
      <c r="AV486" s="12" t="s">
        <v>87</v>
      </c>
      <c r="AW486" s="12" t="s">
        <v>34</v>
      </c>
      <c r="AX486" s="12" t="s">
        <v>85</v>
      </c>
      <c r="AY486" s="152" t="s">
        <v>128</v>
      </c>
    </row>
    <row r="487" spans="2:65" s="1" customFormat="1" ht="21.75" customHeight="1">
      <c r="B487" s="32"/>
      <c r="C487" s="132" t="s">
        <v>717</v>
      </c>
      <c r="D487" s="132" t="s">
        <v>130</v>
      </c>
      <c r="E487" s="133" t="s">
        <v>718</v>
      </c>
      <c r="F487" s="134" t="s">
        <v>719</v>
      </c>
      <c r="G487" s="135" t="s">
        <v>172</v>
      </c>
      <c r="H487" s="136">
        <v>17</v>
      </c>
      <c r="I487" s="137"/>
      <c r="J487" s="138">
        <f>ROUND(I487*H487,2)</f>
        <v>0</v>
      </c>
      <c r="K487" s="134" t="s">
        <v>134</v>
      </c>
      <c r="L487" s="32"/>
      <c r="M487" s="139" t="s">
        <v>1</v>
      </c>
      <c r="N487" s="140" t="s">
        <v>42</v>
      </c>
      <c r="P487" s="141">
        <f>O487*H487</f>
        <v>0</v>
      </c>
      <c r="Q487" s="141">
        <v>5.9999999999999995E-4</v>
      </c>
      <c r="R487" s="141">
        <f>Q487*H487</f>
        <v>1.0199999999999999E-2</v>
      </c>
      <c r="S487" s="141">
        <v>0</v>
      </c>
      <c r="T487" s="142">
        <f>S487*H487</f>
        <v>0</v>
      </c>
      <c r="AR487" s="143" t="s">
        <v>135</v>
      </c>
      <c r="AT487" s="143" t="s">
        <v>130</v>
      </c>
      <c r="AU487" s="143" t="s">
        <v>87</v>
      </c>
      <c r="AY487" s="17" t="s">
        <v>128</v>
      </c>
      <c r="BE487" s="144">
        <f>IF(N487="základní",J487,0)</f>
        <v>0</v>
      </c>
      <c r="BF487" s="144">
        <f>IF(N487="snížená",J487,0)</f>
        <v>0</v>
      </c>
      <c r="BG487" s="144">
        <f>IF(N487="zákl. přenesená",J487,0)</f>
        <v>0</v>
      </c>
      <c r="BH487" s="144">
        <f>IF(N487="sníž. přenesená",J487,0)</f>
        <v>0</v>
      </c>
      <c r="BI487" s="144">
        <f>IF(N487="nulová",J487,0)</f>
        <v>0</v>
      </c>
      <c r="BJ487" s="17" t="s">
        <v>85</v>
      </c>
      <c r="BK487" s="144">
        <f>ROUND(I487*H487,2)</f>
        <v>0</v>
      </c>
      <c r="BL487" s="17" t="s">
        <v>135</v>
      </c>
      <c r="BM487" s="143" t="s">
        <v>720</v>
      </c>
    </row>
    <row r="488" spans="2:65" s="1" customFormat="1" ht="19.2">
      <c r="B488" s="32"/>
      <c r="D488" s="145" t="s">
        <v>137</v>
      </c>
      <c r="F488" s="146" t="s">
        <v>721</v>
      </c>
      <c r="I488" s="147"/>
      <c r="L488" s="32"/>
      <c r="M488" s="148"/>
      <c r="T488" s="56"/>
      <c r="AT488" s="17" t="s">
        <v>137</v>
      </c>
      <c r="AU488" s="17" t="s">
        <v>87</v>
      </c>
    </row>
    <row r="489" spans="2:65" s="1" customFormat="1" ht="10.199999999999999">
      <c r="B489" s="32"/>
      <c r="D489" s="149" t="s">
        <v>139</v>
      </c>
      <c r="F489" s="150" t="s">
        <v>722</v>
      </c>
      <c r="I489" s="147"/>
      <c r="L489" s="32"/>
      <c r="M489" s="148"/>
      <c r="T489" s="56"/>
      <c r="AT489" s="17" t="s">
        <v>139</v>
      </c>
      <c r="AU489" s="17" t="s">
        <v>87</v>
      </c>
    </row>
    <row r="490" spans="2:65" s="12" customFormat="1" ht="10.199999999999999">
      <c r="B490" s="151"/>
      <c r="D490" s="145" t="s">
        <v>141</v>
      </c>
      <c r="E490" s="152" t="s">
        <v>1</v>
      </c>
      <c r="F490" s="153" t="s">
        <v>723</v>
      </c>
      <c r="H490" s="154">
        <v>17</v>
      </c>
      <c r="I490" s="155"/>
      <c r="L490" s="151"/>
      <c r="M490" s="156"/>
      <c r="T490" s="157"/>
      <c r="AT490" s="152" t="s">
        <v>141</v>
      </c>
      <c r="AU490" s="152" t="s">
        <v>87</v>
      </c>
      <c r="AV490" s="12" t="s">
        <v>87</v>
      </c>
      <c r="AW490" s="12" t="s">
        <v>34</v>
      </c>
      <c r="AX490" s="12" t="s">
        <v>85</v>
      </c>
      <c r="AY490" s="152" t="s">
        <v>128</v>
      </c>
    </row>
    <row r="491" spans="2:65" s="1" customFormat="1" ht="16.5" customHeight="1">
      <c r="B491" s="32"/>
      <c r="C491" s="132" t="s">
        <v>724</v>
      </c>
      <c r="D491" s="132" t="s">
        <v>130</v>
      </c>
      <c r="E491" s="133" t="s">
        <v>725</v>
      </c>
      <c r="F491" s="134" t="s">
        <v>726</v>
      </c>
      <c r="G491" s="135" t="s">
        <v>172</v>
      </c>
      <c r="H491" s="136">
        <v>17</v>
      </c>
      <c r="I491" s="137"/>
      <c r="J491" s="138">
        <f>ROUND(I491*H491,2)</f>
        <v>0</v>
      </c>
      <c r="K491" s="134" t="s">
        <v>134</v>
      </c>
      <c r="L491" s="32"/>
      <c r="M491" s="139" t="s">
        <v>1</v>
      </c>
      <c r="N491" s="140" t="s">
        <v>42</v>
      </c>
      <c r="P491" s="141">
        <f>O491*H491</f>
        <v>0</v>
      </c>
      <c r="Q491" s="141">
        <v>0</v>
      </c>
      <c r="R491" s="141">
        <f>Q491*H491</f>
        <v>0</v>
      </c>
      <c r="S491" s="141">
        <v>0</v>
      </c>
      <c r="T491" s="142">
        <f>S491*H491</f>
        <v>0</v>
      </c>
      <c r="AR491" s="143" t="s">
        <v>135</v>
      </c>
      <c r="AT491" s="143" t="s">
        <v>130</v>
      </c>
      <c r="AU491" s="143" t="s">
        <v>87</v>
      </c>
      <c r="AY491" s="17" t="s">
        <v>128</v>
      </c>
      <c r="BE491" s="144">
        <f>IF(N491="základní",J491,0)</f>
        <v>0</v>
      </c>
      <c r="BF491" s="144">
        <f>IF(N491="snížená",J491,0)</f>
        <v>0</v>
      </c>
      <c r="BG491" s="144">
        <f>IF(N491="zákl. přenesená",J491,0)</f>
        <v>0</v>
      </c>
      <c r="BH491" s="144">
        <f>IF(N491="sníž. přenesená",J491,0)</f>
        <v>0</v>
      </c>
      <c r="BI491" s="144">
        <f>IF(N491="nulová",J491,0)</f>
        <v>0</v>
      </c>
      <c r="BJ491" s="17" t="s">
        <v>85</v>
      </c>
      <c r="BK491" s="144">
        <f>ROUND(I491*H491,2)</f>
        <v>0</v>
      </c>
      <c r="BL491" s="17" t="s">
        <v>135</v>
      </c>
      <c r="BM491" s="143" t="s">
        <v>727</v>
      </c>
    </row>
    <row r="492" spans="2:65" s="1" customFormat="1" ht="10.199999999999999">
      <c r="B492" s="32"/>
      <c r="D492" s="145" t="s">
        <v>137</v>
      </c>
      <c r="F492" s="146" t="s">
        <v>728</v>
      </c>
      <c r="I492" s="147"/>
      <c r="L492" s="32"/>
      <c r="M492" s="148"/>
      <c r="T492" s="56"/>
      <c r="AT492" s="17" t="s">
        <v>137</v>
      </c>
      <c r="AU492" s="17" t="s">
        <v>87</v>
      </c>
    </row>
    <row r="493" spans="2:65" s="1" customFormat="1" ht="10.199999999999999">
      <c r="B493" s="32"/>
      <c r="D493" s="149" t="s">
        <v>139</v>
      </c>
      <c r="F493" s="150" t="s">
        <v>729</v>
      </c>
      <c r="I493" s="147"/>
      <c r="L493" s="32"/>
      <c r="M493" s="148"/>
      <c r="T493" s="56"/>
      <c r="AT493" s="17" t="s">
        <v>139</v>
      </c>
      <c r="AU493" s="17" t="s">
        <v>87</v>
      </c>
    </row>
    <row r="494" spans="2:65" s="12" customFormat="1" ht="10.199999999999999">
      <c r="B494" s="151"/>
      <c r="D494" s="145" t="s">
        <v>141</v>
      </c>
      <c r="E494" s="152" t="s">
        <v>1</v>
      </c>
      <c r="F494" s="153" t="s">
        <v>730</v>
      </c>
      <c r="H494" s="154">
        <v>17</v>
      </c>
      <c r="I494" s="155"/>
      <c r="L494" s="151"/>
      <c r="M494" s="156"/>
      <c r="T494" s="157"/>
      <c r="AT494" s="152" t="s">
        <v>141</v>
      </c>
      <c r="AU494" s="152" t="s">
        <v>87</v>
      </c>
      <c r="AV494" s="12" t="s">
        <v>87</v>
      </c>
      <c r="AW494" s="12" t="s">
        <v>34</v>
      </c>
      <c r="AX494" s="12" t="s">
        <v>85</v>
      </c>
      <c r="AY494" s="152" t="s">
        <v>128</v>
      </c>
    </row>
    <row r="495" spans="2:65" s="1" customFormat="1" ht="16.5" customHeight="1">
      <c r="B495" s="32"/>
      <c r="C495" s="132" t="s">
        <v>731</v>
      </c>
      <c r="D495" s="132" t="s">
        <v>130</v>
      </c>
      <c r="E495" s="133" t="s">
        <v>732</v>
      </c>
      <c r="F495" s="134" t="s">
        <v>733</v>
      </c>
      <c r="G495" s="135" t="s">
        <v>194</v>
      </c>
      <c r="H495" s="136">
        <v>7.2</v>
      </c>
      <c r="I495" s="137"/>
      <c r="J495" s="138">
        <f>ROUND(I495*H495,2)</f>
        <v>0</v>
      </c>
      <c r="K495" s="134" t="s">
        <v>134</v>
      </c>
      <c r="L495" s="32"/>
      <c r="M495" s="139" t="s">
        <v>1</v>
      </c>
      <c r="N495" s="140" t="s">
        <v>42</v>
      </c>
      <c r="P495" s="141">
        <f>O495*H495</f>
        <v>0</v>
      </c>
      <c r="Q495" s="141">
        <v>0</v>
      </c>
      <c r="R495" s="141">
        <f>Q495*H495</f>
        <v>0</v>
      </c>
      <c r="S495" s="141">
        <v>2</v>
      </c>
      <c r="T495" s="142">
        <f>S495*H495</f>
        <v>14.4</v>
      </c>
      <c r="AR495" s="143" t="s">
        <v>135</v>
      </c>
      <c r="AT495" s="143" t="s">
        <v>130</v>
      </c>
      <c r="AU495" s="143" t="s">
        <v>87</v>
      </c>
      <c r="AY495" s="17" t="s">
        <v>128</v>
      </c>
      <c r="BE495" s="144">
        <f>IF(N495="základní",J495,0)</f>
        <v>0</v>
      </c>
      <c r="BF495" s="144">
        <f>IF(N495="snížená",J495,0)</f>
        <v>0</v>
      </c>
      <c r="BG495" s="144">
        <f>IF(N495="zákl. přenesená",J495,0)</f>
        <v>0</v>
      </c>
      <c r="BH495" s="144">
        <f>IF(N495="sníž. přenesená",J495,0)</f>
        <v>0</v>
      </c>
      <c r="BI495" s="144">
        <f>IF(N495="nulová",J495,0)</f>
        <v>0</v>
      </c>
      <c r="BJ495" s="17" t="s">
        <v>85</v>
      </c>
      <c r="BK495" s="144">
        <f>ROUND(I495*H495,2)</f>
        <v>0</v>
      </c>
      <c r="BL495" s="17" t="s">
        <v>135</v>
      </c>
      <c r="BM495" s="143" t="s">
        <v>734</v>
      </c>
    </row>
    <row r="496" spans="2:65" s="1" customFormat="1" ht="10.199999999999999">
      <c r="B496" s="32"/>
      <c r="D496" s="145" t="s">
        <v>137</v>
      </c>
      <c r="F496" s="146" t="s">
        <v>733</v>
      </c>
      <c r="I496" s="147"/>
      <c r="L496" s="32"/>
      <c r="M496" s="148"/>
      <c r="T496" s="56"/>
      <c r="AT496" s="17" t="s">
        <v>137</v>
      </c>
      <c r="AU496" s="17" t="s">
        <v>87</v>
      </c>
    </row>
    <row r="497" spans="2:65" s="1" customFormat="1" ht="10.199999999999999">
      <c r="B497" s="32"/>
      <c r="D497" s="149" t="s">
        <v>139</v>
      </c>
      <c r="F497" s="150" t="s">
        <v>735</v>
      </c>
      <c r="I497" s="147"/>
      <c r="L497" s="32"/>
      <c r="M497" s="148"/>
      <c r="T497" s="56"/>
      <c r="AT497" s="17" t="s">
        <v>139</v>
      </c>
      <c r="AU497" s="17" t="s">
        <v>87</v>
      </c>
    </row>
    <row r="498" spans="2:65" s="12" customFormat="1" ht="10.199999999999999">
      <c r="B498" s="151"/>
      <c r="D498" s="145" t="s">
        <v>141</v>
      </c>
      <c r="E498" s="152" t="s">
        <v>1</v>
      </c>
      <c r="F498" s="153" t="s">
        <v>736</v>
      </c>
      <c r="H498" s="154">
        <v>7.2</v>
      </c>
      <c r="I498" s="155"/>
      <c r="L498" s="151"/>
      <c r="M498" s="156"/>
      <c r="T498" s="157"/>
      <c r="AT498" s="152" t="s">
        <v>141</v>
      </c>
      <c r="AU498" s="152" t="s">
        <v>87</v>
      </c>
      <c r="AV498" s="12" t="s">
        <v>87</v>
      </c>
      <c r="AW498" s="12" t="s">
        <v>34</v>
      </c>
      <c r="AX498" s="12" t="s">
        <v>85</v>
      </c>
      <c r="AY498" s="152" t="s">
        <v>128</v>
      </c>
    </row>
    <row r="499" spans="2:65" s="1" customFormat="1" ht="16.5" customHeight="1">
      <c r="B499" s="32"/>
      <c r="C499" s="132" t="s">
        <v>737</v>
      </c>
      <c r="D499" s="132" t="s">
        <v>130</v>
      </c>
      <c r="E499" s="133" t="s">
        <v>738</v>
      </c>
      <c r="F499" s="134" t="s">
        <v>739</v>
      </c>
      <c r="G499" s="135" t="s">
        <v>194</v>
      </c>
      <c r="H499" s="136">
        <v>28.8</v>
      </c>
      <c r="I499" s="137"/>
      <c r="J499" s="138">
        <f>ROUND(I499*H499,2)</f>
        <v>0</v>
      </c>
      <c r="K499" s="134" t="s">
        <v>134</v>
      </c>
      <c r="L499" s="32"/>
      <c r="M499" s="139" t="s">
        <v>1</v>
      </c>
      <c r="N499" s="140" t="s">
        <v>42</v>
      </c>
      <c r="P499" s="141">
        <f>O499*H499</f>
        <v>0</v>
      </c>
      <c r="Q499" s="141">
        <v>0</v>
      </c>
      <c r="R499" s="141">
        <f>Q499*H499</f>
        <v>0</v>
      </c>
      <c r="S499" s="141">
        <v>1.8049999999999999</v>
      </c>
      <c r="T499" s="142">
        <f>S499*H499</f>
        <v>51.984000000000002</v>
      </c>
      <c r="AR499" s="143" t="s">
        <v>135</v>
      </c>
      <c r="AT499" s="143" t="s">
        <v>130</v>
      </c>
      <c r="AU499" s="143" t="s">
        <v>87</v>
      </c>
      <c r="AY499" s="17" t="s">
        <v>128</v>
      </c>
      <c r="BE499" s="144">
        <f>IF(N499="základní",J499,0)</f>
        <v>0</v>
      </c>
      <c r="BF499" s="144">
        <f>IF(N499="snížená",J499,0)</f>
        <v>0</v>
      </c>
      <c r="BG499" s="144">
        <f>IF(N499="zákl. přenesená",J499,0)</f>
        <v>0</v>
      </c>
      <c r="BH499" s="144">
        <f>IF(N499="sníž. přenesená",J499,0)</f>
        <v>0</v>
      </c>
      <c r="BI499" s="144">
        <f>IF(N499="nulová",J499,0)</f>
        <v>0</v>
      </c>
      <c r="BJ499" s="17" t="s">
        <v>85</v>
      </c>
      <c r="BK499" s="144">
        <f>ROUND(I499*H499,2)</f>
        <v>0</v>
      </c>
      <c r="BL499" s="17" t="s">
        <v>135</v>
      </c>
      <c r="BM499" s="143" t="s">
        <v>740</v>
      </c>
    </row>
    <row r="500" spans="2:65" s="1" customFormat="1" ht="19.2">
      <c r="B500" s="32"/>
      <c r="D500" s="145" t="s">
        <v>137</v>
      </c>
      <c r="F500" s="146" t="s">
        <v>741</v>
      </c>
      <c r="I500" s="147"/>
      <c r="L500" s="32"/>
      <c r="M500" s="148"/>
      <c r="T500" s="56"/>
      <c r="AT500" s="17" t="s">
        <v>137</v>
      </c>
      <c r="AU500" s="17" t="s">
        <v>87</v>
      </c>
    </row>
    <row r="501" spans="2:65" s="1" customFormat="1" ht="10.199999999999999">
      <c r="B501" s="32"/>
      <c r="D501" s="149" t="s">
        <v>139</v>
      </c>
      <c r="F501" s="150" t="s">
        <v>742</v>
      </c>
      <c r="I501" s="147"/>
      <c r="L501" s="32"/>
      <c r="M501" s="148"/>
      <c r="T501" s="56"/>
      <c r="AT501" s="17" t="s">
        <v>139</v>
      </c>
      <c r="AU501" s="17" t="s">
        <v>87</v>
      </c>
    </row>
    <row r="502" spans="2:65" s="12" customFormat="1" ht="10.199999999999999">
      <c r="B502" s="151"/>
      <c r="D502" s="145" t="s">
        <v>141</v>
      </c>
      <c r="E502" s="152" t="s">
        <v>1</v>
      </c>
      <c r="F502" s="153" t="s">
        <v>743</v>
      </c>
      <c r="H502" s="154">
        <v>28.8</v>
      </c>
      <c r="I502" s="155"/>
      <c r="L502" s="151"/>
      <c r="M502" s="156"/>
      <c r="T502" s="157"/>
      <c r="AT502" s="152" t="s">
        <v>141</v>
      </c>
      <c r="AU502" s="152" t="s">
        <v>87</v>
      </c>
      <c r="AV502" s="12" t="s">
        <v>87</v>
      </c>
      <c r="AW502" s="12" t="s">
        <v>34</v>
      </c>
      <c r="AX502" s="12" t="s">
        <v>85</v>
      </c>
      <c r="AY502" s="152" t="s">
        <v>128</v>
      </c>
    </row>
    <row r="503" spans="2:65" s="11" customFormat="1" ht="22.8" customHeight="1">
      <c r="B503" s="120"/>
      <c r="D503" s="121" t="s">
        <v>76</v>
      </c>
      <c r="E503" s="130" t="s">
        <v>744</v>
      </c>
      <c r="F503" s="130" t="s">
        <v>745</v>
      </c>
      <c r="I503" s="123"/>
      <c r="J503" s="131">
        <f>BK503</f>
        <v>0</v>
      </c>
      <c r="L503" s="120"/>
      <c r="M503" s="125"/>
      <c r="P503" s="126">
        <f>SUM(P504:P539)</f>
        <v>0</v>
      </c>
      <c r="R503" s="126">
        <f>SUM(R504:R539)</f>
        <v>0</v>
      </c>
      <c r="T503" s="127">
        <f>SUM(T504:T539)</f>
        <v>0</v>
      </c>
      <c r="AR503" s="121" t="s">
        <v>85</v>
      </c>
      <c r="AT503" s="128" t="s">
        <v>76</v>
      </c>
      <c r="AU503" s="128" t="s">
        <v>85</v>
      </c>
      <c r="AY503" s="121" t="s">
        <v>128</v>
      </c>
      <c r="BK503" s="129">
        <f>SUM(BK504:BK539)</f>
        <v>0</v>
      </c>
    </row>
    <row r="504" spans="2:65" s="1" customFormat="1" ht="16.5" customHeight="1">
      <c r="B504" s="32"/>
      <c r="C504" s="132" t="s">
        <v>746</v>
      </c>
      <c r="D504" s="132" t="s">
        <v>130</v>
      </c>
      <c r="E504" s="133" t="s">
        <v>747</v>
      </c>
      <c r="F504" s="134" t="s">
        <v>748</v>
      </c>
      <c r="G504" s="135" t="s">
        <v>239</v>
      </c>
      <c r="H504" s="136">
        <v>1789.1690000000001</v>
      </c>
      <c r="I504" s="137"/>
      <c r="J504" s="138">
        <f>ROUND(I504*H504,2)</f>
        <v>0</v>
      </c>
      <c r="K504" s="134" t="s">
        <v>134</v>
      </c>
      <c r="L504" s="32"/>
      <c r="M504" s="139" t="s">
        <v>1</v>
      </c>
      <c r="N504" s="140" t="s">
        <v>42</v>
      </c>
      <c r="P504" s="141">
        <f>O504*H504</f>
        <v>0</v>
      </c>
      <c r="Q504" s="141">
        <v>0</v>
      </c>
      <c r="R504" s="141">
        <f>Q504*H504</f>
        <v>0</v>
      </c>
      <c r="S504" s="141">
        <v>0</v>
      </c>
      <c r="T504" s="142">
        <f>S504*H504</f>
        <v>0</v>
      </c>
      <c r="AR504" s="143" t="s">
        <v>135</v>
      </c>
      <c r="AT504" s="143" t="s">
        <v>130</v>
      </c>
      <c r="AU504" s="143" t="s">
        <v>87</v>
      </c>
      <c r="AY504" s="17" t="s">
        <v>128</v>
      </c>
      <c r="BE504" s="144">
        <f>IF(N504="základní",J504,0)</f>
        <v>0</v>
      </c>
      <c r="BF504" s="144">
        <f>IF(N504="snížená",J504,0)</f>
        <v>0</v>
      </c>
      <c r="BG504" s="144">
        <f>IF(N504="zákl. přenesená",J504,0)</f>
        <v>0</v>
      </c>
      <c r="BH504" s="144">
        <f>IF(N504="sníž. přenesená",J504,0)</f>
        <v>0</v>
      </c>
      <c r="BI504" s="144">
        <f>IF(N504="nulová",J504,0)</f>
        <v>0</v>
      </c>
      <c r="BJ504" s="17" t="s">
        <v>85</v>
      </c>
      <c r="BK504" s="144">
        <f>ROUND(I504*H504,2)</f>
        <v>0</v>
      </c>
      <c r="BL504" s="17" t="s">
        <v>135</v>
      </c>
      <c r="BM504" s="143" t="s">
        <v>749</v>
      </c>
    </row>
    <row r="505" spans="2:65" s="1" customFormat="1" ht="10.199999999999999">
      <c r="B505" s="32"/>
      <c r="D505" s="145" t="s">
        <v>137</v>
      </c>
      <c r="F505" s="146" t="s">
        <v>750</v>
      </c>
      <c r="I505" s="147"/>
      <c r="L505" s="32"/>
      <c r="M505" s="148"/>
      <c r="T505" s="56"/>
      <c r="AT505" s="17" t="s">
        <v>137</v>
      </c>
      <c r="AU505" s="17" t="s">
        <v>87</v>
      </c>
    </row>
    <row r="506" spans="2:65" s="1" customFormat="1" ht="10.199999999999999">
      <c r="B506" s="32"/>
      <c r="D506" s="149" t="s">
        <v>139</v>
      </c>
      <c r="F506" s="150" t="s">
        <v>751</v>
      </c>
      <c r="I506" s="147"/>
      <c r="L506" s="32"/>
      <c r="M506" s="148"/>
      <c r="T506" s="56"/>
      <c r="AT506" s="17" t="s">
        <v>139</v>
      </c>
      <c r="AU506" s="17" t="s">
        <v>87</v>
      </c>
    </row>
    <row r="507" spans="2:65" s="14" customFormat="1" ht="10.199999999999999">
      <c r="B507" s="175"/>
      <c r="D507" s="145" t="s">
        <v>141</v>
      </c>
      <c r="E507" s="176" t="s">
        <v>1</v>
      </c>
      <c r="F507" s="177" t="s">
        <v>752</v>
      </c>
      <c r="H507" s="176" t="s">
        <v>1</v>
      </c>
      <c r="I507" s="178"/>
      <c r="L507" s="175"/>
      <c r="M507" s="179"/>
      <c r="T507" s="180"/>
      <c r="AT507" s="176" t="s">
        <v>141</v>
      </c>
      <c r="AU507" s="176" t="s">
        <v>87</v>
      </c>
      <c r="AV507" s="14" t="s">
        <v>85</v>
      </c>
      <c r="AW507" s="14" t="s">
        <v>34</v>
      </c>
      <c r="AX507" s="14" t="s">
        <v>77</v>
      </c>
      <c r="AY507" s="176" t="s">
        <v>128</v>
      </c>
    </row>
    <row r="508" spans="2:65" s="12" customFormat="1" ht="10.199999999999999">
      <c r="B508" s="151"/>
      <c r="D508" s="145" t="s">
        <v>141</v>
      </c>
      <c r="E508" s="152" t="s">
        <v>1</v>
      </c>
      <c r="F508" s="153" t="s">
        <v>753</v>
      </c>
      <c r="H508" s="154">
        <v>9.84</v>
      </c>
      <c r="I508" s="155"/>
      <c r="L508" s="151"/>
      <c r="M508" s="156"/>
      <c r="T508" s="157"/>
      <c r="AT508" s="152" t="s">
        <v>141</v>
      </c>
      <c r="AU508" s="152" t="s">
        <v>87</v>
      </c>
      <c r="AV508" s="12" t="s">
        <v>87</v>
      </c>
      <c r="AW508" s="12" t="s">
        <v>34</v>
      </c>
      <c r="AX508" s="12" t="s">
        <v>77</v>
      </c>
      <c r="AY508" s="152" t="s">
        <v>128</v>
      </c>
    </row>
    <row r="509" spans="2:65" s="12" customFormat="1" ht="10.199999999999999">
      <c r="B509" s="151"/>
      <c r="D509" s="145" t="s">
        <v>141</v>
      </c>
      <c r="E509" s="152" t="s">
        <v>1</v>
      </c>
      <c r="F509" s="153" t="s">
        <v>754</v>
      </c>
      <c r="H509" s="154">
        <v>2.4049999999999998</v>
      </c>
      <c r="I509" s="155"/>
      <c r="L509" s="151"/>
      <c r="M509" s="156"/>
      <c r="T509" s="157"/>
      <c r="AT509" s="152" t="s">
        <v>141</v>
      </c>
      <c r="AU509" s="152" t="s">
        <v>87</v>
      </c>
      <c r="AV509" s="12" t="s">
        <v>87</v>
      </c>
      <c r="AW509" s="12" t="s">
        <v>34</v>
      </c>
      <c r="AX509" s="12" t="s">
        <v>77</v>
      </c>
      <c r="AY509" s="152" t="s">
        <v>128</v>
      </c>
    </row>
    <row r="510" spans="2:65" s="12" customFormat="1" ht="10.199999999999999">
      <c r="B510" s="151"/>
      <c r="D510" s="145" t="s">
        <v>141</v>
      </c>
      <c r="E510" s="152" t="s">
        <v>1</v>
      </c>
      <c r="F510" s="153" t="s">
        <v>755</v>
      </c>
      <c r="H510" s="154">
        <v>1.452</v>
      </c>
      <c r="I510" s="155"/>
      <c r="L510" s="151"/>
      <c r="M510" s="156"/>
      <c r="T510" s="157"/>
      <c r="AT510" s="152" t="s">
        <v>141</v>
      </c>
      <c r="AU510" s="152" t="s">
        <v>87</v>
      </c>
      <c r="AV510" s="12" t="s">
        <v>87</v>
      </c>
      <c r="AW510" s="12" t="s">
        <v>34</v>
      </c>
      <c r="AX510" s="12" t="s">
        <v>77</v>
      </c>
      <c r="AY510" s="152" t="s">
        <v>128</v>
      </c>
    </row>
    <row r="511" spans="2:65" s="12" customFormat="1" ht="10.199999999999999">
      <c r="B511" s="151"/>
      <c r="D511" s="145" t="s">
        <v>141</v>
      </c>
      <c r="E511" s="152" t="s">
        <v>1</v>
      </c>
      <c r="F511" s="153" t="s">
        <v>756</v>
      </c>
      <c r="H511" s="154">
        <v>15.84</v>
      </c>
      <c r="I511" s="155"/>
      <c r="L511" s="151"/>
      <c r="M511" s="156"/>
      <c r="T511" s="157"/>
      <c r="AT511" s="152" t="s">
        <v>141</v>
      </c>
      <c r="AU511" s="152" t="s">
        <v>87</v>
      </c>
      <c r="AV511" s="12" t="s">
        <v>87</v>
      </c>
      <c r="AW511" s="12" t="s">
        <v>34</v>
      </c>
      <c r="AX511" s="12" t="s">
        <v>77</v>
      </c>
      <c r="AY511" s="152" t="s">
        <v>128</v>
      </c>
    </row>
    <row r="512" spans="2:65" s="15" customFormat="1" ht="10.199999999999999">
      <c r="B512" s="181"/>
      <c r="D512" s="145" t="s">
        <v>141</v>
      </c>
      <c r="E512" s="182" t="s">
        <v>1</v>
      </c>
      <c r="F512" s="183" t="s">
        <v>757</v>
      </c>
      <c r="H512" s="184">
        <v>29.536999999999999</v>
      </c>
      <c r="I512" s="185"/>
      <c r="L512" s="181"/>
      <c r="M512" s="186"/>
      <c r="T512" s="187"/>
      <c r="AT512" s="182" t="s">
        <v>141</v>
      </c>
      <c r="AU512" s="182" t="s">
        <v>87</v>
      </c>
      <c r="AV512" s="15" t="s">
        <v>149</v>
      </c>
      <c r="AW512" s="15" t="s">
        <v>34</v>
      </c>
      <c r="AX512" s="15" t="s">
        <v>77</v>
      </c>
      <c r="AY512" s="182" t="s">
        <v>128</v>
      </c>
    </row>
    <row r="513" spans="2:65" s="14" customFormat="1" ht="10.199999999999999">
      <c r="B513" s="175"/>
      <c r="D513" s="145" t="s">
        <v>141</v>
      </c>
      <c r="E513" s="176" t="s">
        <v>1</v>
      </c>
      <c r="F513" s="177" t="s">
        <v>758</v>
      </c>
      <c r="H513" s="176" t="s">
        <v>1</v>
      </c>
      <c r="I513" s="178"/>
      <c r="L513" s="175"/>
      <c r="M513" s="179"/>
      <c r="T513" s="180"/>
      <c r="AT513" s="176" t="s">
        <v>141</v>
      </c>
      <c r="AU513" s="176" t="s">
        <v>87</v>
      </c>
      <c r="AV513" s="14" t="s">
        <v>85</v>
      </c>
      <c r="AW513" s="14" t="s">
        <v>34</v>
      </c>
      <c r="AX513" s="14" t="s">
        <v>77</v>
      </c>
      <c r="AY513" s="176" t="s">
        <v>128</v>
      </c>
    </row>
    <row r="514" spans="2:65" s="12" customFormat="1" ht="10.199999999999999">
      <c r="B514" s="151"/>
      <c r="D514" s="145" t="s">
        <v>141</v>
      </c>
      <c r="E514" s="152" t="s">
        <v>1</v>
      </c>
      <c r="F514" s="153" t="s">
        <v>759</v>
      </c>
      <c r="H514" s="154">
        <v>256.8</v>
      </c>
      <c r="I514" s="155"/>
      <c r="L514" s="151"/>
      <c r="M514" s="156"/>
      <c r="T514" s="157"/>
      <c r="AT514" s="152" t="s">
        <v>141</v>
      </c>
      <c r="AU514" s="152" t="s">
        <v>87</v>
      </c>
      <c r="AV514" s="12" t="s">
        <v>87</v>
      </c>
      <c r="AW514" s="12" t="s">
        <v>34</v>
      </c>
      <c r="AX514" s="12" t="s">
        <v>77</v>
      </c>
      <c r="AY514" s="152" t="s">
        <v>128</v>
      </c>
    </row>
    <row r="515" spans="2:65" s="12" customFormat="1" ht="10.199999999999999">
      <c r="B515" s="151"/>
      <c r="D515" s="145" t="s">
        <v>141</v>
      </c>
      <c r="E515" s="152" t="s">
        <v>1</v>
      </c>
      <c r="F515" s="153" t="s">
        <v>760</v>
      </c>
      <c r="H515" s="154">
        <v>1095.5999999999999</v>
      </c>
      <c r="I515" s="155"/>
      <c r="L515" s="151"/>
      <c r="M515" s="156"/>
      <c r="T515" s="157"/>
      <c r="AT515" s="152" t="s">
        <v>141</v>
      </c>
      <c r="AU515" s="152" t="s">
        <v>87</v>
      </c>
      <c r="AV515" s="12" t="s">
        <v>87</v>
      </c>
      <c r="AW515" s="12" t="s">
        <v>34</v>
      </c>
      <c r="AX515" s="12" t="s">
        <v>77</v>
      </c>
      <c r="AY515" s="152" t="s">
        <v>128</v>
      </c>
    </row>
    <row r="516" spans="2:65" s="12" customFormat="1" ht="10.199999999999999">
      <c r="B516" s="151"/>
      <c r="D516" s="145" t="s">
        <v>141</v>
      </c>
      <c r="E516" s="152" t="s">
        <v>1</v>
      </c>
      <c r="F516" s="153" t="s">
        <v>761</v>
      </c>
      <c r="H516" s="154">
        <v>0.312</v>
      </c>
      <c r="I516" s="155"/>
      <c r="L516" s="151"/>
      <c r="M516" s="156"/>
      <c r="T516" s="157"/>
      <c r="AT516" s="152" t="s">
        <v>141</v>
      </c>
      <c r="AU516" s="152" t="s">
        <v>87</v>
      </c>
      <c r="AV516" s="12" t="s">
        <v>87</v>
      </c>
      <c r="AW516" s="12" t="s">
        <v>34</v>
      </c>
      <c r="AX516" s="12" t="s">
        <v>77</v>
      </c>
      <c r="AY516" s="152" t="s">
        <v>128</v>
      </c>
    </row>
    <row r="517" spans="2:65" s="12" customFormat="1" ht="10.199999999999999">
      <c r="B517" s="151"/>
      <c r="D517" s="145" t="s">
        <v>141</v>
      </c>
      <c r="E517" s="152" t="s">
        <v>1</v>
      </c>
      <c r="F517" s="153" t="s">
        <v>762</v>
      </c>
      <c r="H517" s="154">
        <v>63.36</v>
      </c>
      <c r="I517" s="155"/>
      <c r="L517" s="151"/>
      <c r="M517" s="156"/>
      <c r="T517" s="157"/>
      <c r="AT517" s="152" t="s">
        <v>141</v>
      </c>
      <c r="AU517" s="152" t="s">
        <v>87</v>
      </c>
      <c r="AV517" s="12" t="s">
        <v>87</v>
      </c>
      <c r="AW517" s="12" t="s">
        <v>34</v>
      </c>
      <c r="AX517" s="12" t="s">
        <v>77</v>
      </c>
      <c r="AY517" s="152" t="s">
        <v>128</v>
      </c>
    </row>
    <row r="518" spans="2:65" s="15" customFormat="1" ht="10.199999999999999">
      <c r="B518" s="181"/>
      <c r="D518" s="145" t="s">
        <v>141</v>
      </c>
      <c r="E518" s="182" t="s">
        <v>1</v>
      </c>
      <c r="F518" s="183" t="s">
        <v>757</v>
      </c>
      <c r="H518" s="184">
        <v>1416.0719999999997</v>
      </c>
      <c r="I518" s="185"/>
      <c r="L518" s="181"/>
      <c r="M518" s="186"/>
      <c r="T518" s="187"/>
      <c r="AT518" s="182" t="s">
        <v>141</v>
      </c>
      <c r="AU518" s="182" t="s">
        <v>87</v>
      </c>
      <c r="AV518" s="15" t="s">
        <v>149</v>
      </c>
      <c r="AW518" s="15" t="s">
        <v>34</v>
      </c>
      <c r="AX518" s="15" t="s">
        <v>77</v>
      </c>
      <c r="AY518" s="182" t="s">
        <v>128</v>
      </c>
    </row>
    <row r="519" spans="2:65" s="14" customFormat="1" ht="10.199999999999999">
      <c r="B519" s="175"/>
      <c r="D519" s="145" t="s">
        <v>141</v>
      </c>
      <c r="E519" s="176" t="s">
        <v>1</v>
      </c>
      <c r="F519" s="177" t="s">
        <v>763</v>
      </c>
      <c r="H519" s="176" t="s">
        <v>1</v>
      </c>
      <c r="I519" s="178"/>
      <c r="L519" s="175"/>
      <c r="M519" s="179"/>
      <c r="T519" s="180"/>
      <c r="AT519" s="176" t="s">
        <v>141</v>
      </c>
      <c r="AU519" s="176" t="s">
        <v>87</v>
      </c>
      <c r="AV519" s="14" t="s">
        <v>85</v>
      </c>
      <c r="AW519" s="14" t="s">
        <v>34</v>
      </c>
      <c r="AX519" s="14" t="s">
        <v>77</v>
      </c>
      <c r="AY519" s="176" t="s">
        <v>128</v>
      </c>
    </row>
    <row r="520" spans="2:65" s="12" customFormat="1" ht="10.199999999999999">
      <c r="B520" s="151"/>
      <c r="D520" s="145" t="s">
        <v>141</v>
      </c>
      <c r="E520" s="152" t="s">
        <v>1</v>
      </c>
      <c r="F520" s="153" t="s">
        <v>764</v>
      </c>
      <c r="H520" s="154">
        <v>11.28</v>
      </c>
      <c r="I520" s="155"/>
      <c r="L520" s="151"/>
      <c r="M520" s="156"/>
      <c r="T520" s="157"/>
      <c r="AT520" s="152" t="s">
        <v>141</v>
      </c>
      <c r="AU520" s="152" t="s">
        <v>87</v>
      </c>
      <c r="AV520" s="12" t="s">
        <v>87</v>
      </c>
      <c r="AW520" s="12" t="s">
        <v>34</v>
      </c>
      <c r="AX520" s="12" t="s">
        <v>77</v>
      </c>
      <c r="AY520" s="152" t="s">
        <v>128</v>
      </c>
    </row>
    <row r="521" spans="2:65" s="12" customFormat="1" ht="10.199999999999999">
      <c r="B521" s="151"/>
      <c r="D521" s="145" t="s">
        <v>141</v>
      </c>
      <c r="E521" s="152" t="s">
        <v>1</v>
      </c>
      <c r="F521" s="153" t="s">
        <v>765</v>
      </c>
      <c r="H521" s="154">
        <v>332.28</v>
      </c>
      <c r="I521" s="155"/>
      <c r="L521" s="151"/>
      <c r="M521" s="156"/>
      <c r="T521" s="157"/>
      <c r="AT521" s="152" t="s">
        <v>141</v>
      </c>
      <c r="AU521" s="152" t="s">
        <v>87</v>
      </c>
      <c r="AV521" s="12" t="s">
        <v>87</v>
      </c>
      <c r="AW521" s="12" t="s">
        <v>34</v>
      </c>
      <c r="AX521" s="12" t="s">
        <v>77</v>
      </c>
      <c r="AY521" s="152" t="s">
        <v>128</v>
      </c>
    </row>
    <row r="522" spans="2:65" s="15" customFormat="1" ht="10.199999999999999">
      <c r="B522" s="181"/>
      <c r="D522" s="145" t="s">
        <v>141</v>
      </c>
      <c r="E522" s="182" t="s">
        <v>1</v>
      </c>
      <c r="F522" s="183" t="s">
        <v>757</v>
      </c>
      <c r="H522" s="184">
        <v>343.55999999999995</v>
      </c>
      <c r="I522" s="185"/>
      <c r="L522" s="181"/>
      <c r="M522" s="186"/>
      <c r="T522" s="187"/>
      <c r="AT522" s="182" t="s">
        <v>141</v>
      </c>
      <c r="AU522" s="182" t="s">
        <v>87</v>
      </c>
      <c r="AV522" s="15" t="s">
        <v>149</v>
      </c>
      <c r="AW522" s="15" t="s">
        <v>34</v>
      </c>
      <c r="AX522" s="15" t="s">
        <v>77</v>
      </c>
      <c r="AY522" s="182" t="s">
        <v>128</v>
      </c>
    </row>
    <row r="523" spans="2:65" s="13" customFormat="1" ht="10.199999999999999">
      <c r="B523" s="158"/>
      <c r="D523" s="145" t="s">
        <v>141</v>
      </c>
      <c r="E523" s="159" t="s">
        <v>1</v>
      </c>
      <c r="F523" s="160" t="s">
        <v>201</v>
      </c>
      <c r="H523" s="161">
        <v>1789.1689999999996</v>
      </c>
      <c r="I523" s="162"/>
      <c r="L523" s="158"/>
      <c r="M523" s="163"/>
      <c r="T523" s="164"/>
      <c r="AT523" s="159" t="s">
        <v>141</v>
      </c>
      <c r="AU523" s="159" t="s">
        <v>87</v>
      </c>
      <c r="AV523" s="13" t="s">
        <v>135</v>
      </c>
      <c r="AW523" s="13" t="s">
        <v>34</v>
      </c>
      <c r="AX523" s="13" t="s">
        <v>85</v>
      </c>
      <c r="AY523" s="159" t="s">
        <v>128</v>
      </c>
    </row>
    <row r="524" spans="2:65" s="1" customFormat="1" ht="16.5" customHeight="1">
      <c r="B524" s="32"/>
      <c r="C524" s="132" t="s">
        <v>766</v>
      </c>
      <c r="D524" s="132" t="s">
        <v>130</v>
      </c>
      <c r="E524" s="133" t="s">
        <v>767</v>
      </c>
      <c r="F524" s="134" t="s">
        <v>768</v>
      </c>
      <c r="G524" s="135" t="s">
        <v>239</v>
      </c>
      <c r="H524" s="136">
        <v>16102.521000000001</v>
      </c>
      <c r="I524" s="137"/>
      <c r="J524" s="138">
        <f>ROUND(I524*H524,2)</f>
        <v>0</v>
      </c>
      <c r="K524" s="134" t="s">
        <v>134</v>
      </c>
      <c r="L524" s="32"/>
      <c r="M524" s="139" t="s">
        <v>1</v>
      </c>
      <c r="N524" s="140" t="s">
        <v>42</v>
      </c>
      <c r="P524" s="141">
        <f>O524*H524</f>
        <v>0</v>
      </c>
      <c r="Q524" s="141">
        <v>0</v>
      </c>
      <c r="R524" s="141">
        <f>Q524*H524</f>
        <v>0</v>
      </c>
      <c r="S524" s="141">
        <v>0</v>
      </c>
      <c r="T524" s="142">
        <f>S524*H524</f>
        <v>0</v>
      </c>
      <c r="AR524" s="143" t="s">
        <v>135</v>
      </c>
      <c r="AT524" s="143" t="s">
        <v>130</v>
      </c>
      <c r="AU524" s="143" t="s">
        <v>87</v>
      </c>
      <c r="AY524" s="17" t="s">
        <v>128</v>
      </c>
      <c r="BE524" s="144">
        <f>IF(N524="základní",J524,0)</f>
        <v>0</v>
      </c>
      <c r="BF524" s="144">
        <f>IF(N524="snížená",J524,0)</f>
        <v>0</v>
      </c>
      <c r="BG524" s="144">
        <f>IF(N524="zákl. přenesená",J524,0)</f>
        <v>0</v>
      </c>
      <c r="BH524" s="144">
        <f>IF(N524="sníž. přenesená",J524,0)</f>
        <v>0</v>
      </c>
      <c r="BI524" s="144">
        <f>IF(N524="nulová",J524,0)</f>
        <v>0</v>
      </c>
      <c r="BJ524" s="17" t="s">
        <v>85</v>
      </c>
      <c r="BK524" s="144">
        <f>ROUND(I524*H524,2)</f>
        <v>0</v>
      </c>
      <c r="BL524" s="17" t="s">
        <v>135</v>
      </c>
      <c r="BM524" s="143" t="s">
        <v>769</v>
      </c>
    </row>
    <row r="525" spans="2:65" s="1" customFormat="1" ht="19.2">
      <c r="B525" s="32"/>
      <c r="D525" s="145" t="s">
        <v>137</v>
      </c>
      <c r="F525" s="146" t="s">
        <v>770</v>
      </c>
      <c r="I525" s="147"/>
      <c r="L525" s="32"/>
      <c r="M525" s="148"/>
      <c r="T525" s="56"/>
      <c r="AT525" s="17" t="s">
        <v>137</v>
      </c>
      <c r="AU525" s="17" t="s">
        <v>87</v>
      </c>
    </row>
    <row r="526" spans="2:65" s="1" customFormat="1" ht="10.199999999999999">
      <c r="B526" s="32"/>
      <c r="D526" s="149" t="s">
        <v>139</v>
      </c>
      <c r="F526" s="150" t="s">
        <v>771</v>
      </c>
      <c r="I526" s="147"/>
      <c r="L526" s="32"/>
      <c r="M526" s="148"/>
      <c r="T526" s="56"/>
      <c r="AT526" s="17" t="s">
        <v>139</v>
      </c>
      <c r="AU526" s="17" t="s">
        <v>87</v>
      </c>
    </row>
    <row r="527" spans="2:65" s="12" customFormat="1" ht="10.199999999999999">
      <c r="B527" s="151"/>
      <c r="D527" s="145" t="s">
        <v>141</v>
      </c>
      <c r="E527" s="152" t="s">
        <v>1</v>
      </c>
      <c r="F527" s="153" t="s">
        <v>772</v>
      </c>
      <c r="H527" s="154">
        <v>16102.521000000001</v>
      </c>
      <c r="I527" s="155"/>
      <c r="L527" s="151"/>
      <c r="M527" s="156"/>
      <c r="T527" s="157"/>
      <c r="AT527" s="152" t="s">
        <v>141</v>
      </c>
      <c r="AU527" s="152" t="s">
        <v>87</v>
      </c>
      <c r="AV527" s="12" t="s">
        <v>87</v>
      </c>
      <c r="AW527" s="12" t="s">
        <v>34</v>
      </c>
      <c r="AX527" s="12" t="s">
        <v>85</v>
      </c>
      <c r="AY527" s="152" t="s">
        <v>128</v>
      </c>
    </row>
    <row r="528" spans="2:65" s="1" customFormat="1" ht="24.15" customHeight="1">
      <c r="B528" s="32"/>
      <c r="C528" s="132" t="s">
        <v>773</v>
      </c>
      <c r="D528" s="132" t="s">
        <v>130</v>
      </c>
      <c r="E528" s="133" t="s">
        <v>774</v>
      </c>
      <c r="F528" s="134" t="s">
        <v>775</v>
      </c>
      <c r="G528" s="135" t="s">
        <v>239</v>
      </c>
      <c r="H528" s="136">
        <v>29.536999999999999</v>
      </c>
      <c r="I528" s="137"/>
      <c r="J528" s="138">
        <f>ROUND(I528*H528,2)</f>
        <v>0</v>
      </c>
      <c r="K528" s="134" t="s">
        <v>134</v>
      </c>
      <c r="L528" s="32"/>
      <c r="M528" s="139" t="s">
        <v>1</v>
      </c>
      <c r="N528" s="140" t="s">
        <v>42</v>
      </c>
      <c r="P528" s="141">
        <f>O528*H528</f>
        <v>0</v>
      </c>
      <c r="Q528" s="141">
        <v>0</v>
      </c>
      <c r="R528" s="141">
        <f>Q528*H528</f>
        <v>0</v>
      </c>
      <c r="S528" s="141">
        <v>0</v>
      </c>
      <c r="T528" s="142">
        <f>S528*H528</f>
        <v>0</v>
      </c>
      <c r="AR528" s="143" t="s">
        <v>135</v>
      </c>
      <c r="AT528" s="143" t="s">
        <v>130</v>
      </c>
      <c r="AU528" s="143" t="s">
        <v>87</v>
      </c>
      <c r="AY528" s="17" t="s">
        <v>128</v>
      </c>
      <c r="BE528" s="144">
        <f>IF(N528="základní",J528,0)</f>
        <v>0</v>
      </c>
      <c r="BF528" s="144">
        <f>IF(N528="snížená",J528,0)</f>
        <v>0</v>
      </c>
      <c r="BG528" s="144">
        <f>IF(N528="zákl. přenesená",J528,0)</f>
        <v>0</v>
      </c>
      <c r="BH528" s="144">
        <f>IF(N528="sníž. přenesená",J528,0)</f>
        <v>0</v>
      </c>
      <c r="BI528" s="144">
        <f>IF(N528="nulová",J528,0)</f>
        <v>0</v>
      </c>
      <c r="BJ528" s="17" t="s">
        <v>85</v>
      </c>
      <c r="BK528" s="144">
        <f>ROUND(I528*H528,2)</f>
        <v>0</v>
      </c>
      <c r="BL528" s="17" t="s">
        <v>135</v>
      </c>
      <c r="BM528" s="143" t="s">
        <v>776</v>
      </c>
    </row>
    <row r="529" spans="2:65" s="1" customFormat="1" ht="19.2">
      <c r="B529" s="32"/>
      <c r="D529" s="145" t="s">
        <v>137</v>
      </c>
      <c r="F529" s="146" t="s">
        <v>777</v>
      </c>
      <c r="I529" s="147"/>
      <c r="L529" s="32"/>
      <c r="M529" s="148"/>
      <c r="T529" s="56"/>
      <c r="AT529" s="17" t="s">
        <v>137</v>
      </c>
      <c r="AU529" s="17" t="s">
        <v>87</v>
      </c>
    </row>
    <row r="530" spans="2:65" s="1" customFormat="1" ht="10.199999999999999">
      <c r="B530" s="32"/>
      <c r="D530" s="149" t="s">
        <v>139</v>
      </c>
      <c r="F530" s="150" t="s">
        <v>778</v>
      </c>
      <c r="I530" s="147"/>
      <c r="L530" s="32"/>
      <c r="M530" s="148"/>
      <c r="T530" s="56"/>
      <c r="AT530" s="17" t="s">
        <v>139</v>
      </c>
      <c r="AU530" s="17" t="s">
        <v>87</v>
      </c>
    </row>
    <row r="531" spans="2:65" s="12" customFormat="1" ht="10.199999999999999">
      <c r="B531" s="151"/>
      <c r="D531" s="145" t="s">
        <v>141</v>
      </c>
      <c r="E531" s="152" t="s">
        <v>1</v>
      </c>
      <c r="F531" s="153" t="s">
        <v>779</v>
      </c>
      <c r="H531" s="154">
        <v>29.536999999999999</v>
      </c>
      <c r="I531" s="155"/>
      <c r="L531" s="151"/>
      <c r="M531" s="156"/>
      <c r="T531" s="157"/>
      <c r="AT531" s="152" t="s">
        <v>141</v>
      </c>
      <c r="AU531" s="152" t="s">
        <v>87</v>
      </c>
      <c r="AV531" s="12" t="s">
        <v>87</v>
      </c>
      <c r="AW531" s="12" t="s">
        <v>34</v>
      </c>
      <c r="AX531" s="12" t="s">
        <v>85</v>
      </c>
      <c r="AY531" s="152" t="s">
        <v>128</v>
      </c>
    </row>
    <row r="532" spans="2:65" s="1" customFormat="1" ht="24.15" customHeight="1">
      <c r="B532" s="32"/>
      <c r="C532" s="132" t="s">
        <v>780</v>
      </c>
      <c r="D532" s="132" t="s">
        <v>130</v>
      </c>
      <c r="E532" s="133" t="s">
        <v>781</v>
      </c>
      <c r="F532" s="134" t="s">
        <v>782</v>
      </c>
      <c r="G532" s="135" t="s">
        <v>239</v>
      </c>
      <c r="H532" s="136">
        <v>1416.0719999999999</v>
      </c>
      <c r="I532" s="137"/>
      <c r="J532" s="138">
        <f>ROUND(I532*H532,2)</f>
        <v>0</v>
      </c>
      <c r="K532" s="134" t="s">
        <v>134</v>
      </c>
      <c r="L532" s="32"/>
      <c r="M532" s="139" t="s">
        <v>1</v>
      </c>
      <c r="N532" s="140" t="s">
        <v>42</v>
      </c>
      <c r="P532" s="141">
        <f>O532*H532</f>
        <v>0</v>
      </c>
      <c r="Q532" s="141">
        <v>0</v>
      </c>
      <c r="R532" s="141">
        <f>Q532*H532</f>
        <v>0</v>
      </c>
      <c r="S532" s="141">
        <v>0</v>
      </c>
      <c r="T532" s="142">
        <f>S532*H532</f>
        <v>0</v>
      </c>
      <c r="AR532" s="143" t="s">
        <v>135</v>
      </c>
      <c r="AT532" s="143" t="s">
        <v>130</v>
      </c>
      <c r="AU532" s="143" t="s">
        <v>87</v>
      </c>
      <c r="AY532" s="17" t="s">
        <v>128</v>
      </c>
      <c r="BE532" s="144">
        <f>IF(N532="základní",J532,0)</f>
        <v>0</v>
      </c>
      <c r="BF532" s="144">
        <f>IF(N532="snížená",J532,0)</f>
        <v>0</v>
      </c>
      <c r="BG532" s="144">
        <f>IF(N532="zákl. přenesená",J532,0)</f>
        <v>0</v>
      </c>
      <c r="BH532" s="144">
        <f>IF(N532="sníž. přenesená",J532,0)</f>
        <v>0</v>
      </c>
      <c r="BI532" s="144">
        <f>IF(N532="nulová",J532,0)</f>
        <v>0</v>
      </c>
      <c r="BJ532" s="17" t="s">
        <v>85</v>
      </c>
      <c r="BK532" s="144">
        <f>ROUND(I532*H532,2)</f>
        <v>0</v>
      </c>
      <c r="BL532" s="17" t="s">
        <v>135</v>
      </c>
      <c r="BM532" s="143" t="s">
        <v>783</v>
      </c>
    </row>
    <row r="533" spans="2:65" s="1" customFormat="1" ht="19.2">
      <c r="B533" s="32"/>
      <c r="D533" s="145" t="s">
        <v>137</v>
      </c>
      <c r="F533" s="146" t="s">
        <v>241</v>
      </c>
      <c r="I533" s="147"/>
      <c r="L533" s="32"/>
      <c r="M533" s="148"/>
      <c r="T533" s="56"/>
      <c r="AT533" s="17" t="s">
        <v>137</v>
      </c>
      <c r="AU533" s="17" t="s">
        <v>87</v>
      </c>
    </row>
    <row r="534" spans="2:65" s="1" customFormat="1" ht="10.199999999999999">
      <c r="B534" s="32"/>
      <c r="D534" s="149" t="s">
        <v>139</v>
      </c>
      <c r="F534" s="150" t="s">
        <v>784</v>
      </c>
      <c r="I534" s="147"/>
      <c r="L534" s="32"/>
      <c r="M534" s="148"/>
      <c r="T534" s="56"/>
      <c r="AT534" s="17" t="s">
        <v>139</v>
      </c>
      <c r="AU534" s="17" t="s">
        <v>87</v>
      </c>
    </row>
    <row r="535" spans="2:65" s="12" customFormat="1" ht="10.199999999999999">
      <c r="B535" s="151"/>
      <c r="D535" s="145" t="s">
        <v>141</v>
      </c>
      <c r="E535" s="152" t="s">
        <v>1</v>
      </c>
      <c r="F535" s="153" t="s">
        <v>785</v>
      </c>
      <c r="H535" s="154">
        <v>1416.0719999999999</v>
      </c>
      <c r="I535" s="155"/>
      <c r="L535" s="151"/>
      <c r="M535" s="156"/>
      <c r="T535" s="157"/>
      <c r="AT535" s="152" t="s">
        <v>141</v>
      </c>
      <c r="AU535" s="152" t="s">
        <v>87</v>
      </c>
      <c r="AV535" s="12" t="s">
        <v>87</v>
      </c>
      <c r="AW535" s="12" t="s">
        <v>34</v>
      </c>
      <c r="AX535" s="12" t="s">
        <v>85</v>
      </c>
      <c r="AY535" s="152" t="s">
        <v>128</v>
      </c>
    </row>
    <row r="536" spans="2:65" s="1" customFormat="1" ht="24.15" customHeight="1">
      <c r="B536" s="32"/>
      <c r="C536" s="132" t="s">
        <v>786</v>
      </c>
      <c r="D536" s="132" t="s">
        <v>130</v>
      </c>
      <c r="E536" s="133" t="s">
        <v>787</v>
      </c>
      <c r="F536" s="134" t="s">
        <v>788</v>
      </c>
      <c r="G536" s="135" t="s">
        <v>239</v>
      </c>
      <c r="H536" s="136">
        <v>343.56</v>
      </c>
      <c r="I536" s="137"/>
      <c r="J536" s="138">
        <f>ROUND(I536*H536,2)</f>
        <v>0</v>
      </c>
      <c r="K536" s="134" t="s">
        <v>134</v>
      </c>
      <c r="L536" s="32"/>
      <c r="M536" s="139" t="s">
        <v>1</v>
      </c>
      <c r="N536" s="140" t="s">
        <v>42</v>
      </c>
      <c r="P536" s="141">
        <f>O536*H536</f>
        <v>0</v>
      </c>
      <c r="Q536" s="141">
        <v>0</v>
      </c>
      <c r="R536" s="141">
        <f>Q536*H536</f>
        <v>0</v>
      </c>
      <c r="S536" s="141">
        <v>0</v>
      </c>
      <c r="T536" s="142">
        <f>S536*H536</f>
        <v>0</v>
      </c>
      <c r="AR536" s="143" t="s">
        <v>135</v>
      </c>
      <c r="AT536" s="143" t="s">
        <v>130</v>
      </c>
      <c r="AU536" s="143" t="s">
        <v>87</v>
      </c>
      <c r="AY536" s="17" t="s">
        <v>128</v>
      </c>
      <c r="BE536" s="144">
        <f>IF(N536="základní",J536,0)</f>
        <v>0</v>
      </c>
      <c r="BF536" s="144">
        <f>IF(N536="snížená",J536,0)</f>
        <v>0</v>
      </c>
      <c r="BG536" s="144">
        <f>IF(N536="zákl. přenesená",J536,0)</f>
        <v>0</v>
      </c>
      <c r="BH536" s="144">
        <f>IF(N536="sníž. přenesená",J536,0)</f>
        <v>0</v>
      </c>
      <c r="BI536" s="144">
        <f>IF(N536="nulová",J536,0)</f>
        <v>0</v>
      </c>
      <c r="BJ536" s="17" t="s">
        <v>85</v>
      </c>
      <c r="BK536" s="144">
        <f>ROUND(I536*H536,2)</f>
        <v>0</v>
      </c>
      <c r="BL536" s="17" t="s">
        <v>135</v>
      </c>
      <c r="BM536" s="143" t="s">
        <v>789</v>
      </c>
    </row>
    <row r="537" spans="2:65" s="1" customFormat="1" ht="19.2">
      <c r="B537" s="32"/>
      <c r="D537" s="145" t="s">
        <v>137</v>
      </c>
      <c r="F537" s="146" t="s">
        <v>790</v>
      </c>
      <c r="I537" s="147"/>
      <c r="L537" s="32"/>
      <c r="M537" s="148"/>
      <c r="T537" s="56"/>
      <c r="AT537" s="17" t="s">
        <v>137</v>
      </c>
      <c r="AU537" s="17" t="s">
        <v>87</v>
      </c>
    </row>
    <row r="538" spans="2:65" s="1" customFormat="1" ht="10.199999999999999">
      <c r="B538" s="32"/>
      <c r="D538" s="149" t="s">
        <v>139</v>
      </c>
      <c r="F538" s="150" t="s">
        <v>791</v>
      </c>
      <c r="I538" s="147"/>
      <c r="L538" s="32"/>
      <c r="M538" s="148"/>
      <c r="T538" s="56"/>
      <c r="AT538" s="17" t="s">
        <v>139</v>
      </c>
      <c r="AU538" s="17" t="s">
        <v>87</v>
      </c>
    </row>
    <row r="539" spans="2:65" s="12" customFormat="1" ht="10.199999999999999">
      <c r="B539" s="151"/>
      <c r="D539" s="145" t="s">
        <v>141</v>
      </c>
      <c r="E539" s="152" t="s">
        <v>1</v>
      </c>
      <c r="F539" s="153" t="s">
        <v>792</v>
      </c>
      <c r="H539" s="154">
        <v>343.56</v>
      </c>
      <c r="I539" s="155"/>
      <c r="L539" s="151"/>
      <c r="M539" s="156"/>
      <c r="T539" s="157"/>
      <c r="AT539" s="152" t="s">
        <v>141</v>
      </c>
      <c r="AU539" s="152" t="s">
        <v>87</v>
      </c>
      <c r="AV539" s="12" t="s">
        <v>87</v>
      </c>
      <c r="AW539" s="12" t="s">
        <v>34</v>
      </c>
      <c r="AX539" s="12" t="s">
        <v>85</v>
      </c>
      <c r="AY539" s="152" t="s">
        <v>128</v>
      </c>
    </row>
    <row r="540" spans="2:65" s="11" customFormat="1" ht="22.8" customHeight="1">
      <c r="B540" s="120"/>
      <c r="D540" s="121" t="s">
        <v>76</v>
      </c>
      <c r="E540" s="130" t="s">
        <v>793</v>
      </c>
      <c r="F540" s="130" t="s">
        <v>794</v>
      </c>
      <c r="I540" s="123"/>
      <c r="J540" s="131">
        <f>BK540</f>
        <v>0</v>
      </c>
      <c r="L540" s="120"/>
      <c r="M540" s="125"/>
      <c r="P540" s="126">
        <f>SUM(P541:P543)</f>
        <v>0</v>
      </c>
      <c r="R540" s="126">
        <f>SUM(R541:R543)</f>
        <v>0</v>
      </c>
      <c r="T540" s="127">
        <f>SUM(T541:T543)</f>
        <v>0</v>
      </c>
      <c r="AR540" s="121" t="s">
        <v>85</v>
      </c>
      <c r="AT540" s="128" t="s">
        <v>76</v>
      </c>
      <c r="AU540" s="128" t="s">
        <v>85</v>
      </c>
      <c r="AY540" s="121" t="s">
        <v>128</v>
      </c>
      <c r="BK540" s="129">
        <f>SUM(BK541:BK543)</f>
        <v>0</v>
      </c>
    </row>
    <row r="541" spans="2:65" s="1" customFormat="1" ht="21.75" customHeight="1">
      <c r="B541" s="32"/>
      <c r="C541" s="132" t="s">
        <v>795</v>
      </c>
      <c r="D541" s="132" t="s">
        <v>130</v>
      </c>
      <c r="E541" s="133" t="s">
        <v>796</v>
      </c>
      <c r="F541" s="134" t="s">
        <v>797</v>
      </c>
      <c r="G541" s="135" t="s">
        <v>239</v>
      </c>
      <c r="H541" s="136">
        <v>1924.2550000000001</v>
      </c>
      <c r="I541" s="137"/>
      <c r="J541" s="138">
        <f>ROUND(I541*H541,2)</f>
        <v>0</v>
      </c>
      <c r="K541" s="134" t="s">
        <v>134</v>
      </c>
      <c r="L541" s="32"/>
      <c r="M541" s="139" t="s">
        <v>1</v>
      </c>
      <c r="N541" s="140" t="s">
        <v>42</v>
      </c>
      <c r="P541" s="141">
        <f>O541*H541</f>
        <v>0</v>
      </c>
      <c r="Q541" s="141">
        <v>0</v>
      </c>
      <c r="R541" s="141">
        <f>Q541*H541</f>
        <v>0</v>
      </c>
      <c r="S541" s="141">
        <v>0</v>
      </c>
      <c r="T541" s="142">
        <f>S541*H541</f>
        <v>0</v>
      </c>
      <c r="AR541" s="143" t="s">
        <v>135</v>
      </c>
      <c r="AT541" s="143" t="s">
        <v>130</v>
      </c>
      <c r="AU541" s="143" t="s">
        <v>87</v>
      </c>
      <c r="AY541" s="17" t="s">
        <v>128</v>
      </c>
      <c r="BE541" s="144">
        <f>IF(N541="základní",J541,0)</f>
        <v>0</v>
      </c>
      <c r="BF541" s="144">
        <f>IF(N541="snížená",J541,0)</f>
        <v>0</v>
      </c>
      <c r="BG541" s="144">
        <f>IF(N541="zákl. přenesená",J541,0)</f>
        <v>0</v>
      </c>
      <c r="BH541" s="144">
        <f>IF(N541="sníž. přenesená",J541,0)</f>
        <v>0</v>
      </c>
      <c r="BI541" s="144">
        <f>IF(N541="nulová",J541,0)</f>
        <v>0</v>
      </c>
      <c r="BJ541" s="17" t="s">
        <v>85</v>
      </c>
      <c r="BK541" s="144">
        <f>ROUND(I541*H541,2)</f>
        <v>0</v>
      </c>
      <c r="BL541" s="17" t="s">
        <v>135</v>
      </c>
      <c r="BM541" s="143" t="s">
        <v>798</v>
      </c>
    </row>
    <row r="542" spans="2:65" s="1" customFormat="1" ht="19.2">
      <c r="B542" s="32"/>
      <c r="D542" s="145" t="s">
        <v>137</v>
      </c>
      <c r="F542" s="146" t="s">
        <v>799</v>
      </c>
      <c r="I542" s="147"/>
      <c r="L542" s="32"/>
      <c r="M542" s="148"/>
      <c r="T542" s="56"/>
      <c r="AT542" s="17" t="s">
        <v>137</v>
      </c>
      <c r="AU542" s="17" t="s">
        <v>87</v>
      </c>
    </row>
    <row r="543" spans="2:65" s="1" customFormat="1" ht="10.199999999999999">
      <c r="B543" s="32"/>
      <c r="D543" s="149" t="s">
        <v>139</v>
      </c>
      <c r="F543" s="150" t="s">
        <v>800</v>
      </c>
      <c r="I543" s="147"/>
      <c r="L543" s="32"/>
      <c r="M543" s="148"/>
      <c r="T543" s="56"/>
      <c r="AT543" s="17" t="s">
        <v>139</v>
      </c>
      <c r="AU543" s="17" t="s">
        <v>87</v>
      </c>
    </row>
    <row r="544" spans="2:65" s="11" customFormat="1" ht="25.95" customHeight="1">
      <c r="B544" s="120"/>
      <c r="D544" s="121" t="s">
        <v>76</v>
      </c>
      <c r="E544" s="122" t="s">
        <v>801</v>
      </c>
      <c r="F544" s="122" t="s">
        <v>802</v>
      </c>
      <c r="I544" s="123"/>
      <c r="J544" s="124">
        <f>BK544</f>
        <v>0</v>
      </c>
      <c r="L544" s="120"/>
      <c r="M544" s="125"/>
      <c r="P544" s="126">
        <f>P545</f>
        <v>0</v>
      </c>
      <c r="R544" s="126">
        <f>R545</f>
        <v>7.5532000000000002E-2</v>
      </c>
      <c r="T544" s="127">
        <f>T545</f>
        <v>0</v>
      </c>
      <c r="AR544" s="121" t="s">
        <v>87</v>
      </c>
      <c r="AT544" s="128" t="s">
        <v>76</v>
      </c>
      <c r="AU544" s="128" t="s">
        <v>77</v>
      </c>
      <c r="AY544" s="121" t="s">
        <v>128</v>
      </c>
      <c r="BK544" s="129">
        <f>BK545</f>
        <v>0</v>
      </c>
    </row>
    <row r="545" spans="2:65" s="11" customFormat="1" ht="22.8" customHeight="1">
      <c r="B545" s="120"/>
      <c r="D545" s="121" t="s">
        <v>76</v>
      </c>
      <c r="E545" s="130" t="s">
        <v>803</v>
      </c>
      <c r="F545" s="130" t="s">
        <v>804</v>
      </c>
      <c r="I545" s="123"/>
      <c r="J545" s="131">
        <f>BK545</f>
        <v>0</v>
      </c>
      <c r="L545" s="120"/>
      <c r="M545" s="125"/>
      <c r="P545" s="126">
        <f>SUM(P546:P556)</f>
        <v>0</v>
      </c>
      <c r="R545" s="126">
        <f>SUM(R546:R556)</f>
        <v>7.5532000000000002E-2</v>
      </c>
      <c r="T545" s="127">
        <f>SUM(T546:T556)</f>
        <v>0</v>
      </c>
      <c r="AR545" s="121" t="s">
        <v>87</v>
      </c>
      <c r="AT545" s="128" t="s">
        <v>76</v>
      </c>
      <c r="AU545" s="128" t="s">
        <v>85</v>
      </c>
      <c r="AY545" s="121" t="s">
        <v>128</v>
      </c>
      <c r="BK545" s="129">
        <f>SUM(BK546:BK556)</f>
        <v>0</v>
      </c>
    </row>
    <row r="546" spans="2:65" s="1" customFormat="1" ht="16.5" customHeight="1">
      <c r="B546" s="32"/>
      <c r="C546" s="132" t="s">
        <v>805</v>
      </c>
      <c r="D546" s="132" t="s">
        <v>130</v>
      </c>
      <c r="E546" s="133" t="s">
        <v>806</v>
      </c>
      <c r="F546" s="134" t="s">
        <v>807</v>
      </c>
      <c r="G546" s="135" t="s">
        <v>133</v>
      </c>
      <c r="H546" s="136">
        <v>15</v>
      </c>
      <c r="I546" s="137"/>
      <c r="J546" s="138">
        <f>ROUND(I546*H546,2)</f>
        <v>0</v>
      </c>
      <c r="K546" s="134" t="s">
        <v>134</v>
      </c>
      <c r="L546" s="32"/>
      <c r="M546" s="139" t="s">
        <v>1</v>
      </c>
      <c r="N546" s="140" t="s">
        <v>42</v>
      </c>
      <c r="P546" s="141">
        <f>O546*H546</f>
        <v>0</v>
      </c>
      <c r="Q546" s="141">
        <v>0</v>
      </c>
      <c r="R546" s="141">
        <f>Q546*H546</f>
        <v>0</v>
      </c>
      <c r="S546" s="141">
        <v>0</v>
      </c>
      <c r="T546" s="142">
        <f>S546*H546</f>
        <v>0</v>
      </c>
      <c r="AR546" s="143" t="s">
        <v>251</v>
      </c>
      <c r="AT546" s="143" t="s">
        <v>130</v>
      </c>
      <c r="AU546" s="143" t="s">
        <v>87</v>
      </c>
      <c r="AY546" s="17" t="s">
        <v>128</v>
      </c>
      <c r="BE546" s="144">
        <f>IF(N546="základní",J546,0)</f>
        <v>0</v>
      </c>
      <c r="BF546" s="144">
        <f>IF(N546="snížená",J546,0)</f>
        <v>0</v>
      </c>
      <c r="BG546" s="144">
        <f>IF(N546="zákl. přenesená",J546,0)</f>
        <v>0</v>
      </c>
      <c r="BH546" s="144">
        <f>IF(N546="sníž. přenesená",J546,0)</f>
        <v>0</v>
      </c>
      <c r="BI546" s="144">
        <f>IF(N546="nulová",J546,0)</f>
        <v>0</v>
      </c>
      <c r="BJ546" s="17" t="s">
        <v>85</v>
      </c>
      <c r="BK546" s="144">
        <f>ROUND(I546*H546,2)</f>
        <v>0</v>
      </c>
      <c r="BL546" s="17" t="s">
        <v>251</v>
      </c>
      <c r="BM546" s="143" t="s">
        <v>808</v>
      </c>
    </row>
    <row r="547" spans="2:65" s="1" customFormat="1" ht="10.199999999999999">
      <c r="B547" s="32"/>
      <c r="D547" s="145" t="s">
        <v>137</v>
      </c>
      <c r="F547" s="146" t="s">
        <v>809</v>
      </c>
      <c r="I547" s="147"/>
      <c r="L547" s="32"/>
      <c r="M547" s="148"/>
      <c r="T547" s="56"/>
      <c r="AT547" s="17" t="s">
        <v>137</v>
      </c>
      <c r="AU547" s="17" t="s">
        <v>87</v>
      </c>
    </row>
    <row r="548" spans="2:65" s="1" customFormat="1" ht="10.199999999999999">
      <c r="B548" s="32"/>
      <c r="D548" s="149" t="s">
        <v>139</v>
      </c>
      <c r="F548" s="150" t="s">
        <v>810</v>
      </c>
      <c r="I548" s="147"/>
      <c r="L548" s="32"/>
      <c r="M548" s="148"/>
      <c r="T548" s="56"/>
      <c r="AT548" s="17" t="s">
        <v>139</v>
      </c>
      <c r="AU548" s="17" t="s">
        <v>87</v>
      </c>
    </row>
    <row r="549" spans="2:65" s="12" customFormat="1" ht="10.199999999999999">
      <c r="B549" s="151"/>
      <c r="D549" s="145" t="s">
        <v>141</v>
      </c>
      <c r="E549" s="152" t="s">
        <v>1</v>
      </c>
      <c r="F549" s="153" t="s">
        <v>811</v>
      </c>
      <c r="H549" s="154">
        <v>15</v>
      </c>
      <c r="I549" s="155"/>
      <c r="L549" s="151"/>
      <c r="M549" s="156"/>
      <c r="T549" s="157"/>
      <c r="AT549" s="152" t="s">
        <v>141</v>
      </c>
      <c r="AU549" s="152" t="s">
        <v>87</v>
      </c>
      <c r="AV549" s="12" t="s">
        <v>87</v>
      </c>
      <c r="AW549" s="12" t="s">
        <v>34</v>
      </c>
      <c r="AX549" s="12" t="s">
        <v>85</v>
      </c>
      <c r="AY549" s="152" t="s">
        <v>128</v>
      </c>
    </row>
    <row r="550" spans="2:65" s="1" customFormat="1" ht="24.15" customHeight="1">
      <c r="B550" s="32"/>
      <c r="C550" s="165" t="s">
        <v>812</v>
      </c>
      <c r="D550" s="165" t="s">
        <v>262</v>
      </c>
      <c r="E550" s="166" t="s">
        <v>813</v>
      </c>
      <c r="F550" s="167" t="s">
        <v>814</v>
      </c>
      <c r="G550" s="168" t="s">
        <v>133</v>
      </c>
      <c r="H550" s="169">
        <v>17.483000000000001</v>
      </c>
      <c r="I550" s="170"/>
      <c r="J550" s="171">
        <f>ROUND(I550*H550,2)</f>
        <v>0</v>
      </c>
      <c r="K550" s="167" t="s">
        <v>134</v>
      </c>
      <c r="L550" s="172"/>
      <c r="M550" s="173" t="s">
        <v>1</v>
      </c>
      <c r="N550" s="174" t="s">
        <v>42</v>
      </c>
      <c r="P550" s="141">
        <f>O550*H550</f>
        <v>0</v>
      </c>
      <c r="Q550" s="141">
        <v>4.0000000000000001E-3</v>
      </c>
      <c r="R550" s="141">
        <f>Q550*H550</f>
        <v>6.9932000000000008E-2</v>
      </c>
      <c r="S550" s="141">
        <v>0</v>
      </c>
      <c r="T550" s="142">
        <f>S550*H550</f>
        <v>0</v>
      </c>
      <c r="AR550" s="143" t="s">
        <v>356</v>
      </c>
      <c r="AT550" s="143" t="s">
        <v>262</v>
      </c>
      <c r="AU550" s="143" t="s">
        <v>87</v>
      </c>
      <c r="AY550" s="17" t="s">
        <v>128</v>
      </c>
      <c r="BE550" s="144">
        <f>IF(N550="základní",J550,0)</f>
        <v>0</v>
      </c>
      <c r="BF550" s="144">
        <f>IF(N550="snížená",J550,0)</f>
        <v>0</v>
      </c>
      <c r="BG550" s="144">
        <f>IF(N550="zákl. přenesená",J550,0)</f>
        <v>0</v>
      </c>
      <c r="BH550" s="144">
        <f>IF(N550="sníž. přenesená",J550,0)</f>
        <v>0</v>
      </c>
      <c r="BI550" s="144">
        <f>IF(N550="nulová",J550,0)</f>
        <v>0</v>
      </c>
      <c r="BJ550" s="17" t="s">
        <v>85</v>
      </c>
      <c r="BK550" s="144">
        <f>ROUND(I550*H550,2)</f>
        <v>0</v>
      </c>
      <c r="BL550" s="17" t="s">
        <v>251</v>
      </c>
      <c r="BM550" s="143" t="s">
        <v>815</v>
      </c>
    </row>
    <row r="551" spans="2:65" s="1" customFormat="1" ht="19.2">
      <c r="B551" s="32"/>
      <c r="D551" s="145" t="s">
        <v>137</v>
      </c>
      <c r="F551" s="146" t="s">
        <v>814</v>
      </c>
      <c r="I551" s="147"/>
      <c r="L551" s="32"/>
      <c r="M551" s="148"/>
      <c r="T551" s="56"/>
      <c r="AT551" s="17" t="s">
        <v>137</v>
      </c>
      <c r="AU551" s="17" t="s">
        <v>87</v>
      </c>
    </row>
    <row r="552" spans="2:65" s="12" customFormat="1" ht="10.199999999999999">
      <c r="B552" s="151"/>
      <c r="D552" s="145" t="s">
        <v>141</v>
      </c>
      <c r="F552" s="153" t="s">
        <v>816</v>
      </c>
      <c r="H552" s="154">
        <v>17.483000000000001</v>
      </c>
      <c r="I552" s="155"/>
      <c r="L552" s="151"/>
      <c r="M552" s="156"/>
      <c r="T552" s="157"/>
      <c r="AT552" s="152" t="s">
        <v>141</v>
      </c>
      <c r="AU552" s="152" t="s">
        <v>87</v>
      </c>
      <c r="AV552" s="12" t="s">
        <v>87</v>
      </c>
      <c r="AW552" s="12" t="s">
        <v>4</v>
      </c>
      <c r="AX552" s="12" t="s">
        <v>85</v>
      </c>
      <c r="AY552" s="152" t="s">
        <v>128</v>
      </c>
    </row>
    <row r="553" spans="2:65" s="1" customFormat="1" ht="16.5" customHeight="1">
      <c r="B553" s="32"/>
      <c r="C553" s="132" t="s">
        <v>817</v>
      </c>
      <c r="D553" s="132" t="s">
        <v>130</v>
      </c>
      <c r="E553" s="133" t="s">
        <v>818</v>
      </c>
      <c r="F553" s="134" t="s">
        <v>819</v>
      </c>
      <c r="G553" s="135" t="s">
        <v>133</v>
      </c>
      <c r="H553" s="136">
        <v>7</v>
      </c>
      <c r="I553" s="137"/>
      <c r="J553" s="138">
        <f>ROUND(I553*H553,2)</f>
        <v>0</v>
      </c>
      <c r="K553" s="134" t="s">
        <v>134</v>
      </c>
      <c r="L553" s="32"/>
      <c r="M553" s="139" t="s">
        <v>1</v>
      </c>
      <c r="N553" s="140" t="s">
        <v>42</v>
      </c>
      <c r="P553" s="141">
        <f>O553*H553</f>
        <v>0</v>
      </c>
      <c r="Q553" s="141">
        <v>8.0000000000000004E-4</v>
      </c>
      <c r="R553" s="141">
        <f>Q553*H553</f>
        <v>5.5999999999999999E-3</v>
      </c>
      <c r="S553" s="141">
        <v>0</v>
      </c>
      <c r="T553" s="142">
        <f>S553*H553</f>
        <v>0</v>
      </c>
      <c r="AR553" s="143" t="s">
        <v>251</v>
      </c>
      <c r="AT553" s="143" t="s">
        <v>130</v>
      </c>
      <c r="AU553" s="143" t="s">
        <v>87</v>
      </c>
      <c r="AY553" s="17" t="s">
        <v>128</v>
      </c>
      <c r="BE553" s="144">
        <f>IF(N553="základní",J553,0)</f>
        <v>0</v>
      </c>
      <c r="BF553" s="144">
        <f>IF(N553="snížená",J553,0)</f>
        <v>0</v>
      </c>
      <c r="BG553" s="144">
        <f>IF(N553="zákl. přenesená",J553,0)</f>
        <v>0</v>
      </c>
      <c r="BH553" s="144">
        <f>IF(N553="sníž. přenesená",J553,0)</f>
        <v>0</v>
      </c>
      <c r="BI553" s="144">
        <f>IF(N553="nulová",J553,0)</f>
        <v>0</v>
      </c>
      <c r="BJ553" s="17" t="s">
        <v>85</v>
      </c>
      <c r="BK553" s="144">
        <f>ROUND(I553*H553,2)</f>
        <v>0</v>
      </c>
      <c r="BL553" s="17" t="s">
        <v>251</v>
      </c>
      <c r="BM553" s="143" t="s">
        <v>820</v>
      </c>
    </row>
    <row r="554" spans="2:65" s="1" customFormat="1" ht="19.2">
      <c r="B554" s="32"/>
      <c r="D554" s="145" t="s">
        <v>137</v>
      </c>
      <c r="F554" s="146" t="s">
        <v>821</v>
      </c>
      <c r="I554" s="147"/>
      <c r="L554" s="32"/>
      <c r="M554" s="148"/>
      <c r="T554" s="56"/>
      <c r="AT554" s="17" t="s">
        <v>137</v>
      </c>
      <c r="AU554" s="17" t="s">
        <v>87</v>
      </c>
    </row>
    <row r="555" spans="2:65" s="1" customFormat="1" ht="10.199999999999999">
      <c r="B555" s="32"/>
      <c r="D555" s="149" t="s">
        <v>139</v>
      </c>
      <c r="F555" s="150" t="s">
        <v>822</v>
      </c>
      <c r="I555" s="147"/>
      <c r="L555" s="32"/>
      <c r="M555" s="148"/>
      <c r="T555" s="56"/>
      <c r="AT555" s="17" t="s">
        <v>139</v>
      </c>
      <c r="AU555" s="17" t="s">
        <v>87</v>
      </c>
    </row>
    <row r="556" spans="2:65" s="12" customFormat="1" ht="10.199999999999999">
      <c r="B556" s="151"/>
      <c r="D556" s="145" t="s">
        <v>141</v>
      </c>
      <c r="E556" s="152" t="s">
        <v>1</v>
      </c>
      <c r="F556" s="153" t="s">
        <v>823</v>
      </c>
      <c r="H556" s="154">
        <v>7</v>
      </c>
      <c r="I556" s="155"/>
      <c r="L556" s="151"/>
      <c r="M556" s="188"/>
      <c r="N556" s="189"/>
      <c r="O556" s="189"/>
      <c r="P556" s="189"/>
      <c r="Q556" s="189"/>
      <c r="R556" s="189"/>
      <c r="S556" s="189"/>
      <c r="T556" s="190"/>
      <c r="AT556" s="152" t="s">
        <v>141</v>
      </c>
      <c r="AU556" s="152" t="s">
        <v>87</v>
      </c>
      <c r="AV556" s="12" t="s">
        <v>87</v>
      </c>
      <c r="AW556" s="12" t="s">
        <v>34</v>
      </c>
      <c r="AX556" s="12" t="s">
        <v>85</v>
      </c>
      <c r="AY556" s="152" t="s">
        <v>128</v>
      </c>
    </row>
    <row r="557" spans="2:65" s="1" customFormat="1" ht="6.9" customHeight="1">
      <c r="B557" s="44"/>
      <c r="C557" s="45"/>
      <c r="D557" s="45"/>
      <c r="E557" s="45"/>
      <c r="F557" s="45"/>
      <c r="G557" s="45"/>
      <c r="H557" s="45"/>
      <c r="I557" s="45"/>
      <c r="J557" s="45"/>
      <c r="K557" s="45"/>
      <c r="L557" s="32"/>
    </row>
  </sheetData>
  <sheetProtection algorithmName="SHA-512" hashValue="tK13w6eaGgiV55auNrrCqfixPLM2y97Jtnk+rmGbe8gFP6HGKCnH0bA2m5/JSsaCPR7o9b2oFPJHguCAHHnaSA==" saltValue="/q+MwIQf0mjPcnVdzM1mr77svGk1XO02yHkznTN1+GEzwolCgagVeFG6+3sZap+mCiZPB+FkrbfhoVGreLhXgQ==" spinCount="100000" sheet="1" objects="1" scenarios="1" formatColumns="0" formatRows="0" autoFilter="0"/>
  <autoFilter ref="C128:K556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hyperlinks>
    <hyperlink ref="F134" r:id="rId1" xr:uid="{00000000-0004-0000-0100-000000000000}"/>
    <hyperlink ref="F138" r:id="rId2" xr:uid="{00000000-0004-0000-0100-000001000000}"/>
    <hyperlink ref="F142" r:id="rId3" xr:uid="{00000000-0004-0000-0100-000002000000}"/>
    <hyperlink ref="F146" r:id="rId4" xr:uid="{00000000-0004-0000-0100-000003000000}"/>
    <hyperlink ref="F150" r:id="rId5" xr:uid="{00000000-0004-0000-0100-000004000000}"/>
    <hyperlink ref="F154" r:id="rId6" xr:uid="{00000000-0004-0000-0100-000005000000}"/>
    <hyperlink ref="F158" r:id="rId7" xr:uid="{00000000-0004-0000-0100-000006000000}"/>
    <hyperlink ref="F162" r:id="rId8" xr:uid="{00000000-0004-0000-0100-000007000000}"/>
    <hyperlink ref="F166" r:id="rId9" xr:uid="{00000000-0004-0000-0100-000008000000}"/>
    <hyperlink ref="F173" r:id="rId10" xr:uid="{00000000-0004-0000-0100-000009000000}"/>
    <hyperlink ref="F179" r:id="rId11" xr:uid="{00000000-0004-0000-0100-00000A000000}"/>
    <hyperlink ref="F185" r:id="rId12" xr:uid="{00000000-0004-0000-0100-00000B000000}"/>
    <hyperlink ref="F197" r:id="rId13" xr:uid="{00000000-0004-0000-0100-00000C000000}"/>
    <hyperlink ref="F201" r:id="rId14" xr:uid="{00000000-0004-0000-0100-00000D000000}"/>
    <hyperlink ref="F205" r:id="rId15" xr:uid="{00000000-0004-0000-0100-00000E000000}"/>
    <hyperlink ref="F209" r:id="rId16" xr:uid="{00000000-0004-0000-0100-00000F000000}"/>
    <hyperlink ref="F231" r:id="rId17" xr:uid="{00000000-0004-0000-0100-000010000000}"/>
    <hyperlink ref="F235" r:id="rId18" xr:uid="{00000000-0004-0000-0100-000011000000}"/>
    <hyperlink ref="F239" r:id="rId19" xr:uid="{00000000-0004-0000-0100-000012000000}"/>
    <hyperlink ref="F249" r:id="rId20" xr:uid="{00000000-0004-0000-0100-000013000000}"/>
    <hyperlink ref="F254" r:id="rId21" xr:uid="{00000000-0004-0000-0100-000014000000}"/>
    <hyperlink ref="F261" r:id="rId22" xr:uid="{00000000-0004-0000-0100-000015000000}"/>
    <hyperlink ref="F268" r:id="rId23" xr:uid="{00000000-0004-0000-0100-000016000000}"/>
    <hyperlink ref="F272" r:id="rId24" xr:uid="{00000000-0004-0000-0100-000017000000}"/>
    <hyperlink ref="F276" r:id="rId25" xr:uid="{00000000-0004-0000-0100-000018000000}"/>
    <hyperlink ref="F281" r:id="rId26" xr:uid="{00000000-0004-0000-0100-000019000000}"/>
    <hyperlink ref="F285" r:id="rId27" xr:uid="{00000000-0004-0000-0100-00001A000000}"/>
    <hyperlink ref="F292" r:id="rId28" xr:uid="{00000000-0004-0000-0100-00001B000000}"/>
    <hyperlink ref="F299" r:id="rId29" xr:uid="{00000000-0004-0000-0100-00001C000000}"/>
    <hyperlink ref="F304" r:id="rId30" xr:uid="{00000000-0004-0000-0100-00001D000000}"/>
    <hyperlink ref="F309" r:id="rId31" xr:uid="{00000000-0004-0000-0100-00001E000000}"/>
    <hyperlink ref="F313" r:id="rId32" xr:uid="{00000000-0004-0000-0100-00001F000000}"/>
    <hyperlink ref="F317" r:id="rId33" xr:uid="{00000000-0004-0000-0100-000020000000}"/>
    <hyperlink ref="F321" r:id="rId34" xr:uid="{00000000-0004-0000-0100-000021000000}"/>
    <hyperlink ref="F328" r:id="rId35" xr:uid="{00000000-0004-0000-0100-000022000000}"/>
    <hyperlink ref="F332" r:id="rId36" xr:uid="{00000000-0004-0000-0100-000023000000}"/>
    <hyperlink ref="F336" r:id="rId37" xr:uid="{00000000-0004-0000-0100-000024000000}"/>
    <hyperlink ref="F340" r:id="rId38" xr:uid="{00000000-0004-0000-0100-000025000000}"/>
    <hyperlink ref="F344" r:id="rId39" xr:uid="{00000000-0004-0000-0100-000026000000}"/>
    <hyperlink ref="F348" r:id="rId40" xr:uid="{00000000-0004-0000-0100-000027000000}"/>
    <hyperlink ref="F352" r:id="rId41" xr:uid="{00000000-0004-0000-0100-000028000000}"/>
    <hyperlink ref="F356" r:id="rId42" xr:uid="{00000000-0004-0000-0100-000029000000}"/>
    <hyperlink ref="F366" r:id="rId43" xr:uid="{00000000-0004-0000-0100-00002A000000}"/>
    <hyperlink ref="F377" r:id="rId44" xr:uid="{00000000-0004-0000-0100-00002B000000}"/>
    <hyperlink ref="F382" r:id="rId45" xr:uid="{00000000-0004-0000-0100-00002C000000}"/>
    <hyperlink ref="F389" r:id="rId46" xr:uid="{00000000-0004-0000-0100-00002D000000}"/>
    <hyperlink ref="F395" r:id="rId47" xr:uid="{00000000-0004-0000-0100-00002E000000}"/>
    <hyperlink ref="F401" r:id="rId48" xr:uid="{00000000-0004-0000-0100-00002F000000}"/>
    <hyperlink ref="F407" r:id="rId49" xr:uid="{00000000-0004-0000-0100-000030000000}"/>
    <hyperlink ref="F413" r:id="rId50" xr:uid="{00000000-0004-0000-0100-000031000000}"/>
    <hyperlink ref="F419" r:id="rId51" xr:uid="{00000000-0004-0000-0100-000032000000}"/>
    <hyperlink ref="F429" r:id="rId52" xr:uid="{00000000-0004-0000-0100-000033000000}"/>
    <hyperlink ref="F433" r:id="rId53" xr:uid="{00000000-0004-0000-0100-000034000000}"/>
    <hyperlink ref="F438" r:id="rId54" xr:uid="{00000000-0004-0000-0100-000035000000}"/>
    <hyperlink ref="F448" r:id="rId55" xr:uid="{00000000-0004-0000-0100-000036000000}"/>
    <hyperlink ref="F454" r:id="rId56" xr:uid="{00000000-0004-0000-0100-000037000000}"/>
    <hyperlink ref="F458" r:id="rId57" xr:uid="{00000000-0004-0000-0100-000038000000}"/>
    <hyperlink ref="F462" r:id="rId58" xr:uid="{00000000-0004-0000-0100-000039000000}"/>
    <hyperlink ref="F469" r:id="rId59" xr:uid="{00000000-0004-0000-0100-00003A000000}"/>
    <hyperlink ref="F482" r:id="rId60" xr:uid="{00000000-0004-0000-0100-00003B000000}"/>
    <hyperlink ref="F489" r:id="rId61" xr:uid="{00000000-0004-0000-0100-00003C000000}"/>
    <hyperlink ref="F493" r:id="rId62" xr:uid="{00000000-0004-0000-0100-00003D000000}"/>
    <hyperlink ref="F497" r:id="rId63" xr:uid="{00000000-0004-0000-0100-00003E000000}"/>
    <hyperlink ref="F501" r:id="rId64" xr:uid="{00000000-0004-0000-0100-00003F000000}"/>
    <hyperlink ref="F506" r:id="rId65" xr:uid="{00000000-0004-0000-0100-000040000000}"/>
    <hyperlink ref="F526" r:id="rId66" xr:uid="{00000000-0004-0000-0100-000041000000}"/>
    <hyperlink ref="F530" r:id="rId67" xr:uid="{00000000-0004-0000-0100-000042000000}"/>
    <hyperlink ref="F534" r:id="rId68" xr:uid="{00000000-0004-0000-0100-000043000000}"/>
    <hyperlink ref="F538" r:id="rId69" xr:uid="{00000000-0004-0000-0100-000044000000}"/>
    <hyperlink ref="F543" r:id="rId70" xr:uid="{00000000-0004-0000-0100-000045000000}"/>
    <hyperlink ref="F548" r:id="rId71" xr:uid="{00000000-0004-0000-0100-000046000000}"/>
    <hyperlink ref="F555" r:id="rId72" xr:uid="{00000000-0004-0000-0100-00004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7" t="s">
        <v>90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" hidden="1" customHeight="1">
      <c r="B4" s="20"/>
      <c r="D4" s="21" t="s">
        <v>92</v>
      </c>
      <c r="L4" s="20"/>
      <c r="M4" s="88" t="s">
        <v>10</v>
      </c>
      <c r="AT4" s="17" t="s">
        <v>4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29" t="str">
        <f>'Rekapitulace stavby'!K6</f>
        <v>PODIVÍN - ul. Hřbitovní, dopravní a technická infrastruktra</v>
      </c>
      <c r="F7" s="230"/>
      <c r="G7" s="230"/>
      <c r="H7" s="230"/>
      <c r="L7" s="20"/>
    </row>
    <row r="8" spans="2:46" s="1" customFormat="1" ht="12" hidden="1" customHeight="1">
      <c r="B8" s="32"/>
      <c r="D8" s="27" t="s">
        <v>93</v>
      </c>
      <c r="L8" s="32"/>
    </row>
    <row r="9" spans="2:46" s="1" customFormat="1" ht="16.5" hidden="1" customHeight="1">
      <c r="B9" s="32"/>
      <c r="E9" s="210" t="s">
        <v>824</v>
      </c>
      <c r="F9" s="231"/>
      <c r="G9" s="231"/>
      <c r="H9" s="231"/>
      <c r="L9" s="32"/>
    </row>
    <row r="10" spans="2:46" s="1" customFormat="1" ht="10.199999999999999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91</v>
      </c>
      <c r="I11" s="27" t="s">
        <v>20</v>
      </c>
      <c r="J11" s="25" t="s">
        <v>21</v>
      </c>
      <c r="L11" s="32"/>
    </row>
    <row r="12" spans="2:46" s="1" customFormat="1" ht="12" hidden="1" customHeight="1">
      <c r="B12" s="32"/>
      <c r="D12" s="27" t="s">
        <v>22</v>
      </c>
      <c r="F12" s="25" t="s">
        <v>23</v>
      </c>
      <c r="I12" s="27" t="s">
        <v>24</v>
      </c>
      <c r="J12" s="52" t="str">
        <f>'Rekapitulace stavby'!AN8</f>
        <v>17. 11. 2025</v>
      </c>
      <c r="L12" s="32"/>
    </row>
    <row r="13" spans="2:46" s="1" customFormat="1" ht="10.8" hidden="1" customHeight="1">
      <c r="B13" s="32"/>
      <c r="L13" s="32"/>
    </row>
    <row r="14" spans="2:46" s="1" customFormat="1" ht="12" hidden="1" customHeight="1">
      <c r="B14" s="32"/>
      <c r="D14" s="27" t="s">
        <v>26</v>
      </c>
      <c r="I14" s="27" t="s">
        <v>27</v>
      </c>
      <c r="J14" s="25" t="s">
        <v>1</v>
      </c>
      <c r="L14" s="32"/>
    </row>
    <row r="15" spans="2:46" s="1" customFormat="1" ht="18" hidden="1" customHeight="1">
      <c r="B15" s="32"/>
      <c r="E15" s="25" t="s">
        <v>28</v>
      </c>
      <c r="I15" s="27" t="s">
        <v>29</v>
      </c>
      <c r="J15" s="25" t="s">
        <v>1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30</v>
      </c>
      <c r="I17" s="27" t="s">
        <v>27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2" t="str">
        <f>'Rekapitulace stavby'!E14</f>
        <v>Vyplň údaj</v>
      </c>
      <c r="F18" s="194"/>
      <c r="G18" s="194"/>
      <c r="H18" s="194"/>
      <c r="I18" s="27" t="s">
        <v>29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32</v>
      </c>
      <c r="I20" s="27" t="s">
        <v>27</v>
      </c>
      <c r="J20" s="25" t="s">
        <v>1</v>
      </c>
      <c r="L20" s="32"/>
    </row>
    <row r="21" spans="2:12" s="1" customFormat="1" ht="18" hidden="1" customHeight="1">
      <c r="B21" s="32"/>
      <c r="E21" s="25" t="s">
        <v>33</v>
      </c>
      <c r="I21" s="27" t="s">
        <v>29</v>
      </c>
      <c r="J21" s="25" t="s">
        <v>1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27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29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199" t="s">
        <v>1</v>
      </c>
      <c r="F27" s="199"/>
      <c r="G27" s="199"/>
      <c r="H27" s="199"/>
      <c r="L27" s="89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ROUND(J120,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hidden="1" customHeight="1">
      <c r="B33" s="32"/>
      <c r="D33" s="55" t="s">
        <v>41</v>
      </c>
      <c r="E33" s="27" t="s">
        <v>42</v>
      </c>
      <c r="F33" s="91">
        <f>ROUND((SUM(BE120:BE148)),  2)</f>
        <v>0</v>
      </c>
      <c r="I33" s="92">
        <v>0.21</v>
      </c>
      <c r="J33" s="91">
        <f>ROUND(((SUM(BE120:BE148))*I33),  2)</f>
        <v>0</v>
      </c>
      <c r="L33" s="32"/>
    </row>
    <row r="34" spans="2:12" s="1" customFormat="1" ht="14.4" hidden="1" customHeight="1">
      <c r="B34" s="32"/>
      <c r="E34" s="27" t="s">
        <v>43</v>
      </c>
      <c r="F34" s="91">
        <f>ROUND((SUM(BF120:BF148)),  2)</f>
        <v>0</v>
      </c>
      <c r="I34" s="92">
        <v>0.12</v>
      </c>
      <c r="J34" s="91">
        <f>ROUND(((SUM(BF120:BF148))*I34),  2)</f>
        <v>0</v>
      </c>
      <c r="L34" s="32"/>
    </row>
    <row r="35" spans="2:12" s="1" customFormat="1" ht="14.4" hidden="1" customHeight="1">
      <c r="B35" s="32"/>
      <c r="E35" s="27" t="s">
        <v>44</v>
      </c>
      <c r="F35" s="91">
        <f>ROUND((SUM(BG120:BG148)),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91">
        <f>ROUND((SUM(BH120:BH148)),  2)</f>
        <v>0</v>
      </c>
      <c r="I36" s="92">
        <v>0.12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91">
        <f>ROUND((SUM(BI120:BI148)),  2)</f>
        <v>0</v>
      </c>
      <c r="I37" s="92">
        <v>0</v>
      </c>
      <c r="J37" s="91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 hidden="1">
      <c r="B51" s="20"/>
      <c r="L51" s="20"/>
    </row>
    <row r="52" spans="2:12" ht="10.199999999999999" hidden="1">
      <c r="B52" s="20"/>
      <c r="L52" s="20"/>
    </row>
    <row r="53" spans="2:12" ht="10.199999999999999" hidden="1">
      <c r="B53" s="20"/>
      <c r="L53" s="20"/>
    </row>
    <row r="54" spans="2:12" ht="10.199999999999999" hidden="1">
      <c r="B54" s="20"/>
      <c r="L54" s="20"/>
    </row>
    <row r="55" spans="2:12" ht="10.199999999999999" hidden="1">
      <c r="B55" s="20"/>
      <c r="L55" s="20"/>
    </row>
    <row r="56" spans="2:12" ht="10.199999999999999" hidden="1">
      <c r="B56" s="20"/>
      <c r="L56" s="20"/>
    </row>
    <row r="57" spans="2:12" ht="10.199999999999999" hidden="1">
      <c r="B57" s="20"/>
      <c r="L57" s="20"/>
    </row>
    <row r="58" spans="2:12" ht="10.199999999999999" hidden="1">
      <c r="B58" s="20"/>
      <c r="L58" s="20"/>
    </row>
    <row r="59" spans="2:12" ht="10.199999999999999" hidden="1">
      <c r="B59" s="20"/>
      <c r="L59" s="20"/>
    </row>
    <row r="60" spans="2:12" ht="10.199999999999999" hidden="1">
      <c r="B60" s="20"/>
      <c r="L60" s="20"/>
    </row>
    <row r="61" spans="2:12" s="1" customFormat="1" ht="13.2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0.199999999999999" hidden="1">
      <c r="B62" s="20"/>
      <c r="L62" s="20"/>
    </row>
    <row r="63" spans="2:12" ht="10.199999999999999" hidden="1">
      <c r="B63" s="20"/>
      <c r="L63" s="20"/>
    </row>
    <row r="64" spans="2:12" ht="10.199999999999999" hidden="1">
      <c r="B64" s="20"/>
      <c r="L64" s="20"/>
    </row>
    <row r="65" spans="2:12" s="1" customFormat="1" ht="13.2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 hidden="1">
      <c r="B66" s="20"/>
      <c r="L66" s="20"/>
    </row>
    <row r="67" spans="2:12" ht="10.199999999999999" hidden="1">
      <c r="B67" s="20"/>
      <c r="L67" s="20"/>
    </row>
    <row r="68" spans="2:12" ht="10.199999999999999" hidden="1">
      <c r="B68" s="20"/>
      <c r="L68" s="20"/>
    </row>
    <row r="69" spans="2:12" ht="10.199999999999999" hidden="1">
      <c r="B69" s="20"/>
      <c r="L69" s="20"/>
    </row>
    <row r="70" spans="2:12" ht="10.199999999999999" hidden="1">
      <c r="B70" s="20"/>
      <c r="L70" s="20"/>
    </row>
    <row r="71" spans="2:12" ht="10.199999999999999" hidden="1">
      <c r="B71" s="20"/>
      <c r="L71" s="20"/>
    </row>
    <row r="72" spans="2:12" ht="10.199999999999999" hidden="1">
      <c r="B72" s="20"/>
      <c r="L72" s="20"/>
    </row>
    <row r="73" spans="2:12" ht="10.199999999999999" hidden="1">
      <c r="B73" s="20"/>
      <c r="L73" s="20"/>
    </row>
    <row r="74" spans="2:12" ht="10.199999999999999" hidden="1">
      <c r="B74" s="20"/>
      <c r="L74" s="20"/>
    </row>
    <row r="75" spans="2:12" ht="10.199999999999999" hidden="1">
      <c r="B75" s="20"/>
      <c r="L75" s="20"/>
    </row>
    <row r="76" spans="2:12" s="1" customFormat="1" ht="13.2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0.199999999999999" hidden="1"/>
    <row r="79" spans="2:12" ht="10.199999999999999" hidden="1"/>
    <row r="80" spans="2:12" ht="10.199999999999999" hidden="1"/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>
      <c r="B82" s="32"/>
      <c r="C82" s="21" t="s">
        <v>95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16.5" hidden="1" customHeight="1">
      <c r="B85" s="32"/>
      <c r="E85" s="229" t="str">
        <f>E7</f>
        <v>PODIVÍN - ul. Hřbitovní, dopravní a technická infrastruktra</v>
      </c>
      <c r="F85" s="230"/>
      <c r="G85" s="230"/>
      <c r="H85" s="230"/>
      <c r="L85" s="32"/>
    </row>
    <row r="86" spans="2:47" s="1" customFormat="1" ht="12" hidden="1" customHeight="1">
      <c r="B86" s="32"/>
      <c r="C86" s="27" t="s">
        <v>93</v>
      </c>
      <c r="L86" s="32"/>
    </row>
    <row r="87" spans="2:47" s="1" customFormat="1" ht="16.5" hidden="1" customHeight="1">
      <c r="B87" s="32"/>
      <c r="E87" s="210" t="str">
        <f>E9</f>
        <v>VRN - Vedlejší rozpočtové náklady</v>
      </c>
      <c r="F87" s="231"/>
      <c r="G87" s="231"/>
      <c r="H87" s="231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22</v>
      </c>
      <c r="F89" s="25" t="str">
        <f>F12</f>
        <v>Podivín</v>
      </c>
      <c r="I89" s="27" t="s">
        <v>24</v>
      </c>
      <c r="J89" s="52" t="str">
        <f>IF(J12="","",J12)</f>
        <v>17. 11. 2025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26</v>
      </c>
      <c r="F91" s="25" t="str">
        <f>E15</f>
        <v>Město Podivín</v>
      </c>
      <c r="I91" s="27" t="s">
        <v>32</v>
      </c>
      <c r="J91" s="30" t="str">
        <f>E21</f>
        <v>Ing. Bořek Zvědělík</v>
      </c>
      <c r="L91" s="32"/>
    </row>
    <row r="92" spans="2:47" s="1" customFormat="1" ht="15.15" hidden="1" customHeight="1">
      <c r="B92" s="32"/>
      <c r="C92" s="27" t="s">
        <v>30</v>
      </c>
      <c r="F92" s="25" t="str">
        <f>IF(E18="","",E18)</f>
        <v>Vyplň údaj</v>
      </c>
      <c r="I92" s="27" t="s">
        <v>35</v>
      </c>
      <c r="J92" s="30" t="str">
        <f>E24</f>
        <v>Ing. Bořek Zvědělík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96</v>
      </c>
      <c r="D94" s="93"/>
      <c r="E94" s="93"/>
      <c r="F94" s="93"/>
      <c r="G94" s="93"/>
      <c r="H94" s="93"/>
      <c r="I94" s="93"/>
      <c r="J94" s="102" t="s">
        <v>97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8" hidden="1" customHeight="1">
      <c r="B96" s="32"/>
      <c r="C96" s="103" t="s">
        <v>98</v>
      </c>
      <c r="J96" s="66">
        <f>J120</f>
        <v>0</v>
      </c>
      <c r="L96" s="32"/>
      <c r="AU96" s="17" t="s">
        <v>99</v>
      </c>
    </row>
    <row r="97" spans="2:12" s="8" customFormat="1" ht="24.9" hidden="1" customHeight="1">
      <c r="B97" s="104"/>
      <c r="D97" s="105" t="s">
        <v>824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9" customFormat="1" ht="19.95" hidden="1" customHeight="1">
      <c r="B98" s="108"/>
      <c r="D98" s="109" t="s">
        <v>825</v>
      </c>
      <c r="E98" s="110"/>
      <c r="F98" s="110"/>
      <c r="G98" s="110"/>
      <c r="H98" s="110"/>
      <c r="I98" s="110"/>
      <c r="J98" s="111">
        <f>J122</f>
        <v>0</v>
      </c>
      <c r="L98" s="108"/>
    </row>
    <row r="99" spans="2:12" s="9" customFormat="1" ht="19.95" hidden="1" customHeight="1">
      <c r="B99" s="108"/>
      <c r="D99" s="109" t="s">
        <v>826</v>
      </c>
      <c r="E99" s="110"/>
      <c r="F99" s="110"/>
      <c r="G99" s="110"/>
      <c r="H99" s="110"/>
      <c r="I99" s="110"/>
      <c r="J99" s="111">
        <f>J135</f>
        <v>0</v>
      </c>
      <c r="L99" s="108"/>
    </row>
    <row r="100" spans="2:12" s="9" customFormat="1" ht="19.95" hidden="1" customHeight="1">
      <c r="B100" s="108"/>
      <c r="D100" s="109" t="s">
        <v>827</v>
      </c>
      <c r="E100" s="110"/>
      <c r="F100" s="110"/>
      <c r="G100" s="110"/>
      <c r="H100" s="110"/>
      <c r="I100" s="110"/>
      <c r="J100" s="111">
        <f>J145</f>
        <v>0</v>
      </c>
      <c r="L100" s="108"/>
    </row>
    <row r="101" spans="2:12" s="1" customFormat="1" ht="21.75" hidden="1" customHeight="1">
      <c r="B101" s="32"/>
      <c r="L101" s="32"/>
    </row>
    <row r="102" spans="2:12" s="1" customFormat="1" ht="6.9" hidden="1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3" spans="2:12" ht="10.199999999999999" hidden="1"/>
    <row r="104" spans="2:12" ht="10.199999999999999" hidden="1"/>
    <row r="105" spans="2:12" ht="10.199999999999999" hidden="1"/>
    <row r="106" spans="2:12" s="1" customFormat="1" ht="6.9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" customHeight="1">
      <c r="B107" s="32"/>
      <c r="C107" s="21" t="s">
        <v>113</v>
      </c>
      <c r="L107" s="32"/>
    </row>
    <row r="108" spans="2:12" s="1" customFormat="1" ht="6.9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16.5" customHeight="1">
      <c r="B110" s="32"/>
      <c r="E110" s="229" t="str">
        <f>E7</f>
        <v>PODIVÍN - ul. Hřbitovní, dopravní a technická infrastruktra</v>
      </c>
      <c r="F110" s="230"/>
      <c r="G110" s="230"/>
      <c r="H110" s="230"/>
      <c r="L110" s="32"/>
    </row>
    <row r="111" spans="2:12" s="1" customFormat="1" ht="12" customHeight="1">
      <c r="B111" s="32"/>
      <c r="C111" s="27" t="s">
        <v>93</v>
      </c>
      <c r="L111" s="32"/>
    </row>
    <row r="112" spans="2:12" s="1" customFormat="1" ht="16.5" customHeight="1">
      <c r="B112" s="32"/>
      <c r="E112" s="210" t="str">
        <f>E9</f>
        <v>VRN - Vedlejší rozpočtové náklady</v>
      </c>
      <c r="F112" s="231"/>
      <c r="G112" s="231"/>
      <c r="H112" s="231"/>
      <c r="L112" s="32"/>
    </row>
    <row r="113" spans="2:65" s="1" customFormat="1" ht="6.9" customHeight="1">
      <c r="B113" s="32"/>
      <c r="L113" s="32"/>
    </row>
    <row r="114" spans="2:65" s="1" customFormat="1" ht="12" customHeight="1">
      <c r="B114" s="32"/>
      <c r="C114" s="27" t="s">
        <v>22</v>
      </c>
      <c r="F114" s="25" t="str">
        <f>F12</f>
        <v>Podivín</v>
      </c>
      <c r="I114" s="27" t="s">
        <v>24</v>
      </c>
      <c r="J114" s="52" t="str">
        <f>IF(J12="","",J12)</f>
        <v>17. 11. 2025</v>
      </c>
      <c r="L114" s="32"/>
    </row>
    <row r="115" spans="2:65" s="1" customFormat="1" ht="6.9" customHeight="1">
      <c r="B115" s="32"/>
      <c r="L115" s="32"/>
    </row>
    <row r="116" spans="2:65" s="1" customFormat="1" ht="15.15" customHeight="1">
      <c r="B116" s="32"/>
      <c r="C116" s="27" t="s">
        <v>26</v>
      </c>
      <c r="F116" s="25" t="str">
        <f>E15</f>
        <v>Město Podivín</v>
      </c>
      <c r="I116" s="27" t="s">
        <v>32</v>
      </c>
      <c r="J116" s="30" t="str">
        <f>E21</f>
        <v>Ing. Bořek Zvědělík</v>
      </c>
      <c r="L116" s="32"/>
    </row>
    <row r="117" spans="2:65" s="1" customFormat="1" ht="15.15" customHeight="1">
      <c r="B117" s="32"/>
      <c r="C117" s="27" t="s">
        <v>30</v>
      </c>
      <c r="F117" s="25" t="str">
        <f>IF(E18="","",E18)</f>
        <v>Vyplň údaj</v>
      </c>
      <c r="I117" s="27" t="s">
        <v>35</v>
      </c>
      <c r="J117" s="30" t="str">
        <f>E24</f>
        <v>Ing. Bořek Zvědělík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2"/>
      <c r="C119" s="113" t="s">
        <v>114</v>
      </c>
      <c r="D119" s="114" t="s">
        <v>62</v>
      </c>
      <c r="E119" s="114" t="s">
        <v>58</v>
      </c>
      <c r="F119" s="114" t="s">
        <v>59</v>
      </c>
      <c r="G119" s="114" t="s">
        <v>115</v>
      </c>
      <c r="H119" s="114" t="s">
        <v>116</v>
      </c>
      <c r="I119" s="114" t="s">
        <v>117</v>
      </c>
      <c r="J119" s="114" t="s">
        <v>97</v>
      </c>
      <c r="K119" s="115" t="s">
        <v>118</v>
      </c>
      <c r="L119" s="112"/>
      <c r="M119" s="59" t="s">
        <v>1</v>
      </c>
      <c r="N119" s="60" t="s">
        <v>41</v>
      </c>
      <c r="O119" s="60" t="s">
        <v>119</v>
      </c>
      <c r="P119" s="60" t="s">
        <v>120</v>
      </c>
      <c r="Q119" s="60" t="s">
        <v>121</v>
      </c>
      <c r="R119" s="60" t="s">
        <v>122</v>
      </c>
      <c r="S119" s="60" t="s">
        <v>123</v>
      </c>
      <c r="T119" s="61" t="s">
        <v>124</v>
      </c>
    </row>
    <row r="120" spans="2:65" s="1" customFormat="1" ht="22.8" customHeight="1">
      <c r="B120" s="32"/>
      <c r="C120" s="64" t="s">
        <v>125</v>
      </c>
      <c r="J120" s="116">
        <f>BK120</f>
        <v>0</v>
      </c>
      <c r="L120" s="32"/>
      <c r="M120" s="62"/>
      <c r="N120" s="53"/>
      <c r="O120" s="53"/>
      <c r="P120" s="117">
        <f>P121</f>
        <v>0</v>
      </c>
      <c r="Q120" s="53"/>
      <c r="R120" s="117">
        <f>R121</f>
        <v>0</v>
      </c>
      <c r="S120" s="53"/>
      <c r="T120" s="118">
        <f>T121</f>
        <v>0</v>
      </c>
      <c r="AT120" s="17" t="s">
        <v>76</v>
      </c>
      <c r="AU120" s="17" t="s">
        <v>99</v>
      </c>
      <c r="BK120" s="119">
        <f>BK121</f>
        <v>0</v>
      </c>
    </row>
    <row r="121" spans="2:65" s="11" customFormat="1" ht="25.95" customHeight="1">
      <c r="B121" s="120"/>
      <c r="D121" s="121" t="s">
        <v>76</v>
      </c>
      <c r="E121" s="122" t="s">
        <v>88</v>
      </c>
      <c r="F121" s="122" t="s">
        <v>89</v>
      </c>
      <c r="I121" s="123"/>
      <c r="J121" s="124">
        <f>BK121</f>
        <v>0</v>
      </c>
      <c r="L121" s="120"/>
      <c r="M121" s="125"/>
      <c r="P121" s="126">
        <f>P122+P135+P145</f>
        <v>0</v>
      </c>
      <c r="R121" s="126">
        <f>R122+R135+R145</f>
        <v>0</v>
      </c>
      <c r="T121" s="127">
        <f>T122+T135+T145</f>
        <v>0</v>
      </c>
      <c r="AR121" s="121" t="s">
        <v>162</v>
      </c>
      <c r="AT121" s="128" t="s">
        <v>76</v>
      </c>
      <c r="AU121" s="128" t="s">
        <v>77</v>
      </c>
      <c r="AY121" s="121" t="s">
        <v>128</v>
      </c>
      <c r="BK121" s="129">
        <f>BK122+BK135+BK145</f>
        <v>0</v>
      </c>
    </row>
    <row r="122" spans="2:65" s="11" customFormat="1" ht="22.8" customHeight="1">
      <c r="B122" s="120"/>
      <c r="D122" s="121" t="s">
        <v>76</v>
      </c>
      <c r="E122" s="130" t="s">
        <v>828</v>
      </c>
      <c r="F122" s="130" t="s">
        <v>829</v>
      </c>
      <c r="I122" s="123"/>
      <c r="J122" s="131">
        <f>BK122</f>
        <v>0</v>
      </c>
      <c r="L122" s="120"/>
      <c r="M122" s="125"/>
      <c r="P122" s="126">
        <f>SUM(P123:P134)</f>
        <v>0</v>
      </c>
      <c r="R122" s="126">
        <f>SUM(R123:R134)</f>
        <v>0</v>
      </c>
      <c r="T122" s="127">
        <f>SUM(T123:T134)</f>
        <v>0</v>
      </c>
      <c r="AR122" s="121" t="s">
        <v>162</v>
      </c>
      <c r="AT122" s="128" t="s">
        <v>76</v>
      </c>
      <c r="AU122" s="128" t="s">
        <v>85</v>
      </c>
      <c r="AY122" s="121" t="s">
        <v>128</v>
      </c>
      <c r="BK122" s="129">
        <f>SUM(BK123:BK134)</f>
        <v>0</v>
      </c>
    </row>
    <row r="123" spans="2:65" s="1" customFormat="1" ht="16.5" customHeight="1">
      <c r="B123" s="32"/>
      <c r="C123" s="132" t="s">
        <v>85</v>
      </c>
      <c r="D123" s="132" t="s">
        <v>130</v>
      </c>
      <c r="E123" s="133" t="s">
        <v>830</v>
      </c>
      <c r="F123" s="134" t="s">
        <v>831</v>
      </c>
      <c r="G123" s="135" t="s">
        <v>832</v>
      </c>
      <c r="H123" s="136">
        <v>1</v>
      </c>
      <c r="I123" s="137"/>
      <c r="J123" s="138">
        <f>ROUND(I123*H123,2)</f>
        <v>0</v>
      </c>
      <c r="K123" s="134" t="s">
        <v>833</v>
      </c>
      <c r="L123" s="32"/>
      <c r="M123" s="139" t="s">
        <v>1</v>
      </c>
      <c r="N123" s="140" t="s">
        <v>42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834</v>
      </c>
      <c r="AT123" s="143" t="s">
        <v>130</v>
      </c>
      <c r="AU123" s="143" t="s">
        <v>87</v>
      </c>
      <c r="AY123" s="17" t="s">
        <v>128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7" t="s">
        <v>85</v>
      </c>
      <c r="BK123" s="144">
        <f>ROUND(I123*H123,2)</f>
        <v>0</v>
      </c>
      <c r="BL123" s="17" t="s">
        <v>834</v>
      </c>
      <c r="BM123" s="143" t="s">
        <v>835</v>
      </c>
    </row>
    <row r="124" spans="2:65" s="1" customFormat="1" ht="10.199999999999999">
      <c r="B124" s="32"/>
      <c r="D124" s="145" t="s">
        <v>137</v>
      </c>
      <c r="F124" s="146" t="s">
        <v>831</v>
      </c>
      <c r="I124" s="147"/>
      <c r="L124" s="32"/>
      <c r="M124" s="148"/>
      <c r="T124" s="56"/>
      <c r="AT124" s="17" t="s">
        <v>137</v>
      </c>
      <c r="AU124" s="17" t="s">
        <v>87</v>
      </c>
    </row>
    <row r="125" spans="2:65" s="12" customFormat="1" ht="10.199999999999999">
      <c r="B125" s="151"/>
      <c r="D125" s="145" t="s">
        <v>141</v>
      </c>
      <c r="E125" s="152" t="s">
        <v>1</v>
      </c>
      <c r="F125" s="153" t="s">
        <v>85</v>
      </c>
      <c r="H125" s="154">
        <v>1</v>
      </c>
      <c r="I125" s="155"/>
      <c r="L125" s="151"/>
      <c r="M125" s="156"/>
      <c r="T125" s="157"/>
      <c r="AT125" s="152" t="s">
        <v>141</v>
      </c>
      <c r="AU125" s="152" t="s">
        <v>87</v>
      </c>
      <c r="AV125" s="12" t="s">
        <v>87</v>
      </c>
      <c r="AW125" s="12" t="s">
        <v>34</v>
      </c>
      <c r="AX125" s="12" t="s">
        <v>85</v>
      </c>
      <c r="AY125" s="152" t="s">
        <v>128</v>
      </c>
    </row>
    <row r="126" spans="2:65" s="1" customFormat="1" ht="16.5" customHeight="1">
      <c r="B126" s="32"/>
      <c r="C126" s="132" t="s">
        <v>87</v>
      </c>
      <c r="D126" s="132" t="s">
        <v>130</v>
      </c>
      <c r="E126" s="133" t="s">
        <v>836</v>
      </c>
      <c r="F126" s="134" t="s">
        <v>837</v>
      </c>
      <c r="G126" s="135" t="s">
        <v>832</v>
      </c>
      <c r="H126" s="136">
        <v>1</v>
      </c>
      <c r="I126" s="137"/>
      <c r="J126" s="138">
        <f>ROUND(I126*H126,2)</f>
        <v>0</v>
      </c>
      <c r="K126" s="134" t="s">
        <v>833</v>
      </c>
      <c r="L126" s="32"/>
      <c r="M126" s="139" t="s">
        <v>1</v>
      </c>
      <c r="N126" s="140" t="s">
        <v>42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834</v>
      </c>
      <c r="AT126" s="143" t="s">
        <v>130</v>
      </c>
      <c r="AU126" s="143" t="s">
        <v>87</v>
      </c>
      <c r="AY126" s="17" t="s">
        <v>128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7" t="s">
        <v>85</v>
      </c>
      <c r="BK126" s="144">
        <f>ROUND(I126*H126,2)</f>
        <v>0</v>
      </c>
      <c r="BL126" s="17" t="s">
        <v>834</v>
      </c>
      <c r="BM126" s="143" t="s">
        <v>838</v>
      </c>
    </row>
    <row r="127" spans="2:65" s="1" customFormat="1" ht="10.199999999999999">
      <c r="B127" s="32"/>
      <c r="D127" s="145" t="s">
        <v>137</v>
      </c>
      <c r="F127" s="146" t="s">
        <v>837</v>
      </c>
      <c r="I127" s="147"/>
      <c r="L127" s="32"/>
      <c r="M127" s="148"/>
      <c r="T127" s="56"/>
      <c r="AT127" s="17" t="s">
        <v>137</v>
      </c>
      <c r="AU127" s="17" t="s">
        <v>87</v>
      </c>
    </row>
    <row r="128" spans="2:65" s="12" customFormat="1" ht="10.199999999999999">
      <c r="B128" s="151"/>
      <c r="D128" s="145" t="s">
        <v>141</v>
      </c>
      <c r="E128" s="152" t="s">
        <v>1</v>
      </c>
      <c r="F128" s="153" t="s">
        <v>839</v>
      </c>
      <c r="H128" s="154">
        <v>1</v>
      </c>
      <c r="I128" s="155"/>
      <c r="L128" s="151"/>
      <c r="M128" s="156"/>
      <c r="T128" s="157"/>
      <c r="AT128" s="152" t="s">
        <v>141</v>
      </c>
      <c r="AU128" s="152" t="s">
        <v>87</v>
      </c>
      <c r="AV128" s="12" t="s">
        <v>87</v>
      </c>
      <c r="AW128" s="12" t="s">
        <v>34</v>
      </c>
      <c r="AX128" s="12" t="s">
        <v>85</v>
      </c>
      <c r="AY128" s="152" t="s">
        <v>128</v>
      </c>
    </row>
    <row r="129" spans="2:65" s="1" customFormat="1" ht="16.5" customHeight="1">
      <c r="B129" s="32"/>
      <c r="C129" s="132" t="s">
        <v>149</v>
      </c>
      <c r="D129" s="132" t="s">
        <v>130</v>
      </c>
      <c r="E129" s="133" t="s">
        <v>840</v>
      </c>
      <c r="F129" s="134" t="s">
        <v>841</v>
      </c>
      <c r="G129" s="135" t="s">
        <v>832</v>
      </c>
      <c r="H129" s="136">
        <v>1</v>
      </c>
      <c r="I129" s="137"/>
      <c r="J129" s="138">
        <f>ROUND(I129*H129,2)</f>
        <v>0</v>
      </c>
      <c r="K129" s="134" t="s">
        <v>833</v>
      </c>
      <c r="L129" s="32"/>
      <c r="M129" s="139" t="s">
        <v>1</v>
      </c>
      <c r="N129" s="140" t="s">
        <v>42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834</v>
      </c>
      <c r="AT129" s="143" t="s">
        <v>130</v>
      </c>
      <c r="AU129" s="143" t="s">
        <v>87</v>
      </c>
      <c r="AY129" s="17" t="s">
        <v>128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7" t="s">
        <v>85</v>
      </c>
      <c r="BK129" s="144">
        <f>ROUND(I129*H129,2)</f>
        <v>0</v>
      </c>
      <c r="BL129" s="17" t="s">
        <v>834</v>
      </c>
      <c r="BM129" s="143" t="s">
        <v>842</v>
      </c>
    </row>
    <row r="130" spans="2:65" s="1" customFormat="1" ht="10.199999999999999">
      <c r="B130" s="32"/>
      <c r="D130" s="145" t="s">
        <v>137</v>
      </c>
      <c r="F130" s="146" t="s">
        <v>841</v>
      </c>
      <c r="I130" s="147"/>
      <c r="L130" s="32"/>
      <c r="M130" s="148"/>
      <c r="T130" s="56"/>
      <c r="AT130" s="17" t="s">
        <v>137</v>
      </c>
      <c r="AU130" s="17" t="s">
        <v>87</v>
      </c>
    </row>
    <row r="131" spans="2:65" s="12" customFormat="1" ht="10.199999999999999">
      <c r="B131" s="151"/>
      <c r="D131" s="145" t="s">
        <v>141</v>
      </c>
      <c r="E131" s="152" t="s">
        <v>1</v>
      </c>
      <c r="F131" s="153" t="s">
        <v>843</v>
      </c>
      <c r="H131" s="154">
        <v>1</v>
      </c>
      <c r="I131" s="155"/>
      <c r="L131" s="151"/>
      <c r="M131" s="156"/>
      <c r="T131" s="157"/>
      <c r="AT131" s="152" t="s">
        <v>141</v>
      </c>
      <c r="AU131" s="152" t="s">
        <v>87</v>
      </c>
      <c r="AV131" s="12" t="s">
        <v>87</v>
      </c>
      <c r="AW131" s="12" t="s">
        <v>34</v>
      </c>
      <c r="AX131" s="12" t="s">
        <v>85</v>
      </c>
      <c r="AY131" s="152" t="s">
        <v>128</v>
      </c>
    </row>
    <row r="132" spans="2:65" s="1" customFormat="1" ht="16.5" customHeight="1">
      <c r="B132" s="32"/>
      <c r="C132" s="132" t="s">
        <v>135</v>
      </c>
      <c r="D132" s="132" t="s">
        <v>130</v>
      </c>
      <c r="E132" s="133" t="s">
        <v>844</v>
      </c>
      <c r="F132" s="134" t="s">
        <v>845</v>
      </c>
      <c r="G132" s="135" t="s">
        <v>832</v>
      </c>
      <c r="H132" s="136">
        <v>1</v>
      </c>
      <c r="I132" s="137"/>
      <c r="J132" s="138">
        <f>ROUND(I132*H132,2)</f>
        <v>0</v>
      </c>
      <c r="K132" s="134" t="s">
        <v>833</v>
      </c>
      <c r="L132" s="32"/>
      <c r="M132" s="139" t="s">
        <v>1</v>
      </c>
      <c r="N132" s="140" t="s">
        <v>42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834</v>
      </c>
      <c r="AT132" s="143" t="s">
        <v>130</v>
      </c>
      <c r="AU132" s="143" t="s">
        <v>87</v>
      </c>
      <c r="AY132" s="17" t="s">
        <v>128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7" t="s">
        <v>85</v>
      </c>
      <c r="BK132" s="144">
        <f>ROUND(I132*H132,2)</f>
        <v>0</v>
      </c>
      <c r="BL132" s="17" t="s">
        <v>834</v>
      </c>
      <c r="BM132" s="143" t="s">
        <v>846</v>
      </c>
    </row>
    <row r="133" spans="2:65" s="1" customFormat="1" ht="10.199999999999999">
      <c r="B133" s="32"/>
      <c r="D133" s="145" t="s">
        <v>137</v>
      </c>
      <c r="F133" s="146" t="s">
        <v>845</v>
      </c>
      <c r="I133" s="147"/>
      <c r="L133" s="32"/>
      <c r="M133" s="148"/>
      <c r="T133" s="56"/>
      <c r="AT133" s="17" t="s">
        <v>137</v>
      </c>
      <c r="AU133" s="17" t="s">
        <v>87</v>
      </c>
    </row>
    <row r="134" spans="2:65" s="12" customFormat="1" ht="10.199999999999999">
      <c r="B134" s="151"/>
      <c r="D134" s="145" t="s">
        <v>141</v>
      </c>
      <c r="E134" s="152" t="s">
        <v>1</v>
      </c>
      <c r="F134" s="153" t="s">
        <v>847</v>
      </c>
      <c r="H134" s="154">
        <v>1</v>
      </c>
      <c r="I134" s="155"/>
      <c r="L134" s="151"/>
      <c r="M134" s="156"/>
      <c r="T134" s="157"/>
      <c r="AT134" s="152" t="s">
        <v>141</v>
      </c>
      <c r="AU134" s="152" t="s">
        <v>87</v>
      </c>
      <c r="AV134" s="12" t="s">
        <v>87</v>
      </c>
      <c r="AW134" s="12" t="s">
        <v>34</v>
      </c>
      <c r="AX134" s="12" t="s">
        <v>85</v>
      </c>
      <c r="AY134" s="152" t="s">
        <v>128</v>
      </c>
    </row>
    <row r="135" spans="2:65" s="11" customFormat="1" ht="22.8" customHeight="1">
      <c r="B135" s="120"/>
      <c r="D135" s="121" t="s">
        <v>76</v>
      </c>
      <c r="E135" s="130" t="s">
        <v>848</v>
      </c>
      <c r="F135" s="130" t="s">
        <v>849</v>
      </c>
      <c r="I135" s="123"/>
      <c r="J135" s="131">
        <f>BK135</f>
        <v>0</v>
      </c>
      <c r="L135" s="120"/>
      <c r="M135" s="125"/>
      <c r="P135" s="126">
        <f>SUM(P136:P144)</f>
        <v>0</v>
      </c>
      <c r="R135" s="126">
        <f>SUM(R136:R144)</f>
        <v>0</v>
      </c>
      <c r="T135" s="127">
        <f>SUM(T136:T144)</f>
        <v>0</v>
      </c>
      <c r="AR135" s="121" t="s">
        <v>162</v>
      </c>
      <c r="AT135" s="128" t="s">
        <v>76</v>
      </c>
      <c r="AU135" s="128" t="s">
        <v>85</v>
      </c>
      <c r="AY135" s="121" t="s">
        <v>128</v>
      </c>
      <c r="BK135" s="129">
        <f>SUM(BK136:BK144)</f>
        <v>0</v>
      </c>
    </row>
    <row r="136" spans="2:65" s="1" customFormat="1" ht="16.5" customHeight="1">
      <c r="B136" s="32"/>
      <c r="C136" s="132" t="s">
        <v>162</v>
      </c>
      <c r="D136" s="132" t="s">
        <v>130</v>
      </c>
      <c r="E136" s="133" t="s">
        <v>850</v>
      </c>
      <c r="F136" s="134" t="s">
        <v>851</v>
      </c>
      <c r="G136" s="135" t="s">
        <v>832</v>
      </c>
      <c r="H136" s="136">
        <v>1</v>
      </c>
      <c r="I136" s="137"/>
      <c r="J136" s="138">
        <f>ROUND(I136*H136,2)</f>
        <v>0</v>
      </c>
      <c r="K136" s="134" t="s">
        <v>833</v>
      </c>
      <c r="L136" s="32"/>
      <c r="M136" s="139" t="s">
        <v>1</v>
      </c>
      <c r="N136" s="140" t="s">
        <v>42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834</v>
      </c>
      <c r="AT136" s="143" t="s">
        <v>130</v>
      </c>
      <c r="AU136" s="143" t="s">
        <v>87</v>
      </c>
      <c r="AY136" s="17" t="s">
        <v>128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7" t="s">
        <v>85</v>
      </c>
      <c r="BK136" s="144">
        <f>ROUND(I136*H136,2)</f>
        <v>0</v>
      </c>
      <c r="BL136" s="17" t="s">
        <v>834</v>
      </c>
      <c r="BM136" s="143" t="s">
        <v>852</v>
      </c>
    </row>
    <row r="137" spans="2:65" s="1" customFormat="1" ht="10.199999999999999">
      <c r="B137" s="32"/>
      <c r="D137" s="145" t="s">
        <v>137</v>
      </c>
      <c r="F137" s="146" t="s">
        <v>851</v>
      </c>
      <c r="I137" s="147"/>
      <c r="L137" s="32"/>
      <c r="M137" s="148"/>
      <c r="T137" s="56"/>
      <c r="AT137" s="17" t="s">
        <v>137</v>
      </c>
      <c r="AU137" s="17" t="s">
        <v>87</v>
      </c>
    </row>
    <row r="138" spans="2:65" s="12" customFormat="1" ht="10.199999999999999">
      <c r="B138" s="151"/>
      <c r="D138" s="145" t="s">
        <v>141</v>
      </c>
      <c r="E138" s="152" t="s">
        <v>1</v>
      </c>
      <c r="F138" s="153" t="s">
        <v>853</v>
      </c>
      <c r="H138" s="154">
        <v>1</v>
      </c>
      <c r="I138" s="155"/>
      <c r="L138" s="151"/>
      <c r="M138" s="156"/>
      <c r="T138" s="157"/>
      <c r="AT138" s="152" t="s">
        <v>141</v>
      </c>
      <c r="AU138" s="152" t="s">
        <v>87</v>
      </c>
      <c r="AV138" s="12" t="s">
        <v>87</v>
      </c>
      <c r="AW138" s="12" t="s">
        <v>34</v>
      </c>
      <c r="AX138" s="12" t="s">
        <v>85</v>
      </c>
      <c r="AY138" s="152" t="s">
        <v>128</v>
      </c>
    </row>
    <row r="139" spans="2:65" s="1" customFormat="1" ht="16.5" customHeight="1">
      <c r="B139" s="32"/>
      <c r="C139" s="132" t="s">
        <v>169</v>
      </c>
      <c r="D139" s="132" t="s">
        <v>130</v>
      </c>
      <c r="E139" s="133" t="s">
        <v>854</v>
      </c>
      <c r="F139" s="134" t="s">
        <v>855</v>
      </c>
      <c r="G139" s="135" t="s">
        <v>832</v>
      </c>
      <c r="H139" s="136">
        <v>1</v>
      </c>
      <c r="I139" s="137"/>
      <c r="J139" s="138">
        <f>ROUND(I139*H139,2)</f>
        <v>0</v>
      </c>
      <c r="K139" s="134" t="s">
        <v>833</v>
      </c>
      <c r="L139" s="32"/>
      <c r="M139" s="139" t="s">
        <v>1</v>
      </c>
      <c r="N139" s="140" t="s">
        <v>42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834</v>
      </c>
      <c r="AT139" s="143" t="s">
        <v>130</v>
      </c>
      <c r="AU139" s="143" t="s">
        <v>87</v>
      </c>
      <c r="AY139" s="17" t="s">
        <v>128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7" t="s">
        <v>85</v>
      </c>
      <c r="BK139" s="144">
        <f>ROUND(I139*H139,2)</f>
        <v>0</v>
      </c>
      <c r="BL139" s="17" t="s">
        <v>834</v>
      </c>
      <c r="BM139" s="143" t="s">
        <v>856</v>
      </c>
    </row>
    <row r="140" spans="2:65" s="1" customFormat="1" ht="10.199999999999999">
      <c r="B140" s="32"/>
      <c r="D140" s="145" t="s">
        <v>137</v>
      </c>
      <c r="F140" s="146" t="s">
        <v>855</v>
      </c>
      <c r="I140" s="147"/>
      <c r="L140" s="32"/>
      <c r="M140" s="148"/>
      <c r="T140" s="56"/>
      <c r="AT140" s="17" t="s">
        <v>137</v>
      </c>
      <c r="AU140" s="17" t="s">
        <v>87</v>
      </c>
    </row>
    <row r="141" spans="2:65" s="12" customFormat="1" ht="10.199999999999999">
      <c r="B141" s="151"/>
      <c r="D141" s="145" t="s">
        <v>141</v>
      </c>
      <c r="E141" s="152" t="s">
        <v>1</v>
      </c>
      <c r="F141" s="153" t="s">
        <v>857</v>
      </c>
      <c r="H141" s="154">
        <v>1</v>
      </c>
      <c r="I141" s="155"/>
      <c r="L141" s="151"/>
      <c r="M141" s="156"/>
      <c r="T141" s="157"/>
      <c r="AT141" s="152" t="s">
        <v>141</v>
      </c>
      <c r="AU141" s="152" t="s">
        <v>87</v>
      </c>
      <c r="AV141" s="12" t="s">
        <v>87</v>
      </c>
      <c r="AW141" s="12" t="s">
        <v>34</v>
      </c>
      <c r="AX141" s="12" t="s">
        <v>85</v>
      </c>
      <c r="AY141" s="152" t="s">
        <v>128</v>
      </c>
    </row>
    <row r="142" spans="2:65" s="1" customFormat="1" ht="16.5" customHeight="1">
      <c r="B142" s="32"/>
      <c r="C142" s="132" t="s">
        <v>177</v>
      </c>
      <c r="D142" s="132" t="s">
        <v>130</v>
      </c>
      <c r="E142" s="133" t="s">
        <v>858</v>
      </c>
      <c r="F142" s="134" t="s">
        <v>859</v>
      </c>
      <c r="G142" s="135" t="s">
        <v>832</v>
      </c>
      <c r="H142" s="136">
        <v>1</v>
      </c>
      <c r="I142" s="137"/>
      <c r="J142" s="138">
        <f>ROUND(I142*H142,2)</f>
        <v>0</v>
      </c>
      <c r="K142" s="134" t="s">
        <v>833</v>
      </c>
      <c r="L142" s="32"/>
      <c r="M142" s="139" t="s">
        <v>1</v>
      </c>
      <c r="N142" s="140" t="s">
        <v>42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834</v>
      </c>
      <c r="AT142" s="143" t="s">
        <v>130</v>
      </c>
      <c r="AU142" s="143" t="s">
        <v>87</v>
      </c>
      <c r="AY142" s="17" t="s">
        <v>128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7" t="s">
        <v>85</v>
      </c>
      <c r="BK142" s="144">
        <f>ROUND(I142*H142,2)</f>
        <v>0</v>
      </c>
      <c r="BL142" s="17" t="s">
        <v>834</v>
      </c>
      <c r="BM142" s="143" t="s">
        <v>860</v>
      </c>
    </row>
    <row r="143" spans="2:65" s="1" customFormat="1" ht="10.199999999999999">
      <c r="B143" s="32"/>
      <c r="D143" s="145" t="s">
        <v>137</v>
      </c>
      <c r="F143" s="146" t="s">
        <v>859</v>
      </c>
      <c r="I143" s="147"/>
      <c r="L143" s="32"/>
      <c r="M143" s="148"/>
      <c r="T143" s="56"/>
      <c r="AT143" s="17" t="s">
        <v>137</v>
      </c>
      <c r="AU143" s="17" t="s">
        <v>87</v>
      </c>
    </row>
    <row r="144" spans="2:65" s="12" customFormat="1" ht="10.199999999999999">
      <c r="B144" s="151"/>
      <c r="D144" s="145" t="s">
        <v>141</v>
      </c>
      <c r="E144" s="152" t="s">
        <v>1</v>
      </c>
      <c r="F144" s="153" t="s">
        <v>85</v>
      </c>
      <c r="H144" s="154">
        <v>1</v>
      </c>
      <c r="I144" s="155"/>
      <c r="L144" s="151"/>
      <c r="M144" s="156"/>
      <c r="T144" s="157"/>
      <c r="AT144" s="152" t="s">
        <v>141</v>
      </c>
      <c r="AU144" s="152" t="s">
        <v>87</v>
      </c>
      <c r="AV144" s="12" t="s">
        <v>87</v>
      </c>
      <c r="AW144" s="12" t="s">
        <v>34</v>
      </c>
      <c r="AX144" s="12" t="s">
        <v>85</v>
      </c>
      <c r="AY144" s="152" t="s">
        <v>128</v>
      </c>
    </row>
    <row r="145" spans="2:65" s="11" customFormat="1" ht="22.8" customHeight="1">
      <c r="B145" s="120"/>
      <c r="D145" s="121" t="s">
        <v>76</v>
      </c>
      <c r="E145" s="130" t="s">
        <v>861</v>
      </c>
      <c r="F145" s="130" t="s">
        <v>862</v>
      </c>
      <c r="I145" s="123"/>
      <c r="J145" s="131">
        <f>BK145</f>
        <v>0</v>
      </c>
      <c r="L145" s="120"/>
      <c r="M145" s="125"/>
      <c r="P145" s="126">
        <f>SUM(P146:P148)</f>
        <v>0</v>
      </c>
      <c r="R145" s="126">
        <f>SUM(R146:R148)</f>
        <v>0</v>
      </c>
      <c r="T145" s="127">
        <f>SUM(T146:T148)</f>
        <v>0</v>
      </c>
      <c r="AR145" s="121" t="s">
        <v>162</v>
      </c>
      <c r="AT145" s="128" t="s">
        <v>76</v>
      </c>
      <c r="AU145" s="128" t="s">
        <v>85</v>
      </c>
      <c r="AY145" s="121" t="s">
        <v>128</v>
      </c>
      <c r="BK145" s="129">
        <f>SUM(BK146:BK148)</f>
        <v>0</v>
      </c>
    </row>
    <row r="146" spans="2:65" s="1" customFormat="1" ht="16.5" customHeight="1">
      <c r="B146" s="32"/>
      <c r="C146" s="132" t="s">
        <v>184</v>
      </c>
      <c r="D146" s="132" t="s">
        <v>130</v>
      </c>
      <c r="E146" s="133" t="s">
        <v>863</v>
      </c>
      <c r="F146" s="134" t="s">
        <v>864</v>
      </c>
      <c r="G146" s="135" t="s">
        <v>832</v>
      </c>
      <c r="H146" s="136">
        <v>1</v>
      </c>
      <c r="I146" s="137"/>
      <c r="J146" s="138">
        <f>ROUND(I146*H146,2)</f>
        <v>0</v>
      </c>
      <c r="K146" s="134" t="s">
        <v>833</v>
      </c>
      <c r="L146" s="32"/>
      <c r="M146" s="139" t="s">
        <v>1</v>
      </c>
      <c r="N146" s="140" t="s">
        <v>42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834</v>
      </c>
      <c r="AT146" s="143" t="s">
        <v>130</v>
      </c>
      <c r="AU146" s="143" t="s">
        <v>87</v>
      </c>
      <c r="AY146" s="17" t="s">
        <v>128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7" t="s">
        <v>85</v>
      </c>
      <c r="BK146" s="144">
        <f>ROUND(I146*H146,2)</f>
        <v>0</v>
      </c>
      <c r="BL146" s="17" t="s">
        <v>834</v>
      </c>
      <c r="BM146" s="143" t="s">
        <v>865</v>
      </c>
    </row>
    <row r="147" spans="2:65" s="1" customFormat="1" ht="10.199999999999999">
      <c r="B147" s="32"/>
      <c r="D147" s="145" t="s">
        <v>137</v>
      </c>
      <c r="F147" s="146" t="s">
        <v>864</v>
      </c>
      <c r="I147" s="147"/>
      <c r="L147" s="32"/>
      <c r="M147" s="148"/>
      <c r="T147" s="56"/>
      <c r="AT147" s="17" t="s">
        <v>137</v>
      </c>
      <c r="AU147" s="17" t="s">
        <v>87</v>
      </c>
    </row>
    <row r="148" spans="2:65" s="12" customFormat="1" ht="10.199999999999999">
      <c r="B148" s="151"/>
      <c r="D148" s="145" t="s">
        <v>141</v>
      </c>
      <c r="E148" s="152" t="s">
        <v>1</v>
      </c>
      <c r="F148" s="153" t="s">
        <v>85</v>
      </c>
      <c r="H148" s="154">
        <v>1</v>
      </c>
      <c r="I148" s="155"/>
      <c r="L148" s="151"/>
      <c r="M148" s="188"/>
      <c r="N148" s="189"/>
      <c r="O148" s="189"/>
      <c r="P148" s="189"/>
      <c r="Q148" s="189"/>
      <c r="R148" s="189"/>
      <c r="S148" s="189"/>
      <c r="T148" s="190"/>
      <c r="AT148" s="152" t="s">
        <v>141</v>
      </c>
      <c r="AU148" s="152" t="s">
        <v>87</v>
      </c>
      <c r="AV148" s="12" t="s">
        <v>87</v>
      </c>
      <c r="AW148" s="12" t="s">
        <v>34</v>
      </c>
      <c r="AX148" s="12" t="s">
        <v>85</v>
      </c>
      <c r="AY148" s="152" t="s">
        <v>128</v>
      </c>
    </row>
    <row r="149" spans="2:65" s="1" customFormat="1" ht="6.9" customHeight="1">
      <c r="B149" s="44"/>
      <c r="C149" s="45"/>
      <c r="D149" s="45"/>
      <c r="E149" s="45"/>
      <c r="F149" s="45"/>
      <c r="G149" s="45"/>
      <c r="H149" s="45"/>
      <c r="I149" s="45"/>
      <c r="J149" s="45"/>
      <c r="K149" s="45"/>
      <c r="L149" s="32"/>
    </row>
  </sheetData>
  <sheetProtection algorithmName="SHA-512" hashValue="ddWAOHoN/w2sSeLqr4pBCR0zkn/HGKcTcMRJB5FvNcjcUmyLWBb6GXf/0uYu+DCT40KaASsfBXC7cwMrLF/nKA==" saltValue="W1vrJZZHflqraGa0ljOBPSTJEu9U5jGZvVixzV7qoc7JofC/jlXcPkyW7QhsKK41I5QDiyESuqg7w+T3HTxGPw==" spinCount="100000" sheet="1" objects="1" scenarios="1" formatColumns="0" formatRows="0" autoFilter="0"/>
  <autoFilter ref="C119:K148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lcf76f155ced4ddcb4097134ff3c332f xmlns="d4cc1580-2a65-4676-bc43-8335e1d94486">
      <Terms xmlns="http://schemas.microsoft.com/office/infopath/2007/PartnerControls"/>
    </lcf76f155ced4ddcb4097134ff3c332f>
    <Odkaz xmlns="d4cc1580-2a65-4676-bc43-8335e1d94486">
      <Url xsi:nil="true"/>
      <Description xsi:nil="true"/>
    </Odkaz>
    <DATE xmlns="d4cc1580-2a65-4676-bc43-8335e1d944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1b547730a9dfa54a6e6ab006e2b7681f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b4d40de1963ba228eeb88a9d81db9063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F427E9-4AEB-44CD-B48E-F0951EFA88E2}">
  <ds:schemaRefs>
    <ds:schemaRef ds:uri="http://schemas.microsoft.com/office/2006/metadata/properties"/>
    <ds:schemaRef ds:uri="http://schemas.microsoft.com/office/infopath/2007/PartnerControls"/>
    <ds:schemaRef ds:uri="9ff150a7-0dd8-4c18-9463-a952d6568fe2"/>
    <ds:schemaRef ds:uri="d4cc1580-2a65-4676-bc43-8335e1d94486"/>
  </ds:schemaRefs>
</ds:datastoreItem>
</file>

<file path=customXml/itemProps2.xml><?xml version="1.0" encoding="utf-8"?>
<ds:datastoreItem xmlns:ds="http://schemas.openxmlformats.org/officeDocument/2006/customXml" ds:itemID="{42DC3CDA-685A-4AD4-9CB7-58E2976EDD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51AFCB-E487-4453-8BD2-F4B9A5AAD4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SO 101 - Komunikace, park...</vt:lpstr>
      <vt:lpstr>VRN - Vedlejší rozpočtové...</vt:lpstr>
      <vt:lpstr>'Rekapitulace stavby'!Názvy_tisku</vt:lpstr>
      <vt:lpstr>'SO 101 - Komunikace, park...'!Názvy_tisku</vt:lpstr>
      <vt:lpstr>'VRN - Vedlejší rozpočtové...'!Názvy_tisku</vt:lpstr>
      <vt:lpstr>'Rekapitulace stavby'!Oblast_tisku</vt:lpstr>
      <vt:lpstr>'SO 101 - Komunikace, park...'!Oblast_tisku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PC_BOREK\Borek</dc:creator>
  <cp:lastModifiedBy>Radek Hlaváček</cp:lastModifiedBy>
  <dcterms:created xsi:type="dcterms:W3CDTF">2025-11-18T11:43:52Z</dcterms:created>
  <dcterms:modified xsi:type="dcterms:W3CDTF">2026-03-11T13:53:33Z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  <property fmtid="{D5CDD505-2E9C-101B-9397-08002B2CF9AE}" pid="3" name="Order">
    <vt:r8>7481300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