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6004_ABC-Šroub - stavební práce/01_Zadávací dokumentace/final/"/>
    </mc:Choice>
  </mc:AlternateContent>
  <xr:revisionPtr revIDLastSave="0" documentId="8_{84027201-2E68-4F5D-9369-BC017E0ADF72}" xr6:coauthVersionLast="47" xr6:coauthVersionMax="47" xr10:uidLastSave="{00000000-0000-0000-0000-000000000000}"/>
  <bookViews>
    <workbookView xWindow="31620" yWindow="1380" windowWidth="24210" windowHeight="18345" xr2:uid="{00000000-000D-0000-FFFF-FFFF00000000}"/>
  </bookViews>
  <sheets>
    <sheet name="Rekapitulace stavby" sheetId="1" r:id="rId1"/>
    <sheet name="1010-3b - Rekonstrukce st..." sheetId="2" r:id="rId2"/>
    <sheet name="Pokyny pro vyplnění" sheetId="3" r:id="rId3"/>
  </sheets>
  <definedNames>
    <definedName name="_xlnm._FilterDatabase" localSheetId="1" hidden="1">'1010-3b - Rekonstrukce st...'!$C$90:$K$234</definedName>
    <definedName name="_xlnm.Print_Titles" localSheetId="1">'1010-3b - Rekonstrukce st...'!$90:$90</definedName>
    <definedName name="_xlnm.Print_Titles" localSheetId="0">'Rekapitulace stavby'!$52:$52</definedName>
    <definedName name="_xlnm.Print_Area" localSheetId="1">'1010-3b - Rekonstrukce st...'!$C$4:$J$39,'1010-3b - Rekonstrukce st...'!$C$45:$J$72,'1010-3b - Rekonstrukce st...'!$C$78:$J$234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233" i="2"/>
  <c r="BH233" i="2"/>
  <c r="BG233" i="2"/>
  <c r="BF233" i="2"/>
  <c r="T233" i="2"/>
  <c r="T232" i="2"/>
  <c r="T231" i="2"/>
  <c r="R233" i="2"/>
  <c r="R232" i="2"/>
  <c r="R231" i="2" s="1"/>
  <c r="P233" i="2"/>
  <c r="P232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4" i="2"/>
  <c r="BH214" i="2"/>
  <c r="BG214" i="2"/>
  <c r="BF214" i="2"/>
  <c r="T214" i="2"/>
  <c r="R214" i="2"/>
  <c r="P214" i="2"/>
  <c r="BI206" i="2"/>
  <c r="BH206" i="2"/>
  <c r="BG206" i="2"/>
  <c r="BF206" i="2"/>
  <c r="T206" i="2"/>
  <c r="R206" i="2"/>
  <c r="P206" i="2"/>
  <c r="BI199" i="2"/>
  <c r="BH199" i="2"/>
  <c r="BG199" i="2"/>
  <c r="BF199" i="2"/>
  <c r="T199" i="2"/>
  <c r="R199" i="2"/>
  <c r="P199" i="2"/>
  <c r="BI190" i="2"/>
  <c r="BH190" i="2"/>
  <c r="BG190" i="2"/>
  <c r="BF190" i="2"/>
  <c r="T190" i="2"/>
  <c r="R190" i="2"/>
  <c r="P190" i="2"/>
  <c r="BI184" i="2"/>
  <c r="BH184" i="2"/>
  <c r="BG184" i="2"/>
  <c r="BF184" i="2"/>
  <c r="T184" i="2"/>
  <c r="R184" i="2"/>
  <c r="P184" i="2"/>
  <c r="BI179" i="2"/>
  <c r="BH179" i="2"/>
  <c r="BG179" i="2"/>
  <c r="BF179" i="2"/>
  <c r="T179" i="2"/>
  <c r="R179" i="2"/>
  <c r="P179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T117" i="2"/>
  <c r="R118" i="2"/>
  <c r="R117" i="2"/>
  <c r="P118" i="2"/>
  <c r="P117" i="2"/>
  <c r="BI115" i="2"/>
  <c r="BH115" i="2"/>
  <c r="BG115" i="2"/>
  <c r="BF115" i="2"/>
  <c r="T115" i="2"/>
  <c r="R115" i="2"/>
  <c r="P115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0" i="2"/>
  <c r="BH100" i="2"/>
  <c r="BG100" i="2"/>
  <c r="BF100" i="2"/>
  <c r="T100" i="2"/>
  <c r="R100" i="2"/>
  <c r="P100" i="2"/>
  <c r="BI97" i="2"/>
  <c r="BH97" i="2"/>
  <c r="BG97" i="2"/>
  <c r="BF97" i="2"/>
  <c r="T97" i="2"/>
  <c r="R97" i="2"/>
  <c r="P97" i="2"/>
  <c r="BI94" i="2"/>
  <c r="BH94" i="2"/>
  <c r="BG94" i="2"/>
  <c r="BF94" i="2"/>
  <c r="T94" i="2"/>
  <c r="R94" i="2"/>
  <c r="P94" i="2"/>
  <c r="J88" i="2"/>
  <c r="F87" i="2"/>
  <c r="F85" i="2"/>
  <c r="E83" i="2"/>
  <c r="J55" i="2"/>
  <c r="F54" i="2"/>
  <c r="F52" i="2"/>
  <c r="E50" i="2"/>
  <c r="J21" i="2"/>
  <c r="E21" i="2"/>
  <c r="J54" i="2"/>
  <c r="J20" i="2"/>
  <c r="J18" i="2"/>
  <c r="E18" i="2"/>
  <c r="F88" i="2" s="1"/>
  <c r="J17" i="2"/>
  <c r="J12" i="2"/>
  <c r="J85" i="2"/>
  <c r="E7" i="2"/>
  <c r="E81" i="2"/>
  <c r="L50" i="1"/>
  <c r="AM50" i="1"/>
  <c r="AM49" i="1"/>
  <c r="L49" i="1"/>
  <c r="AM47" i="1"/>
  <c r="L47" i="1"/>
  <c r="L45" i="1"/>
  <c r="L44" i="1"/>
  <c r="J227" i="2"/>
  <c r="J220" i="2"/>
  <c r="BK184" i="2"/>
  <c r="J174" i="2"/>
  <c r="J164" i="2"/>
  <c r="J146" i="2"/>
  <c r="J130" i="2"/>
  <c r="BK111" i="2"/>
  <c r="BK100" i="2"/>
  <c r="J229" i="2"/>
  <c r="J214" i="2"/>
  <c r="BK199" i="2"/>
  <c r="J184" i="2"/>
  <c r="J151" i="2"/>
  <c r="BK143" i="2"/>
  <c r="J132" i="2"/>
  <c r="J118" i="2"/>
  <c r="J103" i="2"/>
  <c r="BK233" i="2"/>
  <c r="BK223" i="2"/>
  <c r="BK220" i="2"/>
  <c r="BK151" i="2"/>
  <c r="BK137" i="2"/>
  <c r="BK115" i="2"/>
  <c r="J105" i="2"/>
  <c r="J233" i="2"/>
  <c r="J223" i="2"/>
  <c r="J199" i="2"/>
  <c r="BK179" i="2"/>
  <c r="BK170" i="2"/>
  <c r="J167" i="2"/>
  <c r="BK155" i="2"/>
  <c r="J137" i="2"/>
  <c r="BK118" i="2"/>
  <c r="BK103" i="2"/>
  <c r="BK94" i="2"/>
  <c r="BK214" i="2"/>
  <c r="BK206" i="2"/>
  <c r="J190" i="2"/>
  <c r="J179" i="2"/>
  <c r="BK164" i="2"/>
  <c r="J141" i="2"/>
  <c r="BK126" i="2"/>
  <c r="J115" i="2"/>
  <c r="J97" i="2"/>
  <c r="BK227" i="2"/>
  <c r="J222" i="2"/>
  <c r="J155" i="2"/>
  <c r="BK146" i="2"/>
  <c r="BK132" i="2"/>
  <c r="BK130" i="2"/>
  <c r="J111" i="2"/>
  <c r="J100" i="2"/>
  <c r="BK229" i="2"/>
  <c r="BK222" i="2"/>
  <c r="BK190" i="2"/>
  <c r="BK174" i="2"/>
  <c r="J170" i="2"/>
  <c r="J160" i="2"/>
  <c r="J143" i="2"/>
  <c r="J126" i="2"/>
  <c r="BK105" i="2"/>
  <c r="BK97" i="2"/>
  <c r="BK224" i="2"/>
  <c r="J206" i="2"/>
  <c r="BK167" i="2"/>
  <c r="J148" i="2"/>
  <c r="BK122" i="2"/>
  <c r="BK108" i="2"/>
  <c r="AS54" i="1"/>
  <c r="J224" i="2"/>
  <c r="BK160" i="2"/>
  <c r="BK148" i="2"/>
  <c r="BK141" i="2"/>
  <c r="J122" i="2"/>
  <c r="J108" i="2"/>
  <c r="J94" i="2"/>
  <c r="P93" i="2" l="1"/>
  <c r="R93" i="2"/>
  <c r="P121" i="2"/>
  <c r="P107" i="2"/>
  <c r="T121" i="2"/>
  <c r="T107" i="2"/>
  <c r="P140" i="2"/>
  <c r="P154" i="2"/>
  <c r="T154" i="2"/>
  <c r="R189" i="2"/>
  <c r="R226" i="2"/>
  <c r="BK93" i="2"/>
  <c r="J93" i="2"/>
  <c r="J61" i="2"/>
  <c r="T93" i="2"/>
  <c r="BK121" i="2"/>
  <c r="J121" i="2"/>
  <c r="J64" i="2"/>
  <c r="R121" i="2"/>
  <c r="R107" i="2"/>
  <c r="BK140" i="2"/>
  <c r="J140" i="2"/>
  <c r="J65" i="2" s="1"/>
  <c r="R140" i="2"/>
  <c r="T140" i="2"/>
  <c r="BK154" i="2"/>
  <c r="J154" i="2"/>
  <c r="J67" i="2"/>
  <c r="R154" i="2"/>
  <c r="BK189" i="2"/>
  <c r="J189" i="2"/>
  <c r="J68" i="2"/>
  <c r="P189" i="2"/>
  <c r="T189" i="2"/>
  <c r="BK226" i="2"/>
  <c r="J226" i="2"/>
  <c r="J69" i="2" s="1"/>
  <c r="P226" i="2"/>
  <c r="T226" i="2"/>
  <c r="E48" i="2"/>
  <c r="F55" i="2"/>
  <c r="J87" i="2"/>
  <c r="BE97" i="2"/>
  <c r="BE111" i="2"/>
  <c r="BE118" i="2"/>
  <c r="BE130" i="2"/>
  <c r="BE143" i="2"/>
  <c r="BE160" i="2"/>
  <c r="BE220" i="2"/>
  <c r="BE222" i="2"/>
  <c r="BE229" i="2"/>
  <c r="BK117" i="2"/>
  <c r="J117" i="2"/>
  <c r="J63" i="2"/>
  <c r="BE94" i="2"/>
  <c r="BE115" i="2"/>
  <c r="BE132" i="2"/>
  <c r="BE141" i="2"/>
  <c r="BE146" i="2"/>
  <c r="BE167" i="2"/>
  <c r="BE170" i="2"/>
  <c r="BE184" i="2"/>
  <c r="BE190" i="2"/>
  <c r="BE199" i="2"/>
  <c r="BE206" i="2"/>
  <c r="BE214" i="2"/>
  <c r="BE227" i="2"/>
  <c r="BE233" i="2"/>
  <c r="J52" i="2"/>
  <c r="BE100" i="2"/>
  <c r="BE103" i="2"/>
  <c r="BE105" i="2"/>
  <c r="BE108" i="2"/>
  <c r="BE122" i="2"/>
  <c r="BE126" i="2"/>
  <c r="BE137" i="2"/>
  <c r="BE148" i="2"/>
  <c r="BE151" i="2"/>
  <c r="BE155" i="2"/>
  <c r="BE164" i="2"/>
  <c r="BE174" i="2"/>
  <c r="BE179" i="2"/>
  <c r="BE223" i="2"/>
  <c r="BE224" i="2"/>
  <c r="BK232" i="2"/>
  <c r="BK231" i="2"/>
  <c r="J231" i="2"/>
  <c r="J70" i="2"/>
  <c r="F35" i="2"/>
  <c r="BB55" i="1"/>
  <c r="BB54" i="1"/>
  <c r="W31" i="1"/>
  <c r="J34" i="2"/>
  <c r="AW55" i="1" s="1"/>
  <c r="F36" i="2"/>
  <c r="BC55" i="1"/>
  <c r="BC54" i="1"/>
  <c r="AY54" i="1"/>
  <c r="F34" i="2"/>
  <c r="BA55" i="1"/>
  <c r="BA54" i="1"/>
  <c r="W30" i="1"/>
  <c r="F37" i="2"/>
  <c r="BD55" i="1"/>
  <c r="BD54" i="1"/>
  <c r="W33" i="1"/>
  <c r="R153" i="2" l="1"/>
  <c r="BK107" i="2"/>
  <c r="J107" i="2"/>
  <c r="J62" i="2"/>
  <c r="P153" i="2"/>
  <c r="P91" i="2" s="1"/>
  <c r="AU55" i="1" s="1"/>
  <c r="AU54" i="1" s="1"/>
  <c r="R92" i="2"/>
  <c r="R91" i="2"/>
  <c r="T92" i="2"/>
  <c r="T153" i="2"/>
  <c r="P92" i="2"/>
  <c r="BK92" i="2"/>
  <c r="J232" i="2"/>
  <c r="J71" i="2" s="1"/>
  <c r="BK153" i="2"/>
  <c r="J153" i="2"/>
  <c r="J66" i="2"/>
  <c r="W32" i="1"/>
  <c r="AW54" i="1"/>
  <c r="AK30" i="1"/>
  <c r="AX54" i="1"/>
  <c r="F33" i="2"/>
  <c r="AZ55" i="1"/>
  <c r="AZ54" i="1"/>
  <c r="W29" i="1" s="1"/>
  <c r="J33" i="2"/>
  <c r="AV55" i="1" s="1"/>
  <c r="AT55" i="1" s="1"/>
  <c r="BK91" i="2" l="1"/>
  <c r="J91" i="2"/>
  <c r="J59" i="2"/>
  <c r="T91" i="2"/>
  <c r="J92" i="2"/>
  <c r="J60" i="2"/>
  <c r="AV54" i="1"/>
  <c r="AK29" i="1"/>
  <c r="AT54" i="1" l="1"/>
  <c r="J30" i="2"/>
  <c r="AG55" i="1"/>
  <c r="AG54" i="1" s="1"/>
  <c r="AN54" i="1" s="1"/>
  <c r="AN55" i="1" l="1"/>
  <c r="J39" i="2"/>
  <c r="AK26" i="1"/>
  <c r="AK35" i="1"/>
</calcChain>
</file>

<file path=xl/sharedStrings.xml><?xml version="1.0" encoding="utf-8"?>
<sst xmlns="http://schemas.openxmlformats.org/spreadsheetml/2006/main" count="2088" uniqueCount="542">
  <si>
    <t>Export Komplet</t>
  </si>
  <si>
    <t>VZ</t>
  </si>
  <si>
    <t>2.0</t>
  </si>
  <si>
    <t>ZAMOK</t>
  </si>
  <si>
    <t>False</t>
  </si>
  <si>
    <t>{2153677d-9346-4c42-8d03-201ba8e8d377}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</si>
  <si>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</si>
  <si>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</si>
  <si>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</si>
  <si>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</si>
  <si>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</si>
  <si>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</si>
  <si>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</si>
  <si>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</si>
  <si>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</si>
  <si>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</si>
  <si>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</si>
  <si>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ABC-ŠROUB – ÚSPORNÁ OPATŘENÍ ČEBÍN</t>
  </si>
  <si>
    <t>KSO:</t>
  </si>
  <si>
    <t/>
  </si>
  <si>
    <t>CC-CZ:</t>
  </si>
  <si>
    <t>Místo:</t>
  </si>
  <si>
    <t xml:space="preserve"> </t>
  </si>
  <si>
    <t>Datum:</t>
  </si>
  <si>
    <t>8.12.2025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</si>
  <si>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</si>
  <si>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</si>
  <si>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</si>
  <si>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</si>
  <si>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</si>
  <si>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</si>
  <si>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</si>
  <si>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</si>
  <si>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</si>
  <si>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</si>
  <si>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</si>
  <si>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</si>
  <si>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</si>
  <si>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</si>
  <si>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</si>
  <si>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</si>
  <si>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</si>
  <si>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</si>
  <si>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</si>
  <si>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</si>
  <si>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</si>
  <si>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</si>
  <si>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</si>
  <si>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</si>
  <si>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</si>
  <si>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</si>
  <si>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</si>
  <si>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</si>
  <si>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</si>
  <si>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</si>
  <si>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</si>
  <si>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</si>
  <si>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</si>
  <si>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</si>
  <si>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</si>
  <si>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</si>
  <si>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</si>
  <si>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</si>
  <si>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</si>
  <si>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</si>
  <si>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</si>
  <si>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</si>
  <si>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</si>
  <si>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</si>
  <si>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</si>
  <si>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</si>
  <si>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</si>
  <si>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</si>
  <si>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</si>
  <si>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1010-3b</t>
  </si>
  <si>
    <t>Rekonstrukce střechy budovy -objekt SO 102</t>
  </si>
  <si>
    <t>STA</t>
  </si>
  <si>
    <t>1</t>
  </si>
  <si>
    <t>{82da9d8f-2c9f-44d5-bacc-5b741d829bd3}</t>
  </si>
  <si>
    <t>2</t>
  </si>
  <si>
    <t>KRYCÍ LIST SOUPISU PRACÍ</t>
  </si>
  <si>
    <t>Objekt:</t>
  </si>
  <si>
    <t>1010-3b - Rekonstrukce střechy budovy -objekt SO 102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</si>
  <si>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</si>
  <si>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</si>
  <si>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</si>
  <si>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</si>
  <si>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</si>
  <si>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</si>
  <si>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</si>
  <si>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</si>
  <si>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</si>
  <si>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997 - Doprava suti a vybouraných hmot</t>
  </si>
  <si>
    <t>PSV - Práce a dodávky PSV</t>
  </si>
  <si>
    <t xml:space="preserve">    713 - Izolace tepelné</t>
  </si>
  <si>
    <t xml:space="preserve">    762 - Konstrukce tesařské</t>
  </si>
  <si>
    <t xml:space="preserve">    767 - Konstrukce zámečnické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</si>
  <si>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</si>
  <si>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</si>
  <si>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</si>
  <si>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</si>
  <si>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</si>
  <si>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</si>
  <si>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</si>
  <si>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</si>
  <si>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</si>
  <si>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</si>
  <si>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</si>
  <si>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</si>
  <si>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</si>
  <si>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</si>
  <si>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</si>
  <si>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</si>
  <si>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</si>
  <si>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</si>
  <si>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</si>
  <si>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</si>
  <si>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</si>
  <si>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342151111RV40-2</t>
  </si>
  <si>
    <t>Montáž panelů sendvičových(vč dopravy, montáže jeřábem,..)-nutno posoudit únosnost střešní konstrukce</t>
  </si>
  <si>
    <t>m2</t>
  </si>
  <si>
    <t>4</t>
  </si>
  <si>
    <t>2047371638</t>
  </si>
  <si>
    <t>VV</t>
  </si>
  <si>
    <t>(10,6+10,6)*60</t>
  </si>
  <si>
    <t>Součet</t>
  </si>
  <si>
    <t>M</t>
  </si>
  <si>
    <t>342151111RV30</t>
  </si>
  <si>
    <t>Panel střešní s  tepelně izolačním jádrem., krycí vrstvy z plechu tl. 0,6mm a 0,5mm  TL. panelu 100mm, jádro z PIR. lambda=0,020 W/mK-nutno posoudit únosnost střešní konstrukce</t>
  </si>
  <si>
    <t>8</t>
  </si>
  <si>
    <t>1946228179</t>
  </si>
  <si>
    <t>(10,6+10,6)*60*1,1</t>
  </si>
  <si>
    <t>342151111RV43</t>
  </si>
  <si>
    <t>Příslušenství k panelům(klemířské výrobky, pásky, lemování, překrytí spojů, opracování prostupů.součástí dodávky bude 8 ks svislých svodů a okap v délce 2x 60m, napojení okapu na gigery.)</t>
  </si>
  <si>
    <t>Soubor</t>
  </si>
  <si>
    <t>-1067304900</t>
  </si>
  <si>
    <t>1*1</t>
  </si>
  <si>
    <t>342-RV30</t>
  </si>
  <si>
    <t>Demontáž a zpětná montáž FTV systému</t>
  </si>
  <si>
    <t>1542502280</t>
  </si>
  <si>
    <t>5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</si>
  <si>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</si>
  <si>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</si>
  <si>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t</t>
  </si>
  <si>
    <t>-1653263361</t>
  </si>
  <si>
    <t>Online PSC</t>
  </si>
  <si>
    <t>https://podminky.urs.cz/item/CS_URS_2025_02/998011001</t>
  </si>
  <si>
    <t>9</t>
  </si>
  <si>
    <t>Ostatní konstrukce a práce, bourání</t>
  </si>
  <si>
    <t>6</t>
  </si>
  <si>
    <t>764004801</t>
  </si>
  <si>
    <t>Demontáž klempířských konstrukcí žlabu podokapního do suti</t>
  </si>
  <si>
    <t>m</t>
  </si>
  <si>
    <t>16</t>
  </si>
  <si>
    <t>-2110875709</t>
  </si>
  <si>
    <t>https://podminky.urs.cz/item/CS_URS_2025_02/764004801</t>
  </si>
  <si>
    <t>2*60</t>
  </si>
  <si>
    <t>7</t>
  </si>
  <si>
    <t>966073121</t>
  </si>
  <si>
    <t>Demontáž krytiny střech ocelových konstrukcí z tvarovaných ocelových plechů, výšky budovy do 6 m</t>
  </si>
  <si>
    <t>1880704207</t>
  </si>
  <si>
    <t>https://podminky.urs.cz/item/CS_URS_2025_02/966073121</t>
  </si>
  <si>
    <t>Demontáž krytiny</t>
  </si>
  <si>
    <t>966073RV65</t>
  </si>
  <si>
    <t>Demontáž a montáž hromosvodu, připojení kovových částí střechy dle normových požadavků</t>
  </si>
  <si>
    <t>-1985397339</t>
  </si>
  <si>
    <t>94</t>
  </si>
  <si>
    <t>Lešení a stavební výtahy</t>
  </si>
  <si>
    <t>949101112</t>
  </si>
  <si>
    <t>Lešení pomocné pracovní pro objekty pozemních staveb pro zatížení do 150 kg/m2, o výšce lešeňové podlahy přes 1,9 do 3,5 m</t>
  </si>
  <si>
    <t>510480475</t>
  </si>
  <si>
    <t>https://podminky.urs.cz/item/CS_URS_2025_02/949101112</t>
  </si>
  <si>
    <t>(20+20+60+60)*1</t>
  </si>
  <si>
    <t>95</t>
  </si>
  <si>
    <t>Dokončovací konstrukce a práce pozemních staveb</t>
  </si>
  <si>
    <t>43</t>
  </si>
  <si>
    <t>762341280</t>
  </si>
  <si>
    <t>Montáž bednění střech rovných a šikmých sklonu do 60° s vyřezáním otvorů z desek cementotřískových nebo cementových na sraz</t>
  </si>
  <si>
    <t>-1587146489</t>
  </si>
  <si>
    <t>https://podminky.urs.cz/item/CS_URS_2025_02/762341280</t>
  </si>
  <si>
    <t>Montáž opláštění římsy(podklad pro kontaktní zateplení</t>
  </si>
  <si>
    <t>2*(60,6+0,3+0,3)*(0,3+0,2)</t>
  </si>
  <si>
    <t>44</t>
  </si>
  <si>
    <t>59590740</t>
  </si>
  <si>
    <t>deska cementotřísková bez povrchové úpravy tl 18mm</t>
  </si>
  <si>
    <t>114356107</t>
  </si>
  <si>
    <t>(2*(60,6+0,3+0,3)*(0,3+0,2))*1,1</t>
  </si>
  <si>
    <t>45</t>
  </si>
  <si>
    <t>762341RV301-02</t>
  </si>
  <si>
    <t>Vyztužení římsy, prodloužení římsy-dodávka+montáž</t>
  </si>
  <si>
    <t>Soub</t>
  </si>
  <si>
    <t>-1039414345</t>
  </si>
  <si>
    <t>46</t>
  </si>
  <si>
    <t>762841811</t>
  </si>
  <si>
    <t>Demontáž podbíjení obkladů stropů a střech sklonu do 60° z hrubých prken tl. do 35 mm bez omítky</t>
  </si>
  <si>
    <t>437253141</t>
  </si>
  <si>
    <t>https://podminky.urs.cz/item/CS_URS_2026_01/762841811</t>
  </si>
  <si>
    <t>Demontáž poškozeného podbití římsy</t>
  </si>
  <si>
    <t>60*(0,3+0,2)*2+4*0,2*0,2</t>
  </si>
  <si>
    <t>10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</si>
  <si>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</si>
  <si>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</si>
  <si>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1793346490</t>
  </si>
  <si>
    <t>https://podminky.urs.cz/item/CS_URS_2025_02/952901221</t>
  </si>
  <si>
    <t>(20+20+60+60)*2</t>
  </si>
  <si>
    <t>997</t>
  </si>
  <si>
    <t>Doprava suti a vybouraných hmot</t>
  </si>
  <si>
    <t>31</t>
  </si>
  <si>
    <t>997013112</t>
  </si>
  <si>
    <t>Vnitrostaveništní doprava suti a vybouraných hmot vodorovně do 50 m s naložením základní pro budovy a haly výšky přes 6 do 9 m</t>
  </si>
  <si>
    <t>679320104</t>
  </si>
  <si>
    <t>https://podminky.urs.cz/item/CS_URS_2025_02/997013112</t>
  </si>
  <si>
    <t>997013219</t>
  </si>
  <si>
    <t>Příplatek k vnitrostaveništní dopravě suti a vybouraných hmot za zvětšenou dopravu suti ZKD 10 m</t>
  </si>
  <si>
    <t>1710280921</t>
  </si>
  <si>
    <t>https://podminky.urs.cz/item/CS_URS_2024_01/997013219</t>
  </si>
  <si>
    <t>12,602*10 'Přepočtené koeficientem množství</t>
  </si>
  <si>
    <t>13</t>
  </si>
  <si>
    <t>997013501</t>
  </si>
  <si>
    <t>Odvoz suti a vybouraných hmot na skládku nebo meziskládku se složením, na vzdálenost do 1 km</t>
  </si>
  <si>
    <t>-182033418</t>
  </si>
  <si>
    <t>https://podminky.urs.cz/item/CS_URS_2024_01/997013501</t>
  </si>
  <si>
    <t>14</t>
  </si>
  <si>
    <t>997013509</t>
  </si>
  <si>
    <t>Příplatek k odvozu suti a vybouraných hmot na skládku ZKD 1 km přes 1 km</t>
  </si>
  <si>
    <t>-485307244</t>
  </si>
  <si>
    <t>https://podminky.urs.cz/item/CS_URS_2024_01/997013509</t>
  </si>
  <si>
    <t>12,602*20 'Přepočtené koeficientem množství</t>
  </si>
  <si>
    <t>32</t>
  </si>
  <si>
    <t>997013871</t>
  </si>
  <si>
    <t>Poplatek za uložení stavebního odpadu na recyklační skládce (skládkovné) směsného stavebního a demoličního zatříděného do Katalogu odpadů pod kódem 17 09 04</t>
  </si>
  <si>
    <t>-927795259</t>
  </si>
  <si>
    <t>https://podminky.urs.cz/item/CS_URS_2024_01/997013871</t>
  </si>
  <si>
    <t>PSV</t>
  </si>
  <si>
    <t>Práce a dodávky PSV</t>
  </si>
  <si>
    <t>713</t>
  </si>
  <si>
    <t>Izolace tepelné</t>
  </si>
  <si>
    <t>621142001</t>
  </si>
  <si>
    <t>Pletivo vnějších ploch v ploše nebo pruzích, na plném podkladu sklovláknité vtlačené do tmelu podhledů</t>
  </si>
  <si>
    <t>1780058616</t>
  </si>
  <si>
    <t>https://podminky.urs.cz/item/CS_URS_2025_02/621142001</t>
  </si>
  <si>
    <t>2*60,6*0,2</t>
  </si>
  <si>
    <t>60,6*2*0,30+4*0,2*0,2</t>
  </si>
  <si>
    <t>17</t>
  </si>
  <si>
    <t>621211023</t>
  </si>
  <si>
    <t>Montáž kontaktního zateplení lepením a mechanickým kotvením z polystyrenových desek (dodávka ve specifikaci) na vnější podhledy, na podklad dřevěný nebo kovový, tloušťky desek přes 80 do 120 mm</t>
  </si>
  <si>
    <t>30131137</t>
  </si>
  <si>
    <t>https://podminky.urs.cz/item/CS_URS_2025_02/621211023</t>
  </si>
  <si>
    <t>Zateplení římsy</t>
  </si>
  <si>
    <t>18</t>
  </si>
  <si>
    <t>63142021</t>
  </si>
  <si>
    <t>deska tepelně izolační minerální kontaktních fasád podélné vlákno λ=0,035-0,036 tl 50mm</t>
  </si>
  <si>
    <t>-1351920401</t>
  </si>
  <si>
    <t>2*60,6*0,2*1,1</t>
  </si>
  <si>
    <t>19</t>
  </si>
  <si>
    <t>63142025</t>
  </si>
  <si>
    <t>deska tepelně izolační minerální kontaktních fasád podélné vlákno λ=0,035-0,036 tl 100mm</t>
  </si>
  <si>
    <t>273318896</t>
  </si>
  <si>
    <t>60,6*2*0,30*1,1+4*0,2*0,2</t>
  </si>
  <si>
    <t>20</t>
  </si>
  <si>
    <t>621221011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</si>
  <si>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40 do 80 mm</t>
  </si>
  <si>
    <t>-810382150</t>
  </si>
  <si>
    <t>https://podminky.urs.cz/item/CS_URS_2025_02/621221011</t>
  </si>
  <si>
    <t>621511002</t>
  </si>
  <si>
    <t>Omítka tenkovrstvá akrylátová vnějších ploch probarvená bez penetrace zatíraná (škrábaná), zrnitost 1,0 mm podhledů</t>
  </si>
  <si>
    <t>1076151924</t>
  </si>
  <si>
    <t>https://podminky.urs.cz/item/CS_URS_2025_02/621511002</t>
  </si>
  <si>
    <t>23</t>
  </si>
  <si>
    <t>783823131</t>
  </si>
  <si>
    <t>Penetrační nátěr omítek hladkých omítek hladkých, zrnitých tenkovrstvých nebo štukových stupně členitosti 1 a 2 akrylátový</t>
  </si>
  <si>
    <t>365240857</t>
  </si>
  <si>
    <t>https://podminky.urs.cz/item/CS_URS_2025_02/783823131</t>
  </si>
  <si>
    <t>24</t>
  </si>
  <si>
    <t>783827441</t>
  </si>
  <si>
    <t>Krycí (ochranný) nátěr omítek dvojnásobný hladkých omítek hladkých, zrnitých tenkovrstvých nebo štukových stupně členitosti 3 akrylátový</t>
  </si>
  <si>
    <t>2140992764</t>
  </si>
  <si>
    <t>https://podminky.urs.cz/item/CS_URS_2025_02/783827441</t>
  </si>
  <si>
    <t>762</t>
  </si>
  <si>
    <t>Konstrukce tesařské</t>
  </si>
  <si>
    <t>36</t>
  </si>
  <si>
    <t>763734111</t>
  </si>
  <si>
    <t>Montáž střešní konstrukce z ostatních prvků, krokví, vaznic, ztužidel, zavětrování, průřezové plochy do 50 cm2</t>
  </si>
  <si>
    <t>-1482199359</t>
  </si>
  <si>
    <t>https://podminky.urs.cz/item/CS_URS_2025_02/763734111</t>
  </si>
  <si>
    <t>Vyrovnívací lať 30/70mm</t>
  </si>
  <si>
    <t>16*4*2</t>
  </si>
  <si>
    <t>Svislé ztužení  24/120mm</t>
  </si>
  <si>
    <t>6*2*2*2</t>
  </si>
  <si>
    <t>Vodorovné ztužení 24/120mm</t>
  </si>
  <si>
    <t>13*5*2</t>
  </si>
  <si>
    <t>33</t>
  </si>
  <si>
    <t>763734112</t>
  </si>
  <si>
    <t>Montáž střešní konstrukce z ostatních prvků, krokví, vaznic, ztužidel, zavětrování, průřezové plochy přes 50 do 150 cm2</t>
  </si>
  <si>
    <t>1444831005</t>
  </si>
  <si>
    <t>https://podminky.urs.cz/item/CS_URS_2026_01/763734112</t>
  </si>
  <si>
    <t>Montáž vaznic 80/80mm</t>
  </si>
  <si>
    <t>13*5*10</t>
  </si>
  <si>
    <t>Montáž štítového lemování 80/80mm</t>
  </si>
  <si>
    <t>3*4*4</t>
  </si>
  <si>
    <t>35</t>
  </si>
  <si>
    <t>60512125</t>
  </si>
  <si>
    <t>hranol stavební řezivo průřezu do 120cm2 do dl 6m</t>
  </si>
  <si>
    <t>m3</t>
  </si>
  <si>
    <t>853971064</t>
  </si>
  <si>
    <t>Vaznice 80/80mm</t>
  </si>
  <si>
    <t>0,08*0,08*13*5*10</t>
  </si>
  <si>
    <t>Štítové lemování 80/80mm</t>
  </si>
  <si>
    <t>0,08*0,08*3*4*4</t>
  </si>
  <si>
    <t>Vyrovnávací lať 30/70mm</t>
  </si>
  <si>
    <t>0,03*0,07*16*4*2</t>
  </si>
  <si>
    <t>37</t>
  </si>
  <si>
    <t>60511109</t>
  </si>
  <si>
    <t>řezivo jehličnaté smrk, borovice š přes 80mm tl 24mm dl 2-3m</t>
  </si>
  <si>
    <t>534052373</t>
  </si>
  <si>
    <t>Svislé ztužení 24/120mm</t>
  </si>
  <si>
    <t>0,024*0,12*6*2*2*2</t>
  </si>
  <si>
    <t>0,024*0,12*13*5*2</t>
  </si>
  <si>
    <t>38</t>
  </si>
  <si>
    <t>763-RV500</t>
  </si>
  <si>
    <t>Oboustranné zesílení pásovinou 2x60x3mm délky 3,05m-dodávka+montáž(viz detail D2)</t>
  </si>
  <si>
    <t>189820679</t>
  </si>
  <si>
    <t>40</t>
  </si>
  <si>
    <t>763-RV501</t>
  </si>
  <si>
    <t>Drobný konstrukční materiál</t>
  </si>
  <si>
    <t>482415441</t>
  </si>
  <si>
    <t>41</t>
  </si>
  <si>
    <t>763-RV502</t>
  </si>
  <si>
    <t>Stavební přípomoci pro zesílení prvků střešní konstrukce</t>
  </si>
  <si>
    <t>-2013383960</t>
  </si>
  <si>
    <t>39</t>
  </si>
  <si>
    <t>998762102</t>
  </si>
  <si>
    <t>Přesun hmot pro konstrukce tesařské stanovený z hmotnosti přesunovaného materiálu vodorovná dopravní vzdálenost do 50 m základní v objektech výšky přes 6 do 12 m</t>
  </si>
  <si>
    <t>-1469576411</t>
  </si>
  <si>
    <t>https://podminky.urs.cz/item/CS_URS_2025_02/998762102</t>
  </si>
  <si>
    <t>767</t>
  </si>
  <si>
    <t>Konstrukce zámečnické</t>
  </si>
  <si>
    <t>25</t>
  </si>
  <si>
    <t>767-RV272</t>
  </si>
  <si>
    <t>Dílenská dokumentace</t>
  </si>
  <si>
    <t>-887861464</t>
  </si>
  <si>
    <t>26</t>
  </si>
  <si>
    <t>767RV273</t>
  </si>
  <si>
    <t>Dodávka a montáž úchytů fotovoltaických panelů</t>
  </si>
  <si>
    <t>-1424024863</t>
  </si>
  <si>
    <t>VRN</t>
  </si>
  <si>
    <t>Vedlejší rozpočtové náklady</t>
  </si>
  <si>
    <t>VRN3</t>
  </si>
  <si>
    <t>Zařízení staveniště</t>
  </si>
  <si>
    <t>27</t>
  </si>
  <si>
    <t>032002000RV15</t>
  </si>
  <si>
    <t>Vedlejší rozpočtové náklady-zařízení staveniště, provozní vlivy</t>
  </si>
  <si>
    <t>1024</t>
  </si>
  <si>
    <t>-159624837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</si>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</sst>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4" fillId="0" borderId="23" xfId="0" applyFont="1" applyBorder="1" applyAlignment="1">
      <alignment horizontal="center" vertical="center"/>
    </xf>
    <xf numFmtId="49" fontId="34" fillId="0" borderId="23" xfId="0" applyNumberFormat="1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center" vertical="center" wrapText="1"/>
    </xf>
    <xf numFmtId="167" fontId="34" fillId="0" borderId="23" xfId="0" applyNumberFormat="1" applyFont="1" applyBorder="1" applyAlignment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>
      <alignment vertical="center"/>
    </xf>
    <xf numFmtId="0" fontId="35" fillId="0" borderId="23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97013112" TargetMode="External"/><Relationship Id="rId13" Type="http://schemas.openxmlformats.org/officeDocument/2006/relationships/hyperlink" Target="https://podminky.urs.cz/item/CS_URS_2025_02/621142001" TargetMode="External"/><Relationship Id="rId18" Type="http://schemas.openxmlformats.org/officeDocument/2006/relationships/hyperlink" Target="https://podminky.urs.cz/item/CS_URS_2025_02/783827441" TargetMode="External"/><Relationship Id="rId3" Type="http://schemas.openxmlformats.org/officeDocument/2006/relationships/hyperlink" Target="https://podminky.urs.cz/item/CS_URS_2025_02/966073121" TargetMode="External"/><Relationship Id="rId21" Type="http://schemas.openxmlformats.org/officeDocument/2006/relationships/hyperlink" Target="https://podminky.urs.cz/item/CS_URS_2025_02/998762102" TargetMode="External"/><Relationship Id="rId7" Type="http://schemas.openxmlformats.org/officeDocument/2006/relationships/hyperlink" Target="https://podminky.urs.cz/item/CS_URS_2025_02/952901221" TargetMode="External"/><Relationship Id="rId12" Type="http://schemas.openxmlformats.org/officeDocument/2006/relationships/hyperlink" Target="https://podminky.urs.cz/item/CS_URS_2024_01/997013871" TargetMode="External"/><Relationship Id="rId17" Type="http://schemas.openxmlformats.org/officeDocument/2006/relationships/hyperlink" Target="https://podminky.urs.cz/item/CS_URS_2025_02/783823131" TargetMode="External"/><Relationship Id="rId2" Type="http://schemas.openxmlformats.org/officeDocument/2006/relationships/hyperlink" Target="https://podminky.urs.cz/item/CS_URS_2025_02/764004801" TargetMode="External"/><Relationship Id="rId16" Type="http://schemas.openxmlformats.org/officeDocument/2006/relationships/hyperlink" Target="https://podminky.urs.cz/item/CS_URS_2025_02/621511002" TargetMode="External"/><Relationship Id="rId20" Type="http://schemas.openxmlformats.org/officeDocument/2006/relationships/hyperlink" Target="https://podminky.urs.cz/item/CS_URS_2026_01/763734112" TargetMode="External"/><Relationship Id="rId1" Type="http://schemas.openxmlformats.org/officeDocument/2006/relationships/hyperlink" Target="https://podminky.urs.cz/item/CS_URS_2025_02/998011001" TargetMode="External"/><Relationship Id="rId6" Type="http://schemas.openxmlformats.org/officeDocument/2006/relationships/hyperlink" Target="https://podminky.urs.cz/item/CS_URS_2026_01/762841811" TargetMode="External"/><Relationship Id="rId11" Type="http://schemas.openxmlformats.org/officeDocument/2006/relationships/hyperlink" Target="https://podminky.urs.cz/item/CS_URS_2024_01/997013509" TargetMode="External"/><Relationship Id="rId5" Type="http://schemas.openxmlformats.org/officeDocument/2006/relationships/hyperlink" Target="https://podminky.urs.cz/item/CS_URS_2025_02/762341280" TargetMode="External"/><Relationship Id="rId15" Type="http://schemas.openxmlformats.org/officeDocument/2006/relationships/hyperlink" Target="https://podminky.urs.cz/item/CS_URS_2025_02/621221011" TargetMode="External"/><Relationship Id="rId10" Type="http://schemas.openxmlformats.org/officeDocument/2006/relationships/hyperlink" Target="https://podminky.urs.cz/item/CS_URS_2024_01/997013501" TargetMode="External"/><Relationship Id="rId19" Type="http://schemas.openxmlformats.org/officeDocument/2006/relationships/hyperlink" Target="https://podminky.urs.cz/item/CS_URS_2025_02/763734111" TargetMode="External"/><Relationship Id="rId4" Type="http://schemas.openxmlformats.org/officeDocument/2006/relationships/hyperlink" Target="https://podminky.urs.cz/item/CS_URS_2025_02/949101112" TargetMode="External"/><Relationship Id="rId9" Type="http://schemas.openxmlformats.org/officeDocument/2006/relationships/hyperlink" Target="https://podminky.urs.cz/item/CS_URS_2024_01/997013219" TargetMode="External"/><Relationship Id="rId14" Type="http://schemas.openxmlformats.org/officeDocument/2006/relationships/hyperlink" Target="https://podminky.urs.cz/item/CS_URS_2025_02/621211023" TargetMode="External"/><Relationship Id="rId2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7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E5" s="262" t="s">
        <v>15</v>
      </c>
      <c r="BS5" s="17" t="s">
        <v>6</v>
      </c>
    </row>
    <row r="6" spans="1:74" ht="36.9" customHeight="1">
      <c r="B6" s="20"/>
      <c r="D6" s="26" t="s">
        <v>16</v>
      </c>
      <c r="K6" s="267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E6" s="26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3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3"/>
      <c r="BS8" s="17" t="s">
        <v>6</v>
      </c>
    </row>
    <row r="9" spans="1:74" ht="14.4" customHeight="1">
      <c r="B9" s="20"/>
      <c r="AR9" s="20"/>
      <c r="BE9" s="263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63"/>
      <c r="BS10" s="17" t="s">
        <v>6</v>
      </c>
    </row>
    <row r="11" spans="1:74" ht="18.45" customHeight="1">
      <c r="B11" s="20"/>
      <c r="E11" s="25" t="s">
        <v>22</v>
      </c>
      <c r="AK11" s="27" t="s">
        <v>27</v>
      </c>
      <c r="AN11" s="25" t="s">
        <v>19</v>
      </c>
      <c r="AR11" s="20"/>
      <c r="BE11" s="263"/>
      <c r="BS11" s="17" t="s">
        <v>6</v>
      </c>
    </row>
    <row r="12" spans="1:74" ht="6.9" customHeight="1">
      <c r="B12" s="20"/>
      <c r="AR12" s="20"/>
      <c r="BE12" s="263"/>
      <c r="BS12" s="17" t="s">
        <v>6</v>
      </c>
    </row>
    <row r="13" spans="1:74" ht="12" customHeight="1">
      <c r="B13" s="20"/>
      <c r="D13" s="27" t="s">
        <v>28</v>
      </c>
      <c r="AK13" s="27" t="s">
        <v>26</v>
      </c>
      <c r="AN13" s="29" t="s">
        <v>29</v>
      </c>
      <c r="AR13" s="20"/>
      <c r="BE13" s="263"/>
      <c r="BS13" s="17" t="s">
        <v>6</v>
      </c>
    </row>
    <row r="14" spans="1:74" ht="13.2">
      <c r="B14" s="20"/>
      <c r="E14" s="268" t="s">
        <v>29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7" t="s">
        <v>27</v>
      </c>
      <c r="AN14" s="29" t="s">
        <v>29</v>
      </c>
      <c r="AR14" s="20"/>
      <c r="BE14" s="263"/>
      <c r="BS14" s="17" t="s">
        <v>6</v>
      </c>
    </row>
    <row r="15" spans="1:74" ht="6.9" customHeight="1">
      <c r="B15" s="20"/>
      <c r="AR15" s="20"/>
      <c r="BE15" s="263"/>
      <c r="BS15" s="17" t="s">
        <v>4</v>
      </c>
    </row>
    <row r="16" spans="1:74" ht="12" customHeight="1">
      <c r="B16" s="20"/>
      <c r="D16" s="27" t="s">
        <v>30</v>
      </c>
      <c r="AK16" s="27" t="s">
        <v>26</v>
      </c>
      <c r="AN16" s="25" t="s">
        <v>19</v>
      </c>
      <c r="AR16" s="20"/>
      <c r="BE16" s="263"/>
      <c r="BS16" s="17" t="s">
        <v>4</v>
      </c>
    </row>
    <row r="17" spans="2:71" ht="18.45" customHeight="1">
      <c r="B17" s="20"/>
      <c r="E17" s="25" t="s">
        <v>22</v>
      </c>
      <c r="AK17" s="27" t="s">
        <v>27</v>
      </c>
      <c r="AN17" s="25" t="s">
        <v>19</v>
      </c>
      <c r="AR17" s="20"/>
      <c r="BE17" s="263"/>
      <c r="BS17" s="17" t="s">
        <v>31</v>
      </c>
    </row>
    <row r="18" spans="2:71" ht="6.9" customHeight="1">
      <c r="B18" s="20"/>
      <c r="AR18" s="20"/>
      <c r="BE18" s="263"/>
      <c r="BS18" s="17" t="s">
        <v>6</v>
      </c>
    </row>
    <row r="19" spans="2:71" ht="12" customHeight="1">
      <c r="B19" s="20"/>
      <c r="D19" s="27" t="s">
        <v>32</v>
      </c>
      <c r="AK19" s="27" t="s">
        <v>26</v>
      </c>
      <c r="AN19" s="25" t="s">
        <v>19</v>
      </c>
      <c r="AR19" s="20"/>
      <c r="BE19" s="263"/>
      <c r="BS19" s="17" t="s">
        <v>6</v>
      </c>
    </row>
    <row r="20" spans="2:71" ht="18.45" customHeight="1">
      <c r="B20" s="20"/>
      <c r="E20" s="25" t="s">
        <v>22</v>
      </c>
      <c r="AK20" s="27" t="s">
        <v>27</v>
      </c>
      <c r="AN20" s="25" t="s">
        <v>19</v>
      </c>
      <c r="AR20" s="20"/>
      <c r="BE20" s="263"/>
      <c r="BS20" s="17" t="s">
        <v>4</v>
      </c>
    </row>
    <row r="21" spans="2:71" ht="6.9" customHeight="1">
      <c r="B21" s="20"/>
      <c r="AR21" s="20"/>
      <c r="BE21" s="263"/>
    </row>
    <row r="22" spans="2:71" ht="12" customHeight="1">
      <c r="B22" s="20"/>
      <c r="D22" s="27" t="s">
        <v>33</v>
      </c>
      <c r="AR22" s="20"/>
      <c r="BE22" s="263"/>
    </row>
    <row r="23" spans="2:71" ht="47.25" customHeight="1">
      <c r="B23" s="20"/>
      <c r="E23" s="270" t="s">
        <v>34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0"/>
      <c r="BE23" s="263"/>
    </row>
    <row r="24" spans="2:71" ht="6.9" customHeight="1">
      <c r="B24" s="20"/>
      <c r="AR24" s="20"/>
      <c r="BE24" s="263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3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1">
        <f>ROUND(AG54,2)</f>
        <v>0</v>
      </c>
      <c r="AL26" s="272"/>
      <c r="AM26" s="272"/>
      <c r="AN26" s="272"/>
      <c r="AO26" s="272"/>
      <c r="AR26" s="32"/>
      <c r="BE26" s="263"/>
    </row>
    <row r="27" spans="2:71" s="1" customFormat="1" ht="6.9" customHeight="1">
      <c r="B27" s="32"/>
      <c r="AR27" s="32"/>
      <c r="BE27" s="263"/>
    </row>
    <row r="28" spans="2:71" s="1" customFormat="1" ht="13.2">
      <c r="B28" s="32"/>
      <c r="L28" s="273" t="s">
        <v>36</v>
      </c>
      <c r="M28" s="273"/>
      <c r="N28" s="273"/>
      <c r="O28" s="273"/>
      <c r="P28" s="273"/>
      <c r="W28" s="273" t="s">
        <v>37</v>
      </c>
      <c r="X28" s="273"/>
      <c r="Y28" s="273"/>
      <c r="Z28" s="273"/>
      <c r="AA28" s="273"/>
      <c r="AB28" s="273"/>
      <c r="AC28" s="273"/>
      <c r="AD28" s="273"/>
      <c r="AE28" s="273"/>
      <c r="AK28" s="273" t="s">
        <v>38</v>
      </c>
      <c r="AL28" s="273"/>
      <c r="AM28" s="273"/>
      <c r="AN28" s="273"/>
      <c r="AO28" s="273"/>
      <c r="AR28" s="32"/>
      <c r="BE28" s="263"/>
    </row>
    <row r="29" spans="2:71" s="2" customFormat="1" ht="14.4" customHeight="1">
      <c r="B29" s="36"/>
      <c r="D29" s="27" t="s">
        <v>39</v>
      </c>
      <c r="F29" s="27" t="s">
        <v>40</v>
      </c>
      <c r="L29" s="276">
        <v>0.21</v>
      </c>
      <c r="M29" s="275"/>
      <c r="N29" s="275"/>
      <c r="O29" s="275"/>
      <c r="P29" s="275"/>
      <c r="W29" s="274">
        <f>ROUND(AZ54,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ROUND(AV54, 2)</f>
        <v>0</v>
      </c>
      <c r="AL29" s="275"/>
      <c r="AM29" s="275"/>
      <c r="AN29" s="275"/>
      <c r="AO29" s="275"/>
      <c r="AR29" s="36"/>
      <c r="BE29" s="264"/>
    </row>
    <row r="30" spans="2:71" s="2" customFormat="1" ht="14.4" customHeight="1">
      <c r="B30" s="36"/>
      <c r="F30" s="27" t="s">
        <v>41</v>
      </c>
      <c r="L30" s="276">
        <v>0.12</v>
      </c>
      <c r="M30" s="275"/>
      <c r="N30" s="275"/>
      <c r="O30" s="275"/>
      <c r="P30" s="275"/>
      <c r="W30" s="274">
        <f>ROUND(BA54,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ROUND(AW54, 2)</f>
        <v>0</v>
      </c>
      <c r="AL30" s="275"/>
      <c r="AM30" s="275"/>
      <c r="AN30" s="275"/>
      <c r="AO30" s="275"/>
      <c r="AR30" s="36"/>
      <c r="BE30" s="264"/>
    </row>
    <row r="31" spans="2:71" s="2" customFormat="1" ht="14.4" hidden="1" customHeight="1">
      <c r="B31" s="36"/>
      <c r="F31" s="27" t="s">
        <v>42</v>
      </c>
      <c r="L31" s="276">
        <v>0.21</v>
      </c>
      <c r="M31" s="275"/>
      <c r="N31" s="275"/>
      <c r="O31" s="275"/>
      <c r="P31" s="275"/>
      <c r="W31" s="274">
        <f>ROUND(BB54,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6"/>
      <c r="BE31" s="264"/>
    </row>
    <row r="32" spans="2:71" s="2" customFormat="1" ht="14.4" hidden="1" customHeight="1">
      <c r="B32" s="36"/>
      <c r="F32" s="27" t="s">
        <v>43</v>
      </c>
      <c r="L32" s="276">
        <v>0.12</v>
      </c>
      <c r="M32" s="275"/>
      <c r="N32" s="275"/>
      <c r="O32" s="275"/>
      <c r="P32" s="275"/>
      <c r="W32" s="274">
        <f>ROUND(BC54,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6"/>
      <c r="BE32" s="264"/>
    </row>
    <row r="33" spans="2:44" s="2" customFormat="1" ht="14.4" hidden="1" customHeight="1">
      <c r="B33" s="36"/>
      <c r="F33" s="27" t="s">
        <v>44</v>
      </c>
      <c r="L33" s="276">
        <v>0</v>
      </c>
      <c r="M33" s="275"/>
      <c r="N33" s="275"/>
      <c r="O33" s="275"/>
      <c r="P33" s="275"/>
      <c r="W33" s="274">
        <f>ROUND(BD54,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77" t="s">
        <v>47</v>
      </c>
      <c r="Y35" s="278"/>
      <c r="Z35" s="278"/>
      <c r="AA35" s="278"/>
      <c r="AB35" s="278"/>
      <c r="AC35" s="39"/>
      <c r="AD35" s="39"/>
      <c r="AE35" s="39"/>
      <c r="AF35" s="39"/>
      <c r="AG35" s="39"/>
      <c r="AH35" s="39"/>
      <c r="AI35" s="39"/>
      <c r="AJ35" s="39"/>
      <c r="AK35" s="279">
        <f>SUM(AK26:AK33)</f>
        <v>0</v>
      </c>
      <c r="AL35" s="278"/>
      <c r="AM35" s="278"/>
      <c r="AN35" s="278"/>
      <c r="AO35" s="280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48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302</v>
      </c>
      <c r="AR44" s="45"/>
    </row>
    <row r="45" spans="2:44" s="4" customFormat="1" ht="36.9" customHeight="1">
      <c r="B45" s="46"/>
      <c r="C45" s="47" t="s">
        <v>16</v>
      </c>
      <c r="L45" s="281" t="str">
        <f>K6</f>
        <v>ABC-ŠROUB – ÚSPORNÁ OPATŘENÍ ČEBÍN</v>
      </c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 </v>
      </c>
      <c r="AI47" s="27" t="s">
        <v>23</v>
      </c>
      <c r="AM47" s="283" t="str">
        <f>IF(AN8= "","",AN8)</f>
        <v>8.12.2025</v>
      </c>
      <c r="AN47" s="283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 xml:space="preserve"> </v>
      </c>
      <c r="AI49" s="27" t="s">
        <v>30</v>
      </c>
      <c r="AM49" s="284" t="str">
        <f>IF(E17="","",E17)</f>
        <v xml:space="preserve"> </v>
      </c>
      <c r="AN49" s="285"/>
      <c r="AO49" s="285"/>
      <c r="AP49" s="285"/>
      <c r="AR49" s="32"/>
      <c r="AS49" s="286" t="s">
        <v>49</v>
      </c>
      <c r="AT49" s="287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28</v>
      </c>
      <c r="L50" s="3" t="str">
        <f>IF(E14= "Vyplň údaj","",E14)</f>
        <v/>
      </c>
      <c r="AI50" s="27" t="s">
        <v>32</v>
      </c>
      <c r="AM50" s="284" t="str">
        <f>IF(E20="","",E20)</f>
        <v xml:space="preserve"> </v>
      </c>
      <c r="AN50" s="285"/>
      <c r="AO50" s="285"/>
      <c r="AP50" s="285"/>
      <c r="AR50" s="32"/>
      <c r="AS50" s="288"/>
      <c r="AT50" s="289"/>
      <c r="BD50" s="53"/>
    </row>
    <row r="51" spans="1:91" s="1" customFormat="1" ht="10.8" customHeight="1">
      <c r="B51" s="32"/>
      <c r="AR51" s="32"/>
      <c r="AS51" s="288"/>
      <c r="AT51" s="289"/>
      <c r="BD51" s="53"/>
    </row>
    <row r="52" spans="1:91" s="1" customFormat="1" ht="29.25" customHeight="1">
      <c r="B52" s="32"/>
      <c r="C52" s="290" t="s">
        <v>50</v>
      </c>
      <c r="D52" s="291"/>
      <c r="E52" s="291"/>
      <c r="F52" s="291"/>
      <c r="G52" s="291"/>
      <c r="H52" s="54"/>
      <c r="I52" s="292" t="s">
        <v>51</v>
      </c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3" t="s">
        <v>52</v>
      </c>
      <c r="AH52" s="291"/>
      <c r="AI52" s="291"/>
      <c r="AJ52" s="291"/>
      <c r="AK52" s="291"/>
      <c r="AL52" s="291"/>
      <c r="AM52" s="291"/>
      <c r="AN52" s="292" t="s">
        <v>53</v>
      </c>
      <c r="AO52" s="291"/>
      <c r="AP52" s="291"/>
      <c r="AQ52" s="55" t="s">
        <v>54</v>
      </c>
      <c r="AR52" s="32"/>
      <c r="AS52" s="56" t="s">
        <v>55</v>
      </c>
      <c r="AT52" s="57" t="s">
        <v>56</v>
      </c>
      <c r="AU52" s="57" t="s">
        <v>57</v>
      </c>
      <c r="AV52" s="57" t="s">
        <v>58</v>
      </c>
      <c r="AW52" s="57" t="s">
        <v>59</v>
      </c>
      <c r="AX52" s="57" t="s">
        <v>60</v>
      </c>
      <c r="AY52" s="57" t="s">
        <v>61</v>
      </c>
      <c r="AZ52" s="57" t="s">
        <v>62</v>
      </c>
      <c r="BA52" s="57" t="s">
        <v>63</v>
      </c>
      <c r="BB52" s="57" t="s">
        <v>64</v>
      </c>
      <c r="BC52" s="57" t="s">
        <v>65</v>
      </c>
      <c r="BD52" s="58" t="s">
        <v>66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67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7">
        <f>ROUND(AG55,2)</f>
        <v>0</v>
      </c>
      <c r="AH54" s="297"/>
      <c r="AI54" s="297"/>
      <c r="AJ54" s="297"/>
      <c r="AK54" s="297"/>
      <c r="AL54" s="297"/>
      <c r="AM54" s="297"/>
      <c r="AN54" s="298">
        <f>SUM(AG54,AT54)</f>
        <v>0</v>
      </c>
      <c r="AO54" s="298"/>
      <c r="AP54" s="298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68</v>
      </c>
      <c r="BT54" s="69" t="s">
        <v>69</v>
      </c>
      <c r="BU54" s="70" t="s">
        <v>70</v>
      </c>
      <c r="BV54" s="69" t="s">
        <v>71</v>
      </c>
      <c r="BW54" s="69" t="s">
        <v>5</v>
      </c>
      <c r="BX54" s="69" t="s">
        <v>72</v>
      </c>
      <c r="CL54" s="69" t="s">
        <v>19</v>
      </c>
    </row>
    <row r="55" spans="1:91" s="6" customFormat="1" ht="24.75" customHeight="1">
      <c r="A55" s="71" t="s">
        <v>73</v>
      </c>
      <c r="B55" s="72"/>
      <c r="C55" s="73"/>
      <c r="D55" s="296" t="s">
        <v>74</v>
      </c>
      <c r="E55" s="296"/>
      <c r="F55" s="296"/>
      <c r="G55" s="296"/>
      <c r="H55" s="296"/>
      <c r="I55" s="74"/>
      <c r="J55" s="296" t="s">
        <v>75</v>
      </c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4">
        <f>'1010-3b - Rekonstrukce st...'!J30</f>
        <v>0</v>
      </c>
      <c r="AH55" s="295"/>
      <c r="AI55" s="295"/>
      <c r="AJ55" s="295"/>
      <c r="AK55" s="295"/>
      <c r="AL55" s="295"/>
      <c r="AM55" s="295"/>
      <c r="AN55" s="294">
        <f>SUM(AG55,AT55)</f>
        <v>0</v>
      </c>
      <c r="AO55" s="295"/>
      <c r="AP55" s="295"/>
      <c r="AQ55" s="75" t="s">
        <v>76</v>
      </c>
      <c r="AR55" s="72"/>
      <c r="AS55" s="76">
        <v>0</v>
      </c>
      <c r="AT55" s="77">
        <f>ROUND(SUM(AV55:AW55),2)</f>
        <v>0</v>
      </c>
      <c r="AU55" s="78">
        <f>'1010-3b - Rekonstrukce st...'!P91</f>
        <v>0</v>
      </c>
      <c r="AV55" s="77">
        <f>'1010-3b - Rekonstrukce st...'!J33</f>
        <v>0</v>
      </c>
      <c r="AW55" s="77">
        <f>'1010-3b - Rekonstrukce st...'!J34</f>
        <v>0</v>
      </c>
      <c r="AX55" s="77">
        <f>'1010-3b - Rekonstrukce st...'!J35</f>
        <v>0</v>
      </c>
      <c r="AY55" s="77">
        <f>'1010-3b - Rekonstrukce st...'!J36</f>
        <v>0</v>
      </c>
      <c r="AZ55" s="77">
        <f>'1010-3b - Rekonstrukce st...'!F33</f>
        <v>0</v>
      </c>
      <c r="BA55" s="77">
        <f>'1010-3b - Rekonstrukce st...'!F34</f>
        <v>0</v>
      </c>
      <c r="BB55" s="77">
        <f>'1010-3b - Rekonstrukce st...'!F35</f>
        <v>0</v>
      </c>
      <c r="BC55" s="77">
        <f>'1010-3b - Rekonstrukce st...'!F36</f>
        <v>0</v>
      </c>
      <c r="BD55" s="79">
        <f>'1010-3b - Rekonstrukce st...'!F37</f>
        <v>0</v>
      </c>
      <c r="BT55" s="80" t="s">
        <v>77</v>
      </c>
      <c r="BV55" s="80" t="s">
        <v>71</v>
      </c>
      <c r="BW55" s="80" t="s">
        <v>78</v>
      </c>
      <c r="BX55" s="80" t="s">
        <v>5</v>
      </c>
      <c r="CL55" s="80" t="s">
        <v>19</v>
      </c>
      <c r="CM55" s="80" t="s">
        <v>79</v>
      </c>
    </row>
    <row r="56" spans="1:91" s="1" customFormat="1" ht="30" customHeight="1">
      <c r="B56" s="32"/>
      <c r="AR56" s="32"/>
    </row>
    <row r="57" spans="1:91" s="1" customFormat="1" ht="6.9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Z3BECMVsdu5Vyw6C5bbEWAlQv92Eus/No8W5ih86t3lSWKj7L4RueLTB71JXKdGeqMcdE4ZA/gWkhrRexCDveA==" saltValue="uHZn5YA2afQ6n6aTo7bdTr1XFX31toAMN2Zi8RiaOaz1LwG8Ve+Ghho01uUw6rnUYTFXJvVdTEij6pwpsdyHr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010-3b - Rekonstrukce st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78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" customHeight="1">
      <c r="B4" s="20"/>
      <c r="D4" s="21" t="s">
        <v>80</v>
      </c>
      <c r="L4" s="20"/>
      <c r="M4" s="81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9" t="str">
        <f>'Rekapitulace stavby'!K6</f>
        <v>ABC-ŠROUB – ÚSPORNÁ OPATŘENÍ ČEBÍN</v>
      </c>
      <c r="F7" s="300"/>
      <c r="G7" s="300"/>
      <c r="H7" s="300"/>
      <c r="L7" s="20"/>
    </row>
    <row r="8" spans="2:46" s="1" customFormat="1" ht="12" customHeight="1">
      <c r="B8" s="32"/>
      <c r="D8" s="27" t="s">
        <v>81</v>
      </c>
      <c r="L8" s="32"/>
    </row>
    <row r="9" spans="2:46" s="1" customFormat="1" ht="16.5" customHeight="1">
      <c r="B9" s="32"/>
      <c r="E9" s="281" t="s">
        <v>82</v>
      </c>
      <c r="F9" s="301"/>
      <c r="G9" s="301"/>
      <c r="H9" s="301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8.12.2025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22</v>
      </c>
      <c r="I15" s="27" t="s">
        <v>27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2" t="str">
        <f>'Rekapitulace stavby'!E14</f>
        <v>Vyplň údaj</v>
      </c>
      <c r="F18" s="265"/>
      <c r="G18" s="265"/>
      <c r="H18" s="265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22</v>
      </c>
      <c r="I24" s="27" t="s">
        <v>27</v>
      </c>
      <c r="J24" s="25" t="s">
        <v>19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2"/>
      <c r="E27" s="270" t="s">
        <v>19</v>
      </c>
      <c r="F27" s="270"/>
      <c r="G27" s="270"/>
      <c r="H27" s="270"/>
      <c r="L27" s="82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3" t="s">
        <v>35</v>
      </c>
      <c r="J30" s="63">
        <f>ROUND(J91,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4">
        <f>ROUND((SUM(BE91:BE234)),  2)</f>
        <v>0</v>
      </c>
      <c r="I33" s="85">
        <v>0.21</v>
      </c>
      <c r="J33" s="84">
        <f>ROUND(((SUM(BE91:BE234))*I33),  2)</f>
        <v>0</v>
      </c>
      <c r="L33" s="32"/>
    </row>
    <row r="34" spans="2:12" s="1" customFormat="1" ht="14.4" customHeight="1">
      <c r="B34" s="32"/>
      <c r="E34" s="27" t="s">
        <v>41</v>
      </c>
      <c r="F34" s="84">
        <f>ROUND((SUM(BF91:BF234)),  2)</f>
        <v>0</v>
      </c>
      <c r="I34" s="85">
        <v>0.12</v>
      </c>
      <c r="J34" s="84">
        <f>ROUND(((SUM(BF91:BF234))*I34),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4">
        <f>ROUND((SUM(BG91:BG234)),  2)</f>
        <v>0</v>
      </c>
      <c r="I35" s="85">
        <v>0.21</v>
      </c>
      <c r="J35" s="84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4">
        <f>ROUND((SUM(BH91:BH234)),  2)</f>
        <v>0</v>
      </c>
      <c r="I36" s="85">
        <v>0.12</v>
      </c>
      <c r="J36" s="84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4">
        <f>ROUND((SUM(BI91:BI234)),  2)</f>
        <v>0</v>
      </c>
      <c r="I37" s="85">
        <v>0</v>
      </c>
      <c r="J37" s="84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86"/>
      <c r="D39" s="87" t="s">
        <v>45</v>
      </c>
      <c r="E39" s="54"/>
      <c r="F39" s="54"/>
      <c r="G39" s="88" t="s">
        <v>46</v>
      </c>
      <c r="H39" s="89" t="s">
        <v>47</v>
      </c>
      <c r="I39" s="54"/>
      <c r="J39" s="90">
        <f>SUM(J30:J37)</f>
        <v>0</v>
      </c>
      <c r="K39" s="91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83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9" t="str">
        <f>E7</f>
        <v>ABC-ŠROUB – ÚSPORNÁ OPATŘENÍ ČEBÍN</v>
      </c>
      <c r="F48" s="300"/>
      <c r="G48" s="300"/>
      <c r="H48" s="300"/>
      <c r="L48" s="32"/>
    </row>
    <row r="49" spans="2:47" s="1" customFormat="1" ht="12" customHeight="1">
      <c r="B49" s="32"/>
      <c r="C49" s="27" t="s">
        <v>81</v>
      </c>
      <c r="L49" s="32"/>
    </row>
    <row r="50" spans="2:47" s="1" customFormat="1" ht="16.5" customHeight="1">
      <c r="B50" s="32"/>
      <c r="E50" s="281" t="str">
        <f>E9</f>
        <v>1010-3b - Rekonstrukce střechy budovy -objekt SO 102</v>
      </c>
      <c r="F50" s="301"/>
      <c r="G50" s="301"/>
      <c r="H50" s="301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8.12.2025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84</v>
      </c>
      <c r="D57" s="86"/>
      <c r="E57" s="86"/>
      <c r="F57" s="86"/>
      <c r="G57" s="86"/>
      <c r="H57" s="86"/>
      <c r="I57" s="86"/>
      <c r="J57" s="93" t="s">
        <v>85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4" t="s">
        <v>67</v>
      </c>
      <c r="J59" s="63">
        <f>J91</f>
        <v>0</v>
      </c>
      <c r="L59" s="32"/>
      <c r="AU59" s="17" t="s">
        <v>86</v>
      </c>
    </row>
    <row r="60" spans="2:47" s="8" customFormat="1" ht="24.9" customHeight="1">
      <c r="B60" s="95"/>
      <c r="D60" s="96" t="s">
        <v>87</v>
      </c>
      <c r="E60" s="97"/>
      <c r="F60" s="97"/>
      <c r="G60" s="97"/>
      <c r="H60" s="97"/>
      <c r="I60" s="97"/>
      <c r="J60" s="98">
        <f>J92</f>
        <v>0</v>
      </c>
      <c r="L60" s="95"/>
    </row>
    <row r="61" spans="2:47" s="9" customFormat="1" ht="19.95" customHeight="1">
      <c r="B61" s="99"/>
      <c r="D61" s="100" t="s">
        <v>88</v>
      </c>
      <c r="E61" s="101"/>
      <c r="F61" s="101"/>
      <c r="G61" s="101"/>
      <c r="H61" s="101"/>
      <c r="I61" s="101"/>
      <c r="J61" s="102">
        <f>J93</f>
        <v>0</v>
      </c>
      <c r="L61" s="99"/>
    </row>
    <row r="62" spans="2:47" s="9" customFormat="1" ht="19.95" customHeight="1">
      <c r="B62" s="99"/>
      <c r="D62" s="100" t="s">
        <v>89</v>
      </c>
      <c r="E62" s="101"/>
      <c r="F62" s="101"/>
      <c r="G62" s="101"/>
      <c r="H62" s="101"/>
      <c r="I62" s="101"/>
      <c r="J62" s="102">
        <f>J107</f>
        <v>0</v>
      </c>
      <c r="L62" s="99"/>
    </row>
    <row r="63" spans="2:47" s="9" customFormat="1" ht="14.85" customHeight="1">
      <c r="B63" s="99"/>
      <c r="D63" s="100" t="s">
        <v>90</v>
      </c>
      <c r="E63" s="101"/>
      <c r="F63" s="101"/>
      <c r="G63" s="101"/>
      <c r="H63" s="101"/>
      <c r="I63" s="101"/>
      <c r="J63" s="102">
        <f>J117</f>
        <v>0</v>
      </c>
      <c r="L63" s="99"/>
    </row>
    <row r="64" spans="2:47" s="9" customFormat="1" ht="14.85" customHeight="1">
      <c r="B64" s="99"/>
      <c r="D64" s="100" t="s">
        <v>91</v>
      </c>
      <c r="E64" s="101"/>
      <c r="F64" s="101"/>
      <c r="G64" s="101"/>
      <c r="H64" s="101"/>
      <c r="I64" s="101"/>
      <c r="J64" s="102">
        <f>J121</f>
        <v>0</v>
      </c>
      <c r="L64" s="99"/>
    </row>
    <row r="65" spans="2:12" s="9" customFormat="1" ht="19.95" customHeight="1">
      <c r="B65" s="99"/>
      <c r="D65" s="100" t="s">
        <v>92</v>
      </c>
      <c r="E65" s="101"/>
      <c r="F65" s="101"/>
      <c r="G65" s="101"/>
      <c r="H65" s="101"/>
      <c r="I65" s="101"/>
      <c r="J65" s="102">
        <f>J140</f>
        <v>0</v>
      </c>
      <c r="L65" s="99"/>
    </row>
    <row r="66" spans="2:12" s="8" customFormat="1" ht="24.9" customHeight="1">
      <c r="B66" s="95"/>
      <c r="D66" s="96" t="s">
        <v>93</v>
      </c>
      <c r="E66" s="97"/>
      <c r="F66" s="97"/>
      <c r="G66" s="97"/>
      <c r="H66" s="97"/>
      <c r="I66" s="97"/>
      <c r="J66" s="98">
        <f>J153</f>
        <v>0</v>
      </c>
      <c r="L66" s="95"/>
    </row>
    <row r="67" spans="2:12" s="9" customFormat="1" ht="19.95" customHeight="1">
      <c r="B67" s="99"/>
      <c r="D67" s="100" t="s">
        <v>94</v>
      </c>
      <c r="E67" s="101"/>
      <c r="F67" s="101"/>
      <c r="G67" s="101"/>
      <c r="H67" s="101"/>
      <c r="I67" s="101"/>
      <c r="J67" s="102">
        <f>J154</f>
        <v>0</v>
      </c>
      <c r="L67" s="99"/>
    </row>
    <row r="68" spans="2:12" s="9" customFormat="1" ht="19.95" customHeight="1">
      <c r="B68" s="99"/>
      <c r="D68" s="100" t="s">
        <v>95</v>
      </c>
      <c r="E68" s="101"/>
      <c r="F68" s="101"/>
      <c r="G68" s="101"/>
      <c r="H68" s="101"/>
      <c r="I68" s="101"/>
      <c r="J68" s="102">
        <f>J189</f>
        <v>0</v>
      </c>
      <c r="L68" s="99"/>
    </row>
    <row r="69" spans="2:12" s="9" customFormat="1" ht="19.95" customHeight="1">
      <c r="B69" s="99"/>
      <c r="D69" s="100" t="s">
        <v>96</v>
      </c>
      <c r="E69" s="101"/>
      <c r="F69" s="101"/>
      <c r="G69" s="101"/>
      <c r="H69" s="101"/>
      <c r="I69" s="101"/>
      <c r="J69" s="102">
        <f>J226</f>
        <v>0</v>
      </c>
      <c r="L69" s="99"/>
    </row>
    <row r="70" spans="2:12" s="8" customFormat="1" ht="24.9" customHeight="1">
      <c r="B70" s="95"/>
      <c r="D70" s="96" t="s">
        <v>97</v>
      </c>
      <c r="E70" s="97"/>
      <c r="F70" s="97"/>
      <c r="G70" s="97"/>
      <c r="H70" s="97"/>
      <c r="I70" s="97"/>
      <c r="J70" s="98">
        <f>J231</f>
        <v>0</v>
      </c>
      <c r="L70" s="95"/>
    </row>
    <row r="71" spans="2:12" s="9" customFormat="1" ht="19.95" customHeight="1">
      <c r="B71" s="99"/>
      <c r="D71" s="100" t="s">
        <v>98</v>
      </c>
      <c r="E71" s="101"/>
      <c r="F71" s="101"/>
      <c r="G71" s="101"/>
      <c r="H71" s="101"/>
      <c r="I71" s="101"/>
      <c r="J71" s="102">
        <f>J232</f>
        <v>0</v>
      </c>
      <c r="L71" s="99"/>
    </row>
    <row r="72" spans="2:12" s="1" customFormat="1" ht="21.75" customHeight="1">
      <c r="B72" s="32"/>
      <c r="L72" s="32"/>
    </row>
    <row r="73" spans="2:12" s="1" customFormat="1" ht="6.9" customHeight="1"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32"/>
    </row>
    <row r="77" spans="2:12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2"/>
    </row>
    <row r="78" spans="2:12" s="1" customFormat="1" ht="24.9" customHeight="1">
      <c r="B78" s="32"/>
      <c r="C78" s="21" t="s">
        <v>99</v>
      </c>
      <c r="L78" s="32"/>
    </row>
    <row r="79" spans="2:12" s="1" customFormat="1" ht="6.9" customHeight="1">
      <c r="B79" s="32"/>
      <c r="L79" s="32"/>
    </row>
    <row r="80" spans="2:12" s="1" customFormat="1" ht="12" customHeight="1">
      <c r="B80" s="32"/>
      <c r="C80" s="27" t="s">
        <v>16</v>
      </c>
      <c r="L80" s="32"/>
    </row>
    <row r="81" spans="2:65" s="1" customFormat="1" ht="16.5" customHeight="1">
      <c r="B81" s="32"/>
      <c r="E81" s="299" t="str">
        <f>E7</f>
        <v>ABC-ŠROUB – ÚSPORNÁ OPATŘENÍ ČEBÍN</v>
      </c>
      <c r="F81" s="300"/>
      <c r="G81" s="300"/>
      <c r="H81" s="300"/>
      <c r="L81" s="32"/>
    </row>
    <row r="82" spans="2:65" s="1" customFormat="1" ht="12" customHeight="1">
      <c r="B82" s="32"/>
      <c r="C82" s="27" t="s">
        <v>81</v>
      </c>
      <c r="L82" s="32"/>
    </row>
    <row r="83" spans="2:65" s="1" customFormat="1" ht="16.5" customHeight="1">
      <c r="B83" s="32"/>
      <c r="E83" s="281" t="str">
        <f>E9</f>
        <v>1010-3b - Rekonstrukce střechy budovy -objekt SO 102</v>
      </c>
      <c r="F83" s="301"/>
      <c r="G83" s="301"/>
      <c r="H83" s="301"/>
      <c r="L83" s="32"/>
    </row>
    <row r="84" spans="2:65" s="1" customFormat="1" ht="6.9" customHeight="1">
      <c r="B84" s="32"/>
      <c r="L84" s="32"/>
    </row>
    <row r="85" spans="2:65" s="1" customFormat="1" ht="12" customHeight="1">
      <c r="B85" s="32"/>
      <c r="C85" s="27" t="s">
        <v>21</v>
      </c>
      <c r="F85" s="25" t="str">
        <f>F12</f>
        <v xml:space="preserve"> </v>
      </c>
      <c r="I85" s="27" t="s">
        <v>23</v>
      </c>
      <c r="J85" s="49" t="str">
        <f>IF(J12="","",J12)</f>
        <v>8.12.2025</v>
      </c>
      <c r="L85" s="32"/>
    </row>
    <row r="86" spans="2:65" s="1" customFormat="1" ht="6.9" customHeight="1">
      <c r="B86" s="32"/>
      <c r="L86" s="32"/>
    </row>
    <row r="87" spans="2:65" s="1" customFormat="1" ht="15.15" customHeight="1">
      <c r="B87" s="32"/>
      <c r="C87" s="27" t="s">
        <v>25</v>
      </c>
      <c r="F87" s="25" t="str">
        <f>E15</f>
        <v xml:space="preserve"> </v>
      </c>
      <c r="I87" s="27" t="s">
        <v>30</v>
      </c>
      <c r="J87" s="30" t="str">
        <f>E21</f>
        <v xml:space="preserve"> </v>
      </c>
      <c r="L87" s="32"/>
    </row>
    <row r="88" spans="2:65" s="1" customFormat="1" ht="15.15" customHeight="1">
      <c r="B88" s="32"/>
      <c r="C88" s="27" t="s">
        <v>28</v>
      </c>
      <c r="F88" s="25" t="str">
        <f>IF(E18="","",E18)</f>
        <v>Vyplň údaj</v>
      </c>
      <c r="I88" s="27" t="s">
        <v>32</v>
      </c>
      <c r="J88" s="30" t="str">
        <f>E24</f>
        <v xml:space="preserve"> </v>
      </c>
      <c r="L88" s="32"/>
    </row>
    <row r="89" spans="2:65" s="1" customFormat="1" ht="10.35" customHeight="1">
      <c r="B89" s="32"/>
      <c r="L89" s="32"/>
    </row>
    <row r="90" spans="2:65" s="10" customFormat="1" ht="29.25" customHeight="1">
      <c r="B90" s="103"/>
      <c r="C90" s="104" t="s">
        <v>100</v>
      </c>
      <c r="D90" s="105" t="s">
        <v>54</v>
      </c>
      <c r="E90" s="105" t="s">
        <v>50</v>
      </c>
      <c r="F90" s="105" t="s">
        <v>51</v>
      </c>
      <c r="G90" s="105" t="s">
        <v>101</v>
      </c>
      <c r="H90" s="105" t="s">
        <v>102</v>
      </c>
      <c r="I90" s="105" t="s">
        <v>103</v>
      </c>
      <c r="J90" s="106" t="s">
        <v>85</v>
      </c>
      <c r="K90" s="107" t="s">
        <v>104</v>
      </c>
      <c r="L90" s="103"/>
      <c r="M90" s="56" t="s">
        <v>19</v>
      </c>
      <c r="N90" s="57" t="s">
        <v>39</v>
      </c>
      <c r="O90" s="57" t="s">
        <v>105</v>
      </c>
      <c r="P90" s="57" t="s">
        <v>106</v>
      </c>
      <c r="Q90" s="57" t="s">
        <v>107</v>
      </c>
      <c r="R90" s="57" t="s">
        <v>108</v>
      </c>
      <c r="S90" s="57" t="s">
        <v>109</v>
      </c>
      <c r="T90" s="58" t="s">
        <v>110</v>
      </c>
    </row>
    <row r="91" spans="2:65" s="1" customFormat="1" ht="22.8" customHeight="1">
      <c r="B91" s="32"/>
      <c r="C91" s="61" t="s">
        <v>111</v>
      </c>
      <c r="J91" s="108">
        <f>BK91</f>
        <v>0</v>
      </c>
      <c r="L91" s="32"/>
      <c r="M91" s="59"/>
      <c r="N91" s="50"/>
      <c r="O91" s="50"/>
      <c r="P91" s="109">
        <f>P92+P153+P231</f>
        <v>0</v>
      </c>
      <c r="Q91" s="50"/>
      <c r="R91" s="109">
        <f>R92+R153+R231</f>
        <v>6.4199459999999995</v>
      </c>
      <c r="S91" s="50"/>
      <c r="T91" s="110">
        <f>T92+T153+T231</f>
        <v>12.602239999999998</v>
      </c>
      <c r="AT91" s="17" t="s">
        <v>68</v>
      </c>
      <c r="AU91" s="17" t="s">
        <v>86</v>
      </c>
      <c r="BK91" s="111">
        <f>BK92+BK153+BK231</f>
        <v>0</v>
      </c>
    </row>
    <row r="92" spans="2:65" s="11" customFormat="1" ht="25.95" customHeight="1">
      <c r="B92" s="112"/>
      <c r="D92" s="113" t="s">
        <v>68</v>
      </c>
      <c r="E92" s="114" t="s">
        <v>112</v>
      </c>
      <c r="F92" s="114" t="s">
        <v>113</v>
      </c>
      <c r="I92" s="115"/>
      <c r="J92" s="116">
        <f>BK92</f>
        <v>0</v>
      </c>
      <c r="L92" s="112"/>
      <c r="M92" s="117"/>
      <c r="P92" s="118">
        <f>P93+P107+P140</f>
        <v>0</v>
      </c>
      <c r="R92" s="118">
        <f>R93+R107+R140</f>
        <v>1.7329919999999999</v>
      </c>
      <c r="T92" s="119">
        <f>T93+T107+T140</f>
        <v>12.602239999999998</v>
      </c>
      <c r="AR92" s="113" t="s">
        <v>77</v>
      </c>
      <c r="AT92" s="120" t="s">
        <v>68</v>
      </c>
      <c r="AU92" s="120" t="s">
        <v>69</v>
      </c>
      <c r="AY92" s="113" t="s">
        <v>114</v>
      </c>
      <c r="BK92" s="121">
        <f>BK93+BK107+BK140</f>
        <v>0</v>
      </c>
    </row>
    <row r="93" spans="2:65" s="11" customFormat="1" ht="22.8" customHeight="1">
      <c r="B93" s="112"/>
      <c r="D93" s="113" t="s">
        <v>68</v>
      </c>
      <c r="E93" s="122" t="s">
        <v>115</v>
      </c>
      <c r="F93" s="122" t="s">
        <v>116</v>
      </c>
      <c r="I93" s="115"/>
      <c r="J93" s="123">
        <f>BK93</f>
        <v>0</v>
      </c>
      <c r="L93" s="112"/>
      <c r="M93" s="117"/>
      <c r="P93" s="118">
        <f>SUM(P94:P106)</f>
        <v>0</v>
      </c>
      <c r="R93" s="118">
        <f>SUM(R94:R106)</f>
        <v>0</v>
      </c>
      <c r="T93" s="119">
        <f>SUM(T94:T106)</f>
        <v>0</v>
      </c>
      <c r="AR93" s="113" t="s">
        <v>77</v>
      </c>
      <c r="AT93" s="120" t="s">
        <v>68</v>
      </c>
      <c r="AU93" s="120" t="s">
        <v>77</v>
      </c>
      <c r="AY93" s="113" t="s">
        <v>114</v>
      </c>
      <c r="BK93" s="121">
        <f>SUM(BK94:BK106)</f>
        <v>0</v>
      </c>
    </row>
    <row r="94" spans="2:65" s="1" customFormat="1" ht="24.15" customHeight="1">
      <c r="B94" s="32"/>
      <c r="C94" s="124" t="s">
        <v>77</v>
      </c>
      <c r="D94" s="124" t="s">
        <v>117</v>
      </c>
      <c r="E94" s="125" t="s">
        <v>118</v>
      </c>
      <c r="F94" s="126" t="s">
        <v>119</v>
      </c>
      <c r="G94" s="127" t="s">
        <v>120</v>
      </c>
      <c r="H94" s="128">
        <v>1272</v>
      </c>
      <c r="I94" s="129"/>
      <c r="J94" s="130">
        <f>ROUND(I94*H94,2)</f>
        <v>0</v>
      </c>
      <c r="K94" s="131"/>
      <c r="L94" s="32"/>
      <c r="M94" s="132" t="s">
        <v>19</v>
      </c>
      <c r="N94" s="133" t="s">
        <v>40</v>
      </c>
      <c r="P94" s="134">
        <f>O94*H94</f>
        <v>0</v>
      </c>
      <c r="Q94" s="134">
        <v>0</v>
      </c>
      <c r="R94" s="134">
        <f>Q94*H94</f>
        <v>0</v>
      </c>
      <c r="S94" s="134">
        <v>0</v>
      </c>
      <c r="T94" s="135">
        <f>S94*H94</f>
        <v>0</v>
      </c>
      <c r="AR94" s="136" t="s">
        <v>121</v>
      </c>
      <c r="AT94" s="136" t="s">
        <v>117</v>
      </c>
      <c r="AU94" s="136" t="s">
        <v>79</v>
      </c>
      <c r="AY94" s="17" t="s">
        <v>114</v>
      </c>
      <c r="BE94" s="137">
        <f>IF(N94="základní",J94,0)</f>
        <v>0</v>
      </c>
      <c r="BF94" s="137">
        <f>IF(N94="snížená",J94,0)</f>
        <v>0</v>
      </c>
      <c r="BG94" s="137">
        <f>IF(N94="zákl. přenesená",J94,0)</f>
        <v>0</v>
      </c>
      <c r="BH94" s="137">
        <f>IF(N94="sníž. přenesená",J94,0)</f>
        <v>0</v>
      </c>
      <c r="BI94" s="137">
        <f>IF(N94="nulová",J94,0)</f>
        <v>0</v>
      </c>
      <c r="BJ94" s="17" t="s">
        <v>77</v>
      </c>
      <c r="BK94" s="137">
        <f>ROUND(I94*H94,2)</f>
        <v>0</v>
      </c>
      <c r="BL94" s="17" t="s">
        <v>121</v>
      </c>
      <c r="BM94" s="136" t="s">
        <v>122</v>
      </c>
    </row>
    <row r="95" spans="2:65" s="12" customFormat="1" ht="10.199999999999999">
      <c r="B95" s="138"/>
      <c r="D95" s="139" t="s">
        <v>123</v>
      </c>
      <c r="E95" s="140" t="s">
        <v>19</v>
      </c>
      <c r="F95" s="141" t="s">
        <v>124</v>
      </c>
      <c r="H95" s="142">
        <v>1272</v>
      </c>
      <c r="I95" s="143"/>
      <c r="L95" s="138"/>
      <c r="M95" s="144"/>
      <c r="T95" s="145"/>
      <c r="AT95" s="140" t="s">
        <v>123</v>
      </c>
      <c r="AU95" s="140" t="s">
        <v>79</v>
      </c>
      <c r="AV95" s="12" t="s">
        <v>79</v>
      </c>
      <c r="AW95" s="12" t="s">
        <v>31</v>
      </c>
      <c r="AX95" s="12" t="s">
        <v>69</v>
      </c>
      <c r="AY95" s="140" t="s">
        <v>114</v>
      </c>
    </row>
    <row r="96" spans="2:65" s="13" customFormat="1" ht="10.199999999999999">
      <c r="B96" s="146"/>
      <c r="D96" s="139" t="s">
        <v>123</v>
      </c>
      <c r="E96" s="147" t="s">
        <v>19</v>
      </c>
      <c r="F96" s="148" t="s">
        <v>125</v>
      </c>
      <c r="H96" s="149">
        <v>1272</v>
      </c>
      <c r="I96" s="150"/>
      <c r="L96" s="146"/>
      <c r="M96" s="151"/>
      <c r="T96" s="152"/>
      <c r="AT96" s="147" t="s">
        <v>123</v>
      </c>
      <c r="AU96" s="147" t="s">
        <v>79</v>
      </c>
      <c r="AV96" s="13" t="s">
        <v>121</v>
      </c>
      <c r="AW96" s="13" t="s">
        <v>31</v>
      </c>
      <c r="AX96" s="13" t="s">
        <v>77</v>
      </c>
      <c r="AY96" s="147" t="s">
        <v>114</v>
      </c>
    </row>
    <row r="97" spans="2:65" s="1" customFormat="1" ht="24.15" customHeight="1">
      <c r="B97" s="32"/>
      <c r="C97" s="153" t="s">
        <v>79</v>
      </c>
      <c r="D97" s="153" t="s">
        <v>126</v>
      </c>
      <c r="E97" s="154" t="s">
        <v>127</v>
      </c>
      <c r="F97" s="155" t="s">
        <v>128</v>
      </c>
      <c r="G97" s="156" t="s">
        <v>120</v>
      </c>
      <c r="H97" s="157">
        <v>1399.2</v>
      </c>
      <c r="I97" s="158"/>
      <c r="J97" s="159">
        <f>ROUND(I97*H97,2)</f>
        <v>0</v>
      </c>
      <c r="K97" s="160"/>
      <c r="L97" s="161"/>
      <c r="M97" s="162" t="s">
        <v>19</v>
      </c>
      <c r="N97" s="163" t="s">
        <v>40</v>
      </c>
      <c r="P97" s="134">
        <f>O97*H97</f>
        <v>0</v>
      </c>
      <c r="Q97" s="134">
        <v>0</v>
      </c>
      <c r="R97" s="134">
        <f>Q97*H97</f>
        <v>0</v>
      </c>
      <c r="S97" s="134">
        <v>0</v>
      </c>
      <c r="T97" s="135">
        <f>S97*H97</f>
        <v>0</v>
      </c>
      <c r="AR97" s="136" t="s">
        <v>129</v>
      </c>
      <c r="AT97" s="136" t="s">
        <v>126</v>
      </c>
      <c r="AU97" s="136" t="s">
        <v>79</v>
      </c>
      <c r="AY97" s="17" t="s">
        <v>114</v>
      </c>
      <c r="BE97" s="137">
        <f>IF(N97="základní",J97,0)</f>
        <v>0</v>
      </c>
      <c r="BF97" s="137">
        <f>IF(N97="snížená",J97,0)</f>
        <v>0</v>
      </c>
      <c r="BG97" s="137">
        <f>IF(N97="zákl. přenesená",J97,0)</f>
        <v>0</v>
      </c>
      <c r="BH97" s="137">
        <f>IF(N97="sníž. přenesená",J97,0)</f>
        <v>0</v>
      </c>
      <c r="BI97" s="137">
        <f>IF(N97="nulová",J97,0)</f>
        <v>0</v>
      </c>
      <c r="BJ97" s="17" t="s">
        <v>77</v>
      </c>
      <c r="BK97" s="137">
        <f>ROUND(I97*H97,2)</f>
        <v>0</v>
      </c>
      <c r="BL97" s="17" t="s">
        <v>121</v>
      </c>
      <c r="BM97" s="136" t="s">
        <v>130</v>
      </c>
    </row>
    <row r="98" spans="2:65" s="12" customFormat="1" ht="10.199999999999999">
      <c r="B98" s="138"/>
      <c r="D98" s="139" t="s">
        <v>123</v>
      </c>
      <c r="E98" s="140" t="s">
        <v>19</v>
      </c>
      <c r="F98" s="141" t="s">
        <v>131</v>
      </c>
      <c r="H98" s="142">
        <v>1399.2</v>
      </c>
      <c r="I98" s="143"/>
      <c r="L98" s="138"/>
      <c r="M98" s="144"/>
      <c r="T98" s="145"/>
      <c r="AT98" s="140" t="s">
        <v>123</v>
      </c>
      <c r="AU98" s="140" t="s">
        <v>79</v>
      </c>
      <c r="AV98" s="12" t="s">
        <v>79</v>
      </c>
      <c r="AW98" s="12" t="s">
        <v>31</v>
      </c>
      <c r="AX98" s="12" t="s">
        <v>69</v>
      </c>
      <c r="AY98" s="140" t="s">
        <v>114</v>
      </c>
    </row>
    <row r="99" spans="2:65" s="13" customFormat="1" ht="10.199999999999999">
      <c r="B99" s="146"/>
      <c r="D99" s="139" t="s">
        <v>123</v>
      </c>
      <c r="E99" s="147" t="s">
        <v>19</v>
      </c>
      <c r="F99" s="148" t="s">
        <v>125</v>
      </c>
      <c r="H99" s="149">
        <v>1399.2</v>
      </c>
      <c r="I99" s="150"/>
      <c r="L99" s="146"/>
      <c r="M99" s="151"/>
      <c r="T99" s="152"/>
      <c r="AT99" s="147" t="s">
        <v>123</v>
      </c>
      <c r="AU99" s="147" t="s">
        <v>79</v>
      </c>
      <c r="AV99" s="13" t="s">
        <v>121</v>
      </c>
      <c r="AW99" s="13" t="s">
        <v>31</v>
      </c>
      <c r="AX99" s="13" t="s">
        <v>77</v>
      </c>
      <c r="AY99" s="147" t="s">
        <v>114</v>
      </c>
    </row>
    <row r="100" spans="2:65" s="1" customFormat="1" ht="33" customHeight="1">
      <c r="B100" s="32"/>
      <c r="C100" s="124" t="s">
        <v>115</v>
      </c>
      <c r="D100" s="124" t="s">
        <v>117</v>
      </c>
      <c r="E100" s="125" t="s">
        <v>132</v>
      </c>
      <c r="F100" s="126" t="s">
        <v>133</v>
      </c>
      <c r="G100" s="127" t="s">
        <v>134</v>
      </c>
      <c r="H100" s="128">
        <v>1</v>
      </c>
      <c r="I100" s="129"/>
      <c r="J100" s="130">
        <f>ROUND(I100*H100,2)</f>
        <v>0</v>
      </c>
      <c r="K100" s="131"/>
      <c r="L100" s="32"/>
      <c r="M100" s="132" t="s">
        <v>19</v>
      </c>
      <c r="N100" s="133" t="s">
        <v>40</v>
      </c>
      <c r="P100" s="134">
        <f>O100*H100</f>
        <v>0</v>
      </c>
      <c r="Q100" s="134">
        <v>0</v>
      </c>
      <c r="R100" s="134">
        <f>Q100*H100</f>
        <v>0</v>
      </c>
      <c r="S100" s="134">
        <v>0</v>
      </c>
      <c r="T100" s="135">
        <f>S100*H100</f>
        <v>0</v>
      </c>
      <c r="AR100" s="136" t="s">
        <v>121</v>
      </c>
      <c r="AT100" s="136" t="s">
        <v>117</v>
      </c>
      <c r="AU100" s="136" t="s">
        <v>79</v>
      </c>
      <c r="AY100" s="17" t="s">
        <v>114</v>
      </c>
      <c r="BE100" s="137">
        <f>IF(N100="základní",J100,0)</f>
        <v>0</v>
      </c>
      <c r="BF100" s="137">
        <f>IF(N100="snížená",J100,0)</f>
        <v>0</v>
      </c>
      <c r="BG100" s="137">
        <f>IF(N100="zákl. přenesená",J100,0)</f>
        <v>0</v>
      </c>
      <c r="BH100" s="137">
        <f>IF(N100="sníž. přenesená",J100,0)</f>
        <v>0</v>
      </c>
      <c r="BI100" s="137">
        <f>IF(N100="nulová",J100,0)</f>
        <v>0</v>
      </c>
      <c r="BJ100" s="17" t="s">
        <v>77</v>
      </c>
      <c r="BK100" s="137">
        <f>ROUND(I100*H100,2)</f>
        <v>0</v>
      </c>
      <c r="BL100" s="17" t="s">
        <v>121</v>
      </c>
      <c r="BM100" s="136" t="s">
        <v>135</v>
      </c>
    </row>
    <row r="101" spans="2:65" s="12" customFormat="1" ht="10.199999999999999">
      <c r="B101" s="138"/>
      <c r="D101" s="139" t="s">
        <v>123</v>
      </c>
      <c r="E101" s="140" t="s">
        <v>19</v>
      </c>
      <c r="F101" s="141" t="s">
        <v>136</v>
      </c>
      <c r="H101" s="142">
        <v>1</v>
      </c>
      <c r="I101" s="143"/>
      <c r="L101" s="138"/>
      <c r="M101" s="144"/>
      <c r="T101" s="145"/>
      <c r="AT101" s="140" t="s">
        <v>123</v>
      </c>
      <c r="AU101" s="140" t="s">
        <v>79</v>
      </c>
      <c r="AV101" s="12" t="s">
        <v>79</v>
      </c>
      <c r="AW101" s="12" t="s">
        <v>31</v>
      </c>
      <c r="AX101" s="12" t="s">
        <v>69</v>
      </c>
      <c r="AY101" s="140" t="s">
        <v>114</v>
      </c>
    </row>
    <row r="102" spans="2:65" s="13" customFormat="1" ht="10.199999999999999">
      <c r="B102" s="146"/>
      <c r="D102" s="139" t="s">
        <v>123</v>
      </c>
      <c r="E102" s="147" t="s">
        <v>19</v>
      </c>
      <c r="F102" s="148" t="s">
        <v>125</v>
      </c>
      <c r="H102" s="149">
        <v>1</v>
      </c>
      <c r="I102" s="150"/>
      <c r="L102" s="146"/>
      <c r="M102" s="151"/>
      <c r="T102" s="152"/>
      <c r="AT102" s="147" t="s">
        <v>123</v>
      </c>
      <c r="AU102" s="147" t="s">
        <v>79</v>
      </c>
      <c r="AV102" s="13" t="s">
        <v>121</v>
      </c>
      <c r="AW102" s="13" t="s">
        <v>31</v>
      </c>
      <c r="AX102" s="13" t="s">
        <v>77</v>
      </c>
      <c r="AY102" s="147" t="s">
        <v>114</v>
      </c>
    </row>
    <row r="103" spans="2:65" s="1" customFormat="1" ht="16.5" customHeight="1">
      <c r="B103" s="32"/>
      <c r="C103" s="124" t="s">
        <v>121</v>
      </c>
      <c r="D103" s="124" t="s">
        <v>117</v>
      </c>
      <c r="E103" s="125" t="s">
        <v>137</v>
      </c>
      <c r="F103" s="126" t="s">
        <v>138</v>
      </c>
      <c r="G103" s="127" t="s">
        <v>134</v>
      </c>
      <c r="H103" s="128">
        <v>1</v>
      </c>
      <c r="I103" s="129"/>
      <c r="J103" s="130">
        <f>ROUND(I103*H103,2)</f>
        <v>0</v>
      </c>
      <c r="K103" s="131"/>
      <c r="L103" s="32"/>
      <c r="M103" s="132" t="s">
        <v>19</v>
      </c>
      <c r="N103" s="133" t="s">
        <v>40</v>
      </c>
      <c r="P103" s="134">
        <f>O103*H103</f>
        <v>0</v>
      </c>
      <c r="Q103" s="134">
        <v>0</v>
      </c>
      <c r="R103" s="134">
        <f>Q103*H103</f>
        <v>0</v>
      </c>
      <c r="S103" s="134">
        <v>0</v>
      </c>
      <c r="T103" s="135">
        <f>S103*H103</f>
        <v>0</v>
      </c>
      <c r="AR103" s="136" t="s">
        <v>121</v>
      </c>
      <c r="AT103" s="136" t="s">
        <v>117</v>
      </c>
      <c r="AU103" s="136" t="s">
        <v>79</v>
      </c>
      <c r="AY103" s="17" t="s">
        <v>114</v>
      </c>
      <c r="BE103" s="137">
        <f>IF(N103="základní",J103,0)</f>
        <v>0</v>
      </c>
      <c r="BF103" s="137">
        <f>IF(N103="snížená",J103,0)</f>
        <v>0</v>
      </c>
      <c r="BG103" s="137">
        <f>IF(N103="zákl. přenesená",J103,0)</f>
        <v>0</v>
      </c>
      <c r="BH103" s="137">
        <f>IF(N103="sníž. přenesená",J103,0)</f>
        <v>0</v>
      </c>
      <c r="BI103" s="137">
        <f>IF(N103="nulová",J103,0)</f>
        <v>0</v>
      </c>
      <c r="BJ103" s="17" t="s">
        <v>77</v>
      </c>
      <c r="BK103" s="137">
        <f>ROUND(I103*H103,2)</f>
        <v>0</v>
      </c>
      <c r="BL103" s="17" t="s">
        <v>121</v>
      </c>
      <c r="BM103" s="136" t="s">
        <v>139</v>
      </c>
    </row>
    <row r="104" spans="2:65" s="12" customFormat="1" ht="10.199999999999999">
      <c r="B104" s="138"/>
      <c r="D104" s="139" t="s">
        <v>123</v>
      </c>
      <c r="E104" s="140" t="s">
        <v>19</v>
      </c>
      <c r="F104" s="141" t="s">
        <v>136</v>
      </c>
      <c r="H104" s="142">
        <v>1</v>
      </c>
      <c r="I104" s="143"/>
      <c r="L104" s="138"/>
      <c r="M104" s="144"/>
      <c r="T104" s="145"/>
      <c r="AT104" s="140" t="s">
        <v>123</v>
      </c>
      <c r="AU104" s="140" t="s">
        <v>79</v>
      </c>
      <c r="AV104" s="12" t="s">
        <v>79</v>
      </c>
      <c r="AW104" s="12" t="s">
        <v>31</v>
      </c>
      <c r="AX104" s="12" t="s">
        <v>77</v>
      </c>
      <c r="AY104" s="140" t="s">
        <v>114</v>
      </c>
    </row>
    <row r="105" spans="2:65" s="1" customFormat="1" ht="33" customHeight="1">
      <c r="B105" s="32"/>
      <c r="C105" s="124" t="s">
        <v>140</v>
      </c>
      <c r="D105" s="124" t="s">
        <v>117</v>
      </c>
      <c r="E105" s="125" t="s">
        <v>141</v>
      </c>
      <c r="F105" s="126" t="s">
        <v>142</v>
      </c>
      <c r="G105" s="127" t="s">
        <v>143</v>
      </c>
      <c r="H105" s="128">
        <v>6.3630000000000004</v>
      </c>
      <c r="I105" s="129"/>
      <c r="J105" s="130">
        <f>ROUND(I105*H105,2)</f>
        <v>0</v>
      </c>
      <c r="K105" s="131"/>
      <c r="L105" s="32"/>
      <c r="M105" s="132" t="s">
        <v>19</v>
      </c>
      <c r="N105" s="133" t="s">
        <v>40</v>
      </c>
      <c r="P105" s="134">
        <f>O105*H105</f>
        <v>0</v>
      </c>
      <c r="Q105" s="134">
        <v>0</v>
      </c>
      <c r="R105" s="134">
        <f>Q105*H105</f>
        <v>0</v>
      </c>
      <c r="S105" s="134">
        <v>0</v>
      </c>
      <c r="T105" s="135">
        <f>S105*H105</f>
        <v>0</v>
      </c>
      <c r="AR105" s="136" t="s">
        <v>121</v>
      </c>
      <c r="AT105" s="136" t="s">
        <v>117</v>
      </c>
      <c r="AU105" s="136" t="s">
        <v>79</v>
      </c>
      <c r="AY105" s="17" t="s">
        <v>114</v>
      </c>
      <c r="BE105" s="137">
        <f>IF(N105="základní",J105,0)</f>
        <v>0</v>
      </c>
      <c r="BF105" s="137">
        <f>IF(N105="snížená",J105,0)</f>
        <v>0</v>
      </c>
      <c r="BG105" s="137">
        <f>IF(N105="zákl. přenesená",J105,0)</f>
        <v>0</v>
      </c>
      <c r="BH105" s="137">
        <f>IF(N105="sníž. přenesená",J105,0)</f>
        <v>0</v>
      </c>
      <c r="BI105" s="137">
        <f>IF(N105="nulová",J105,0)</f>
        <v>0</v>
      </c>
      <c r="BJ105" s="17" t="s">
        <v>77</v>
      </c>
      <c r="BK105" s="137">
        <f>ROUND(I105*H105,2)</f>
        <v>0</v>
      </c>
      <c r="BL105" s="17" t="s">
        <v>121</v>
      </c>
      <c r="BM105" s="136" t="s">
        <v>144</v>
      </c>
    </row>
    <row r="106" spans="2:65" s="1" customFormat="1" ht="10.199999999999999">
      <c r="B106" s="32"/>
      <c r="D106" s="164" t="s">
        <v>145</v>
      </c>
      <c r="F106" s="165" t="s">
        <v>146</v>
      </c>
      <c r="I106" s="166"/>
      <c r="L106" s="32"/>
      <c r="M106" s="167"/>
      <c r="T106" s="53"/>
      <c r="AT106" s="17" t="s">
        <v>145</v>
      </c>
      <c r="AU106" s="17" t="s">
        <v>79</v>
      </c>
    </row>
    <row r="107" spans="2:65" s="11" customFormat="1" ht="22.8" customHeight="1">
      <c r="B107" s="112"/>
      <c r="D107" s="113" t="s">
        <v>68</v>
      </c>
      <c r="E107" s="122" t="s">
        <v>147</v>
      </c>
      <c r="F107" s="122" t="s">
        <v>148</v>
      </c>
      <c r="I107" s="115"/>
      <c r="J107" s="123">
        <f>BK107</f>
        <v>0</v>
      </c>
      <c r="L107" s="112"/>
      <c r="M107" s="117"/>
      <c r="P107" s="118">
        <f>P108+SUM(P109:P117)+P121</f>
        <v>0</v>
      </c>
      <c r="R107" s="118">
        <f>R108+SUM(R109:R117)+R121</f>
        <v>1.7329919999999999</v>
      </c>
      <c r="T107" s="119">
        <f>T108+SUM(T109:T117)+T121</f>
        <v>12.602239999999998</v>
      </c>
      <c r="AR107" s="113" t="s">
        <v>77</v>
      </c>
      <c r="AT107" s="120" t="s">
        <v>68</v>
      </c>
      <c r="AU107" s="120" t="s">
        <v>77</v>
      </c>
      <c r="AY107" s="113" t="s">
        <v>114</v>
      </c>
      <c r="BK107" s="121">
        <f>BK108+SUM(BK109:BK117)+BK121</f>
        <v>0</v>
      </c>
    </row>
    <row r="108" spans="2:65" s="1" customFormat="1" ht="16.5" customHeight="1">
      <c r="B108" s="32"/>
      <c r="C108" s="124" t="s">
        <v>149</v>
      </c>
      <c r="D108" s="124" t="s">
        <v>117</v>
      </c>
      <c r="E108" s="125" t="s">
        <v>150</v>
      </c>
      <c r="F108" s="126" t="s">
        <v>151</v>
      </c>
      <c r="G108" s="127" t="s">
        <v>152</v>
      </c>
      <c r="H108" s="128">
        <v>120</v>
      </c>
      <c r="I108" s="129"/>
      <c r="J108" s="130">
        <f>ROUND(I108*H108,2)</f>
        <v>0</v>
      </c>
      <c r="K108" s="131"/>
      <c r="L108" s="32"/>
      <c r="M108" s="132" t="s">
        <v>19</v>
      </c>
      <c r="N108" s="133" t="s">
        <v>40</v>
      </c>
      <c r="P108" s="134">
        <f>O108*H108</f>
        <v>0</v>
      </c>
      <c r="Q108" s="134">
        <v>0</v>
      </c>
      <c r="R108" s="134">
        <f>Q108*H108</f>
        <v>0</v>
      </c>
      <c r="S108" s="134">
        <v>2.5999999999999999E-3</v>
      </c>
      <c r="T108" s="135">
        <f>S108*H108</f>
        <v>0.312</v>
      </c>
      <c r="AR108" s="136" t="s">
        <v>153</v>
      </c>
      <c r="AT108" s="136" t="s">
        <v>117</v>
      </c>
      <c r="AU108" s="136" t="s">
        <v>79</v>
      </c>
      <c r="AY108" s="17" t="s">
        <v>114</v>
      </c>
      <c r="BE108" s="137">
        <f>IF(N108="základní",J108,0)</f>
        <v>0</v>
      </c>
      <c r="BF108" s="137">
        <f>IF(N108="snížená",J108,0)</f>
        <v>0</v>
      </c>
      <c r="BG108" s="137">
        <f>IF(N108="zákl. přenesená",J108,0)</f>
        <v>0</v>
      </c>
      <c r="BH108" s="137">
        <f>IF(N108="sníž. přenesená",J108,0)</f>
        <v>0</v>
      </c>
      <c r="BI108" s="137">
        <f>IF(N108="nulová",J108,0)</f>
        <v>0</v>
      </c>
      <c r="BJ108" s="17" t="s">
        <v>77</v>
      </c>
      <c r="BK108" s="137">
        <f>ROUND(I108*H108,2)</f>
        <v>0</v>
      </c>
      <c r="BL108" s="17" t="s">
        <v>153</v>
      </c>
      <c r="BM108" s="136" t="s">
        <v>154</v>
      </c>
    </row>
    <row r="109" spans="2:65" s="1" customFormat="1" ht="10.199999999999999">
      <c r="B109" s="32"/>
      <c r="D109" s="164" t="s">
        <v>145</v>
      </c>
      <c r="F109" s="165" t="s">
        <v>155</v>
      </c>
      <c r="I109" s="166"/>
      <c r="L109" s="32"/>
      <c r="M109" s="167"/>
      <c r="T109" s="53"/>
      <c r="AT109" s="17" t="s">
        <v>145</v>
      </c>
      <c r="AU109" s="17" t="s">
        <v>79</v>
      </c>
    </row>
    <row r="110" spans="2:65" s="12" customFormat="1" ht="10.199999999999999">
      <c r="B110" s="138"/>
      <c r="D110" s="139" t="s">
        <v>123</v>
      </c>
      <c r="E110" s="140" t="s">
        <v>19</v>
      </c>
      <c r="F110" s="141" t="s">
        <v>156</v>
      </c>
      <c r="H110" s="142">
        <v>120</v>
      </c>
      <c r="I110" s="143"/>
      <c r="L110" s="138"/>
      <c r="M110" s="144"/>
      <c r="T110" s="145"/>
      <c r="AT110" s="140" t="s">
        <v>123</v>
      </c>
      <c r="AU110" s="140" t="s">
        <v>79</v>
      </c>
      <c r="AV110" s="12" t="s">
        <v>79</v>
      </c>
      <c r="AW110" s="12" t="s">
        <v>31</v>
      </c>
      <c r="AX110" s="12" t="s">
        <v>77</v>
      </c>
      <c r="AY110" s="140" t="s">
        <v>114</v>
      </c>
    </row>
    <row r="111" spans="2:65" s="1" customFormat="1" ht="21.75" customHeight="1">
      <c r="B111" s="32"/>
      <c r="C111" s="124" t="s">
        <v>157</v>
      </c>
      <c r="D111" s="124" t="s">
        <v>117</v>
      </c>
      <c r="E111" s="125" t="s">
        <v>158</v>
      </c>
      <c r="F111" s="126" t="s">
        <v>159</v>
      </c>
      <c r="G111" s="127" t="s">
        <v>120</v>
      </c>
      <c r="H111" s="128">
        <v>1272</v>
      </c>
      <c r="I111" s="129"/>
      <c r="J111" s="130">
        <f>ROUND(I111*H111,2)</f>
        <v>0</v>
      </c>
      <c r="K111" s="131"/>
      <c r="L111" s="32"/>
      <c r="M111" s="132" t="s">
        <v>19</v>
      </c>
      <c r="N111" s="133" t="s">
        <v>40</v>
      </c>
      <c r="P111" s="134">
        <f>O111*H111</f>
        <v>0</v>
      </c>
      <c r="Q111" s="134">
        <v>0</v>
      </c>
      <c r="R111" s="134">
        <f>Q111*H111</f>
        <v>0</v>
      </c>
      <c r="S111" s="134">
        <v>8.9999999999999993E-3</v>
      </c>
      <c r="T111" s="135">
        <f>S111*H111</f>
        <v>11.447999999999999</v>
      </c>
      <c r="AR111" s="136" t="s">
        <v>121</v>
      </c>
      <c r="AT111" s="136" t="s">
        <v>117</v>
      </c>
      <c r="AU111" s="136" t="s">
        <v>79</v>
      </c>
      <c r="AY111" s="17" t="s">
        <v>114</v>
      </c>
      <c r="BE111" s="137">
        <f>IF(N111="základní",J111,0)</f>
        <v>0</v>
      </c>
      <c r="BF111" s="137">
        <f>IF(N111="snížená",J111,0)</f>
        <v>0</v>
      </c>
      <c r="BG111" s="137">
        <f>IF(N111="zákl. přenesená",J111,0)</f>
        <v>0</v>
      </c>
      <c r="BH111" s="137">
        <f>IF(N111="sníž. přenesená",J111,0)</f>
        <v>0</v>
      </c>
      <c r="BI111" s="137">
        <f>IF(N111="nulová",J111,0)</f>
        <v>0</v>
      </c>
      <c r="BJ111" s="17" t="s">
        <v>77</v>
      </c>
      <c r="BK111" s="137">
        <f>ROUND(I111*H111,2)</f>
        <v>0</v>
      </c>
      <c r="BL111" s="17" t="s">
        <v>121</v>
      </c>
      <c r="BM111" s="136" t="s">
        <v>160</v>
      </c>
    </row>
    <row r="112" spans="2:65" s="1" customFormat="1" ht="10.199999999999999">
      <c r="B112" s="32"/>
      <c r="D112" s="164" t="s">
        <v>145</v>
      </c>
      <c r="F112" s="165" t="s">
        <v>161</v>
      </c>
      <c r="I112" s="166"/>
      <c r="L112" s="32"/>
      <c r="M112" s="167"/>
      <c r="T112" s="53"/>
      <c r="AT112" s="17" t="s">
        <v>145</v>
      </c>
      <c r="AU112" s="17" t="s">
        <v>79</v>
      </c>
    </row>
    <row r="113" spans="2:65" s="14" customFormat="1" ht="10.199999999999999">
      <c r="B113" s="168"/>
      <c r="D113" s="139" t="s">
        <v>123</v>
      </c>
      <c r="E113" s="169" t="s">
        <v>19</v>
      </c>
      <c r="F113" s="170" t="s">
        <v>162</v>
      </c>
      <c r="H113" s="169" t="s">
        <v>19</v>
      </c>
      <c r="I113" s="171"/>
      <c r="L113" s="168"/>
      <c r="M113" s="172"/>
      <c r="T113" s="173"/>
      <c r="AT113" s="169" t="s">
        <v>123</v>
      </c>
      <c r="AU113" s="169" t="s">
        <v>79</v>
      </c>
      <c r="AV113" s="14" t="s">
        <v>77</v>
      </c>
      <c r="AW113" s="14" t="s">
        <v>31</v>
      </c>
      <c r="AX113" s="14" t="s">
        <v>69</v>
      </c>
      <c r="AY113" s="169" t="s">
        <v>114</v>
      </c>
    </row>
    <row r="114" spans="2:65" s="12" customFormat="1" ht="10.199999999999999">
      <c r="B114" s="138"/>
      <c r="D114" s="139" t="s">
        <v>123</v>
      </c>
      <c r="E114" s="140" t="s">
        <v>19</v>
      </c>
      <c r="F114" s="141" t="s">
        <v>124</v>
      </c>
      <c r="H114" s="142">
        <v>1272</v>
      </c>
      <c r="I114" s="143"/>
      <c r="L114" s="138"/>
      <c r="M114" s="144"/>
      <c r="T114" s="145"/>
      <c r="AT114" s="140" t="s">
        <v>123</v>
      </c>
      <c r="AU114" s="140" t="s">
        <v>79</v>
      </c>
      <c r="AV114" s="12" t="s">
        <v>79</v>
      </c>
      <c r="AW114" s="12" t="s">
        <v>31</v>
      </c>
      <c r="AX114" s="12" t="s">
        <v>77</v>
      </c>
      <c r="AY114" s="140" t="s">
        <v>114</v>
      </c>
    </row>
    <row r="115" spans="2:65" s="1" customFormat="1" ht="16.5" customHeight="1">
      <c r="B115" s="32"/>
      <c r="C115" s="124" t="s">
        <v>129</v>
      </c>
      <c r="D115" s="124" t="s">
        <v>117</v>
      </c>
      <c r="E115" s="125" t="s">
        <v>163</v>
      </c>
      <c r="F115" s="126" t="s">
        <v>164</v>
      </c>
      <c r="G115" s="127" t="s">
        <v>134</v>
      </c>
      <c r="H115" s="128">
        <v>1</v>
      </c>
      <c r="I115" s="129"/>
      <c r="J115" s="130">
        <f>ROUND(I115*H115,2)</f>
        <v>0</v>
      </c>
      <c r="K115" s="131"/>
      <c r="L115" s="32"/>
      <c r="M115" s="132" t="s">
        <v>19</v>
      </c>
      <c r="N115" s="133" t="s">
        <v>40</v>
      </c>
      <c r="P115" s="134">
        <f>O115*H115</f>
        <v>0</v>
      </c>
      <c r="Q115" s="134">
        <v>0</v>
      </c>
      <c r="R115" s="134">
        <f>Q115*H115</f>
        <v>0</v>
      </c>
      <c r="S115" s="134">
        <v>0</v>
      </c>
      <c r="T115" s="135">
        <f>S115*H115</f>
        <v>0</v>
      </c>
      <c r="AR115" s="136" t="s">
        <v>121</v>
      </c>
      <c r="AT115" s="136" t="s">
        <v>117</v>
      </c>
      <c r="AU115" s="136" t="s">
        <v>79</v>
      </c>
      <c r="AY115" s="17" t="s">
        <v>114</v>
      </c>
      <c r="BE115" s="137">
        <f>IF(N115="základní",J115,0)</f>
        <v>0</v>
      </c>
      <c r="BF115" s="137">
        <f>IF(N115="snížená",J115,0)</f>
        <v>0</v>
      </c>
      <c r="BG115" s="137">
        <f>IF(N115="zákl. přenesená",J115,0)</f>
        <v>0</v>
      </c>
      <c r="BH115" s="137">
        <f>IF(N115="sníž. přenesená",J115,0)</f>
        <v>0</v>
      </c>
      <c r="BI115" s="137">
        <f>IF(N115="nulová",J115,0)</f>
        <v>0</v>
      </c>
      <c r="BJ115" s="17" t="s">
        <v>77</v>
      </c>
      <c r="BK115" s="137">
        <f>ROUND(I115*H115,2)</f>
        <v>0</v>
      </c>
      <c r="BL115" s="17" t="s">
        <v>121</v>
      </c>
      <c r="BM115" s="136" t="s">
        <v>165</v>
      </c>
    </row>
    <row r="116" spans="2:65" s="12" customFormat="1" ht="10.199999999999999">
      <c r="B116" s="138"/>
      <c r="D116" s="139" t="s">
        <v>123</v>
      </c>
      <c r="E116" s="140" t="s">
        <v>19</v>
      </c>
      <c r="F116" s="141" t="s">
        <v>136</v>
      </c>
      <c r="H116" s="142">
        <v>1</v>
      </c>
      <c r="I116" s="143"/>
      <c r="L116" s="138"/>
      <c r="M116" s="144"/>
      <c r="T116" s="145"/>
      <c r="AT116" s="140" t="s">
        <v>123</v>
      </c>
      <c r="AU116" s="140" t="s">
        <v>79</v>
      </c>
      <c r="AV116" s="12" t="s">
        <v>79</v>
      </c>
      <c r="AW116" s="12" t="s">
        <v>31</v>
      </c>
      <c r="AX116" s="12" t="s">
        <v>77</v>
      </c>
      <c r="AY116" s="140" t="s">
        <v>114</v>
      </c>
    </row>
    <row r="117" spans="2:65" s="11" customFormat="1" ht="20.85" customHeight="1">
      <c r="B117" s="112"/>
      <c r="D117" s="113" t="s">
        <v>68</v>
      </c>
      <c r="E117" s="122" t="s">
        <v>166</v>
      </c>
      <c r="F117" s="122" t="s">
        <v>167</v>
      </c>
      <c r="I117" s="115"/>
      <c r="J117" s="123">
        <f>BK117</f>
        <v>0</v>
      </c>
      <c r="L117" s="112"/>
      <c r="M117" s="117"/>
      <c r="P117" s="118">
        <f>SUM(P118:P120)</f>
        <v>0</v>
      </c>
      <c r="R117" s="118">
        <f>SUM(R118:R120)</f>
        <v>0</v>
      </c>
      <c r="T117" s="119">
        <f>SUM(T118:T120)</f>
        <v>0</v>
      </c>
      <c r="AR117" s="113" t="s">
        <v>77</v>
      </c>
      <c r="AT117" s="120" t="s">
        <v>68</v>
      </c>
      <c r="AU117" s="120" t="s">
        <v>79</v>
      </c>
      <c r="AY117" s="113" t="s">
        <v>114</v>
      </c>
      <c r="BK117" s="121">
        <f>SUM(BK118:BK120)</f>
        <v>0</v>
      </c>
    </row>
    <row r="118" spans="2:65" s="1" customFormat="1" ht="24.15" customHeight="1">
      <c r="B118" s="32"/>
      <c r="C118" s="124" t="s">
        <v>147</v>
      </c>
      <c r="D118" s="124" t="s">
        <v>117</v>
      </c>
      <c r="E118" s="125" t="s">
        <v>168</v>
      </c>
      <c r="F118" s="126" t="s">
        <v>169</v>
      </c>
      <c r="G118" s="127" t="s">
        <v>120</v>
      </c>
      <c r="H118" s="128">
        <v>160</v>
      </c>
      <c r="I118" s="129"/>
      <c r="J118" s="130">
        <f>ROUND(I118*H118,2)</f>
        <v>0</v>
      </c>
      <c r="K118" s="131"/>
      <c r="L118" s="32"/>
      <c r="M118" s="132" t="s">
        <v>19</v>
      </c>
      <c r="N118" s="133" t="s">
        <v>40</v>
      </c>
      <c r="P118" s="134">
        <f>O118*H118</f>
        <v>0</v>
      </c>
      <c r="Q118" s="134">
        <v>0</v>
      </c>
      <c r="R118" s="134">
        <f>Q118*H118</f>
        <v>0</v>
      </c>
      <c r="S118" s="134">
        <v>0</v>
      </c>
      <c r="T118" s="135">
        <f>S118*H118</f>
        <v>0</v>
      </c>
      <c r="AR118" s="136" t="s">
        <v>121</v>
      </c>
      <c r="AT118" s="136" t="s">
        <v>117</v>
      </c>
      <c r="AU118" s="136" t="s">
        <v>115</v>
      </c>
      <c r="AY118" s="17" t="s">
        <v>114</v>
      </c>
      <c r="BE118" s="137">
        <f>IF(N118="základní",J118,0)</f>
        <v>0</v>
      </c>
      <c r="BF118" s="137">
        <f>IF(N118="snížená",J118,0)</f>
        <v>0</v>
      </c>
      <c r="BG118" s="137">
        <f>IF(N118="zákl. přenesená",J118,0)</f>
        <v>0</v>
      </c>
      <c r="BH118" s="137">
        <f>IF(N118="sníž. přenesená",J118,0)</f>
        <v>0</v>
      </c>
      <c r="BI118" s="137">
        <f>IF(N118="nulová",J118,0)</f>
        <v>0</v>
      </c>
      <c r="BJ118" s="17" t="s">
        <v>77</v>
      </c>
      <c r="BK118" s="137">
        <f>ROUND(I118*H118,2)</f>
        <v>0</v>
      </c>
      <c r="BL118" s="17" t="s">
        <v>121</v>
      </c>
      <c r="BM118" s="136" t="s">
        <v>170</v>
      </c>
    </row>
    <row r="119" spans="2:65" s="1" customFormat="1" ht="10.199999999999999">
      <c r="B119" s="32"/>
      <c r="D119" s="164" t="s">
        <v>145</v>
      </c>
      <c r="F119" s="165" t="s">
        <v>171</v>
      </c>
      <c r="I119" s="166"/>
      <c r="L119" s="32"/>
      <c r="M119" s="167"/>
      <c r="T119" s="53"/>
      <c r="AT119" s="17" t="s">
        <v>145</v>
      </c>
      <c r="AU119" s="17" t="s">
        <v>115</v>
      </c>
    </row>
    <row r="120" spans="2:65" s="12" customFormat="1" ht="10.199999999999999">
      <c r="B120" s="138"/>
      <c r="D120" s="139" t="s">
        <v>123</v>
      </c>
      <c r="E120" s="140" t="s">
        <v>19</v>
      </c>
      <c r="F120" s="141" t="s">
        <v>172</v>
      </c>
      <c r="H120" s="142">
        <v>160</v>
      </c>
      <c r="I120" s="143"/>
      <c r="L120" s="138"/>
      <c r="M120" s="144"/>
      <c r="T120" s="145"/>
      <c r="AT120" s="140" t="s">
        <v>123</v>
      </c>
      <c r="AU120" s="140" t="s">
        <v>115</v>
      </c>
      <c r="AV120" s="12" t="s">
        <v>79</v>
      </c>
      <c r="AW120" s="12" t="s">
        <v>31</v>
      </c>
      <c r="AX120" s="12" t="s">
        <v>77</v>
      </c>
      <c r="AY120" s="140" t="s">
        <v>114</v>
      </c>
    </row>
    <row r="121" spans="2:65" s="11" customFormat="1" ht="20.85" customHeight="1">
      <c r="B121" s="112"/>
      <c r="D121" s="113" t="s">
        <v>68</v>
      </c>
      <c r="E121" s="122" t="s">
        <v>173</v>
      </c>
      <c r="F121" s="122" t="s">
        <v>174</v>
      </c>
      <c r="I121" s="115"/>
      <c r="J121" s="123">
        <f>BK121</f>
        <v>0</v>
      </c>
      <c r="L121" s="112"/>
      <c r="M121" s="117"/>
      <c r="P121" s="118">
        <f>SUM(P122:P139)</f>
        <v>0</v>
      </c>
      <c r="R121" s="118">
        <f>SUM(R122:R139)</f>
        <v>1.7329919999999999</v>
      </c>
      <c r="T121" s="119">
        <f>SUM(T122:T139)</f>
        <v>0.84223999999999999</v>
      </c>
      <c r="AR121" s="113" t="s">
        <v>77</v>
      </c>
      <c r="AT121" s="120" t="s">
        <v>68</v>
      </c>
      <c r="AU121" s="120" t="s">
        <v>79</v>
      </c>
      <c r="AY121" s="113" t="s">
        <v>114</v>
      </c>
      <c r="BK121" s="121">
        <f>SUM(BK122:BK139)</f>
        <v>0</v>
      </c>
    </row>
    <row r="122" spans="2:65" s="1" customFormat="1" ht="24.15" customHeight="1">
      <c r="B122" s="32"/>
      <c r="C122" s="124" t="s">
        <v>175</v>
      </c>
      <c r="D122" s="124" t="s">
        <v>117</v>
      </c>
      <c r="E122" s="125" t="s">
        <v>176</v>
      </c>
      <c r="F122" s="126" t="s">
        <v>177</v>
      </c>
      <c r="G122" s="127" t="s">
        <v>120</v>
      </c>
      <c r="H122" s="128">
        <v>61.2</v>
      </c>
      <c r="I122" s="129"/>
      <c r="J122" s="130">
        <f>ROUND(I122*H122,2)</f>
        <v>0</v>
      </c>
      <c r="K122" s="131"/>
      <c r="L122" s="32"/>
      <c r="M122" s="132" t="s">
        <v>19</v>
      </c>
      <c r="N122" s="133" t="s">
        <v>40</v>
      </c>
      <c r="P122" s="134">
        <f>O122*H122</f>
        <v>0</v>
      </c>
      <c r="Q122" s="134">
        <v>0</v>
      </c>
      <c r="R122" s="134">
        <f>Q122*H122</f>
        <v>0</v>
      </c>
      <c r="S122" s="134">
        <v>0</v>
      </c>
      <c r="T122" s="135">
        <f>S122*H122</f>
        <v>0</v>
      </c>
      <c r="AR122" s="136" t="s">
        <v>153</v>
      </c>
      <c r="AT122" s="136" t="s">
        <v>117</v>
      </c>
      <c r="AU122" s="136" t="s">
        <v>115</v>
      </c>
      <c r="AY122" s="17" t="s">
        <v>114</v>
      </c>
      <c r="BE122" s="137">
        <f>IF(N122="základní",J122,0)</f>
        <v>0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7" t="s">
        <v>77</v>
      </c>
      <c r="BK122" s="137">
        <f>ROUND(I122*H122,2)</f>
        <v>0</v>
      </c>
      <c r="BL122" s="17" t="s">
        <v>153</v>
      </c>
      <c r="BM122" s="136" t="s">
        <v>178</v>
      </c>
    </row>
    <row r="123" spans="2:65" s="1" customFormat="1" ht="10.199999999999999">
      <c r="B123" s="32"/>
      <c r="D123" s="164" t="s">
        <v>145</v>
      </c>
      <c r="F123" s="165" t="s">
        <v>179</v>
      </c>
      <c r="I123" s="166"/>
      <c r="L123" s="32"/>
      <c r="M123" s="167"/>
      <c r="T123" s="53"/>
      <c r="AT123" s="17" t="s">
        <v>145</v>
      </c>
      <c r="AU123" s="17" t="s">
        <v>115</v>
      </c>
    </row>
    <row r="124" spans="2:65" s="14" customFormat="1" ht="10.199999999999999">
      <c r="B124" s="168"/>
      <c r="D124" s="139" t="s">
        <v>123</v>
      </c>
      <c r="E124" s="169" t="s">
        <v>19</v>
      </c>
      <c r="F124" s="170" t="s">
        <v>180</v>
      </c>
      <c r="H124" s="169" t="s">
        <v>19</v>
      </c>
      <c r="I124" s="171"/>
      <c r="L124" s="168"/>
      <c r="M124" s="172"/>
      <c r="T124" s="173"/>
      <c r="AT124" s="169" t="s">
        <v>123</v>
      </c>
      <c r="AU124" s="169" t="s">
        <v>115</v>
      </c>
      <c r="AV124" s="14" t="s">
        <v>77</v>
      </c>
      <c r="AW124" s="14" t="s">
        <v>31</v>
      </c>
      <c r="AX124" s="14" t="s">
        <v>69</v>
      </c>
      <c r="AY124" s="169" t="s">
        <v>114</v>
      </c>
    </row>
    <row r="125" spans="2:65" s="12" customFormat="1" ht="10.199999999999999">
      <c r="B125" s="138"/>
      <c r="D125" s="139" t="s">
        <v>123</v>
      </c>
      <c r="E125" s="140" t="s">
        <v>19</v>
      </c>
      <c r="F125" s="141" t="s">
        <v>181</v>
      </c>
      <c r="H125" s="142">
        <v>61.2</v>
      </c>
      <c r="I125" s="143"/>
      <c r="L125" s="138"/>
      <c r="M125" s="144"/>
      <c r="T125" s="145"/>
      <c r="AT125" s="140" t="s">
        <v>123</v>
      </c>
      <c r="AU125" s="140" t="s">
        <v>115</v>
      </c>
      <c r="AV125" s="12" t="s">
        <v>79</v>
      </c>
      <c r="AW125" s="12" t="s">
        <v>31</v>
      </c>
      <c r="AX125" s="12" t="s">
        <v>77</v>
      </c>
      <c r="AY125" s="140" t="s">
        <v>114</v>
      </c>
    </row>
    <row r="126" spans="2:65" s="1" customFormat="1" ht="16.5" customHeight="1">
      <c r="B126" s="32"/>
      <c r="C126" s="153" t="s">
        <v>182</v>
      </c>
      <c r="D126" s="153" t="s">
        <v>126</v>
      </c>
      <c r="E126" s="154" t="s">
        <v>183</v>
      </c>
      <c r="F126" s="155" t="s">
        <v>184</v>
      </c>
      <c r="G126" s="156" t="s">
        <v>120</v>
      </c>
      <c r="H126" s="157">
        <v>67.319999999999993</v>
      </c>
      <c r="I126" s="158"/>
      <c r="J126" s="159">
        <f>ROUND(I126*H126,2)</f>
        <v>0</v>
      </c>
      <c r="K126" s="160"/>
      <c r="L126" s="161"/>
      <c r="M126" s="162" t="s">
        <v>19</v>
      </c>
      <c r="N126" s="163" t="s">
        <v>40</v>
      </c>
      <c r="P126" s="134">
        <f>O126*H126</f>
        <v>0</v>
      </c>
      <c r="Q126" s="134">
        <v>2.5600000000000001E-2</v>
      </c>
      <c r="R126" s="134">
        <f>Q126*H126</f>
        <v>1.7233919999999998</v>
      </c>
      <c r="S126" s="134">
        <v>0</v>
      </c>
      <c r="T126" s="135">
        <f>S126*H126</f>
        <v>0</v>
      </c>
      <c r="AR126" s="136" t="s">
        <v>129</v>
      </c>
      <c r="AT126" s="136" t="s">
        <v>126</v>
      </c>
      <c r="AU126" s="136" t="s">
        <v>115</v>
      </c>
      <c r="AY126" s="17" t="s">
        <v>114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7" t="s">
        <v>77</v>
      </c>
      <c r="BK126" s="137">
        <f>ROUND(I126*H126,2)</f>
        <v>0</v>
      </c>
      <c r="BL126" s="17" t="s">
        <v>121</v>
      </c>
      <c r="BM126" s="136" t="s">
        <v>185</v>
      </c>
    </row>
    <row r="127" spans="2:65" s="14" customFormat="1" ht="10.199999999999999">
      <c r="B127" s="168"/>
      <c r="D127" s="139" t="s">
        <v>123</v>
      </c>
      <c r="E127" s="169" t="s">
        <v>19</v>
      </c>
      <c r="F127" s="170" t="s">
        <v>180</v>
      </c>
      <c r="H127" s="169" t="s">
        <v>19</v>
      </c>
      <c r="I127" s="171"/>
      <c r="L127" s="168"/>
      <c r="M127" s="172"/>
      <c r="T127" s="173"/>
      <c r="AT127" s="169" t="s">
        <v>123</v>
      </c>
      <c r="AU127" s="169" t="s">
        <v>115</v>
      </c>
      <c r="AV127" s="14" t="s">
        <v>77</v>
      </c>
      <c r="AW127" s="14" t="s">
        <v>31</v>
      </c>
      <c r="AX127" s="14" t="s">
        <v>69</v>
      </c>
      <c r="AY127" s="169" t="s">
        <v>114</v>
      </c>
    </row>
    <row r="128" spans="2:65" s="12" customFormat="1" ht="10.199999999999999">
      <c r="B128" s="138"/>
      <c r="D128" s="139" t="s">
        <v>123</v>
      </c>
      <c r="E128" s="140" t="s">
        <v>19</v>
      </c>
      <c r="F128" s="141" t="s">
        <v>186</v>
      </c>
      <c r="H128" s="142">
        <v>67.319999999999993</v>
      </c>
      <c r="I128" s="143"/>
      <c r="L128" s="138"/>
      <c r="M128" s="144"/>
      <c r="T128" s="145"/>
      <c r="AT128" s="140" t="s">
        <v>123</v>
      </c>
      <c r="AU128" s="140" t="s">
        <v>115</v>
      </c>
      <c r="AV128" s="12" t="s">
        <v>79</v>
      </c>
      <c r="AW128" s="12" t="s">
        <v>31</v>
      </c>
      <c r="AX128" s="12" t="s">
        <v>69</v>
      </c>
      <c r="AY128" s="140" t="s">
        <v>114</v>
      </c>
    </row>
    <row r="129" spans="2:65" s="13" customFormat="1" ht="10.199999999999999">
      <c r="B129" s="146"/>
      <c r="D129" s="139" t="s">
        <v>123</v>
      </c>
      <c r="E129" s="147" t="s">
        <v>19</v>
      </c>
      <c r="F129" s="148" t="s">
        <v>125</v>
      </c>
      <c r="H129" s="149">
        <v>67.319999999999993</v>
      </c>
      <c r="I129" s="150"/>
      <c r="L129" s="146"/>
      <c r="M129" s="151"/>
      <c r="T129" s="152"/>
      <c r="AT129" s="147" t="s">
        <v>123</v>
      </c>
      <c r="AU129" s="147" t="s">
        <v>115</v>
      </c>
      <c r="AV129" s="13" t="s">
        <v>121</v>
      </c>
      <c r="AW129" s="13" t="s">
        <v>31</v>
      </c>
      <c r="AX129" s="13" t="s">
        <v>77</v>
      </c>
      <c r="AY129" s="147" t="s">
        <v>114</v>
      </c>
    </row>
    <row r="130" spans="2:65" s="1" customFormat="1" ht="16.5" customHeight="1">
      <c r="B130" s="32"/>
      <c r="C130" s="124" t="s">
        <v>187</v>
      </c>
      <c r="D130" s="124" t="s">
        <v>117</v>
      </c>
      <c r="E130" s="125" t="s">
        <v>188</v>
      </c>
      <c r="F130" s="126" t="s">
        <v>189</v>
      </c>
      <c r="G130" s="127" t="s">
        <v>190</v>
      </c>
      <c r="H130" s="128">
        <v>1</v>
      </c>
      <c r="I130" s="129"/>
      <c r="J130" s="130">
        <f>ROUND(I130*H130,2)</f>
        <v>0</v>
      </c>
      <c r="K130" s="131"/>
      <c r="L130" s="32"/>
      <c r="M130" s="132" t="s">
        <v>19</v>
      </c>
      <c r="N130" s="133" t="s">
        <v>40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121</v>
      </c>
      <c r="AT130" s="136" t="s">
        <v>117</v>
      </c>
      <c r="AU130" s="136" t="s">
        <v>115</v>
      </c>
      <c r="AY130" s="17" t="s">
        <v>114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7" t="s">
        <v>77</v>
      </c>
      <c r="BK130" s="137">
        <f>ROUND(I130*H130,2)</f>
        <v>0</v>
      </c>
      <c r="BL130" s="17" t="s">
        <v>121</v>
      </c>
      <c r="BM130" s="136" t="s">
        <v>191</v>
      </c>
    </row>
    <row r="131" spans="2:65" s="12" customFormat="1" ht="10.199999999999999">
      <c r="B131" s="138"/>
      <c r="D131" s="139" t="s">
        <v>123</v>
      </c>
      <c r="E131" s="140" t="s">
        <v>19</v>
      </c>
      <c r="F131" s="141" t="s">
        <v>136</v>
      </c>
      <c r="H131" s="142">
        <v>1</v>
      </c>
      <c r="I131" s="143"/>
      <c r="L131" s="138"/>
      <c r="M131" s="144"/>
      <c r="T131" s="145"/>
      <c r="AT131" s="140" t="s">
        <v>123</v>
      </c>
      <c r="AU131" s="140" t="s">
        <v>115</v>
      </c>
      <c r="AV131" s="12" t="s">
        <v>79</v>
      </c>
      <c r="AW131" s="12" t="s">
        <v>31</v>
      </c>
      <c r="AX131" s="12" t="s">
        <v>77</v>
      </c>
      <c r="AY131" s="140" t="s">
        <v>114</v>
      </c>
    </row>
    <row r="132" spans="2:65" s="1" customFormat="1" ht="21.75" customHeight="1">
      <c r="B132" s="32"/>
      <c r="C132" s="124" t="s">
        <v>192</v>
      </c>
      <c r="D132" s="124" t="s">
        <v>117</v>
      </c>
      <c r="E132" s="125" t="s">
        <v>193</v>
      </c>
      <c r="F132" s="126" t="s">
        <v>194</v>
      </c>
      <c r="G132" s="127" t="s">
        <v>120</v>
      </c>
      <c r="H132" s="128">
        <v>60.16</v>
      </c>
      <c r="I132" s="129"/>
      <c r="J132" s="130">
        <f>ROUND(I132*H132,2)</f>
        <v>0</v>
      </c>
      <c r="K132" s="131"/>
      <c r="L132" s="32"/>
      <c r="M132" s="132" t="s">
        <v>19</v>
      </c>
      <c r="N132" s="133" t="s">
        <v>40</v>
      </c>
      <c r="P132" s="134">
        <f>O132*H132</f>
        <v>0</v>
      </c>
      <c r="Q132" s="134">
        <v>0</v>
      </c>
      <c r="R132" s="134">
        <f>Q132*H132</f>
        <v>0</v>
      </c>
      <c r="S132" s="134">
        <v>1.4E-2</v>
      </c>
      <c r="T132" s="135">
        <f>S132*H132</f>
        <v>0.84223999999999999</v>
      </c>
      <c r="AR132" s="136" t="s">
        <v>153</v>
      </c>
      <c r="AT132" s="136" t="s">
        <v>117</v>
      </c>
      <c r="AU132" s="136" t="s">
        <v>115</v>
      </c>
      <c r="AY132" s="17" t="s">
        <v>114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7" t="s">
        <v>77</v>
      </c>
      <c r="BK132" s="137">
        <f>ROUND(I132*H132,2)</f>
        <v>0</v>
      </c>
      <c r="BL132" s="17" t="s">
        <v>153</v>
      </c>
      <c r="BM132" s="136" t="s">
        <v>195</v>
      </c>
    </row>
    <row r="133" spans="2:65" s="1" customFormat="1" ht="10.199999999999999">
      <c r="B133" s="32"/>
      <c r="D133" s="164" t="s">
        <v>145</v>
      </c>
      <c r="F133" s="165" t="s">
        <v>196</v>
      </c>
      <c r="I133" s="166"/>
      <c r="L133" s="32"/>
      <c r="M133" s="167"/>
      <c r="T133" s="53"/>
      <c r="AT133" s="17" t="s">
        <v>145</v>
      </c>
      <c r="AU133" s="17" t="s">
        <v>115</v>
      </c>
    </row>
    <row r="134" spans="2:65" s="14" customFormat="1" ht="10.199999999999999">
      <c r="B134" s="168"/>
      <c r="D134" s="139" t="s">
        <v>123</v>
      </c>
      <c r="E134" s="169" t="s">
        <v>19</v>
      </c>
      <c r="F134" s="170" t="s">
        <v>197</v>
      </c>
      <c r="H134" s="169" t="s">
        <v>19</v>
      </c>
      <c r="I134" s="171"/>
      <c r="L134" s="168"/>
      <c r="M134" s="172"/>
      <c r="T134" s="173"/>
      <c r="AT134" s="169" t="s">
        <v>123</v>
      </c>
      <c r="AU134" s="169" t="s">
        <v>115</v>
      </c>
      <c r="AV134" s="14" t="s">
        <v>77</v>
      </c>
      <c r="AW134" s="14" t="s">
        <v>31</v>
      </c>
      <c r="AX134" s="14" t="s">
        <v>69</v>
      </c>
      <c r="AY134" s="169" t="s">
        <v>114</v>
      </c>
    </row>
    <row r="135" spans="2:65" s="12" customFormat="1" ht="10.199999999999999">
      <c r="B135" s="138"/>
      <c r="D135" s="139" t="s">
        <v>123</v>
      </c>
      <c r="E135" s="140" t="s">
        <v>19</v>
      </c>
      <c r="F135" s="141" t="s">
        <v>198</v>
      </c>
      <c r="H135" s="142">
        <v>60.16</v>
      </c>
      <c r="I135" s="143"/>
      <c r="L135" s="138"/>
      <c r="M135" s="144"/>
      <c r="T135" s="145"/>
      <c r="AT135" s="140" t="s">
        <v>123</v>
      </c>
      <c r="AU135" s="140" t="s">
        <v>115</v>
      </c>
      <c r="AV135" s="12" t="s">
        <v>79</v>
      </c>
      <c r="AW135" s="12" t="s">
        <v>31</v>
      </c>
      <c r="AX135" s="12" t="s">
        <v>69</v>
      </c>
      <c r="AY135" s="140" t="s">
        <v>114</v>
      </c>
    </row>
    <row r="136" spans="2:65" s="13" customFormat="1" ht="10.199999999999999">
      <c r="B136" s="146"/>
      <c r="D136" s="139" t="s">
        <v>123</v>
      </c>
      <c r="E136" s="147" t="s">
        <v>19</v>
      </c>
      <c r="F136" s="148" t="s">
        <v>125</v>
      </c>
      <c r="H136" s="149">
        <v>60.16</v>
      </c>
      <c r="I136" s="150"/>
      <c r="L136" s="146"/>
      <c r="M136" s="151"/>
      <c r="T136" s="152"/>
      <c r="AT136" s="147" t="s">
        <v>123</v>
      </c>
      <c r="AU136" s="147" t="s">
        <v>115</v>
      </c>
      <c r="AV136" s="13" t="s">
        <v>121</v>
      </c>
      <c r="AW136" s="13" t="s">
        <v>31</v>
      </c>
      <c r="AX136" s="13" t="s">
        <v>77</v>
      </c>
      <c r="AY136" s="147" t="s">
        <v>114</v>
      </c>
    </row>
    <row r="137" spans="2:65" s="1" customFormat="1" ht="24.15" customHeight="1">
      <c r="B137" s="32"/>
      <c r="C137" s="124" t="s">
        <v>199</v>
      </c>
      <c r="D137" s="124" t="s">
        <v>117</v>
      </c>
      <c r="E137" s="125" t="s">
        <v>200</v>
      </c>
      <c r="F137" s="126" t="s">
        <v>201</v>
      </c>
      <c r="G137" s="127" t="s">
        <v>120</v>
      </c>
      <c r="H137" s="128">
        <v>320</v>
      </c>
      <c r="I137" s="129"/>
      <c r="J137" s="130">
        <f>ROUND(I137*H137,2)</f>
        <v>0</v>
      </c>
      <c r="K137" s="131"/>
      <c r="L137" s="32"/>
      <c r="M137" s="132" t="s">
        <v>19</v>
      </c>
      <c r="N137" s="133" t="s">
        <v>40</v>
      </c>
      <c r="P137" s="134">
        <f>O137*H137</f>
        <v>0</v>
      </c>
      <c r="Q137" s="134">
        <v>3.0000000000000001E-5</v>
      </c>
      <c r="R137" s="134">
        <f>Q137*H137</f>
        <v>9.6000000000000009E-3</v>
      </c>
      <c r="S137" s="134">
        <v>0</v>
      </c>
      <c r="T137" s="135">
        <f>S137*H137</f>
        <v>0</v>
      </c>
      <c r="AR137" s="136" t="s">
        <v>121</v>
      </c>
      <c r="AT137" s="136" t="s">
        <v>117</v>
      </c>
      <c r="AU137" s="136" t="s">
        <v>115</v>
      </c>
      <c r="AY137" s="17" t="s">
        <v>114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7" t="s">
        <v>77</v>
      </c>
      <c r="BK137" s="137">
        <f>ROUND(I137*H137,2)</f>
        <v>0</v>
      </c>
      <c r="BL137" s="17" t="s">
        <v>121</v>
      </c>
      <c r="BM137" s="136" t="s">
        <v>202</v>
      </c>
    </row>
    <row r="138" spans="2:65" s="1" customFormat="1" ht="10.199999999999999">
      <c r="B138" s="32"/>
      <c r="D138" s="164" t="s">
        <v>145</v>
      </c>
      <c r="F138" s="165" t="s">
        <v>203</v>
      </c>
      <c r="I138" s="166"/>
      <c r="L138" s="32"/>
      <c r="M138" s="167"/>
      <c r="T138" s="53"/>
      <c r="AT138" s="17" t="s">
        <v>145</v>
      </c>
      <c r="AU138" s="17" t="s">
        <v>115</v>
      </c>
    </row>
    <row r="139" spans="2:65" s="12" customFormat="1" ht="10.199999999999999">
      <c r="B139" s="138"/>
      <c r="D139" s="139" t="s">
        <v>123</v>
      </c>
      <c r="E139" s="140" t="s">
        <v>19</v>
      </c>
      <c r="F139" s="141" t="s">
        <v>204</v>
      </c>
      <c r="H139" s="142">
        <v>320</v>
      </c>
      <c r="I139" s="143"/>
      <c r="L139" s="138"/>
      <c r="M139" s="144"/>
      <c r="T139" s="145"/>
      <c r="AT139" s="140" t="s">
        <v>123</v>
      </c>
      <c r="AU139" s="140" t="s">
        <v>115</v>
      </c>
      <c r="AV139" s="12" t="s">
        <v>79</v>
      </c>
      <c r="AW139" s="12" t="s">
        <v>31</v>
      </c>
      <c r="AX139" s="12" t="s">
        <v>77</v>
      </c>
      <c r="AY139" s="140" t="s">
        <v>114</v>
      </c>
    </row>
    <row r="140" spans="2:65" s="11" customFormat="1" ht="22.8" customHeight="1">
      <c r="B140" s="112"/>
      <c r="D140" s="113" t="s">
        <v>68</v>
      </c>
      <c r="E140" s="122" t="s">
        <v>205</v>
      </c>
      <c r="F140" s="122" t="s">
        <v>206</v>
      </c>
      <c r="I140" s="115"/>
      <c r="J140" s="123">
        <f>BK140</f>
        <v>0</v>
      </c>
      <c r="L140" s="112"/>
      <c r="M140" s="117"/>
      <c r="P140" s="118">
        <f>SUM(P141:P152)</f>
        <v>0</v>
      </c>
      <c r="R140" s="118">
        <f>SUM(R141:R152)</f>
        <v>0</v>
      </c>
      <c r="T140" s="119">
        <f>SUM(T141:T152)</f>
        <v>0</v>
      </c>
      <c r="AR140" s="113" t="s">
        <v>77</v>
      </c>
      <c r="AT140" s="120" t="s">
        <v>68</v>
      </c>
      <c r="AU140" s="120" t="s">
        <v>77</v>
      </c>
      <c r="AY140" s="113" t="s">
        <v>114</v>
      </c>
      <c r="BK140" s="121">
        <f>SUM(BK141:BK152)</f>
        <v>0</v>
      </c>
    </row>
    <row r="141" spans="2:65" s="1" customFormat="1" ht="24.15" customHeight="1">
      <c r="B141" s="32"/>
      <c r="C141" s="124" t="s">
        <v>207</v>
      </c>
      <c r="D141" s="124" t="s">
        <v>117</v>
      </c>
      <c r="E141" s="125" t="s">
        <v>208</v>
      </c>
      <c r="F141" s="126" t="s">
        <v>209</v>
      </c>
      <c r="G141" s="127" t="s">
        <v>143</v>
      </c>
      <c r="H141" s="128">
        <v>12.602</v>
      </c>
      <c r="I141" s="129"/>
      <c r="J141" s="130">
        <f>ROUND(I141*H141,2)</f>
        <v>0</v>
      </c>
      <c r="K141" s="131"/>
      <c r="L141" s="32"/>
      <c r="M141" s="132" t="s">
        <v>19</v>
      </c>
      <c r="N141" s="133" t="s">
        <v>40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121</v>
      </c>
      <c r="AT141" s="136" t="s">
        <v>117</v>
      </c>
      <c r="AU141" s="136" t="s">
        <v>79</v>
      </c>
      <c r="AY141" s="17" t="s">
        <v>114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7" t="s">
        <v>77</v>
      </c>
      <c r="BK141" s="137">
        <f>ROUND(I141*H141,2)</f>
        <v>0</v>
      </c>
      <c r="BL141" s="17" t="s">
        <v>121</v>
      </c>
      <c r="BM141" s="136" t="s">
        <v>210</v>
      </c>
    </row>
    <row r="142" spans="2:65" s="1" customFormat="1" ht="10.199999999999999">
      <c r="B142" s="32"/>
      <c r="D142" s="164" t="s">
        <v>145</v>
      </c>
      <c r="F142" s="165" t="s">
        <v>211</v>
      </c>
      <c r="I142" s="166"/>
      <c r="L142" s="32"/>
      <c r="M142" s="167"/>
      <c r="T142" s="53"/>
      <c r="AT142" s="17" t="s">
        <v>145</v>
      </c>
      <c r="AU142" s="17" t="s">
        <v>79</v>
      </c>
    </row>
    <row r="143" spans="2:65" s="1" customFormat="1" ht="21.75" customHeight="1">
      <c r="B143" s="32"/>
      <c r="C143" s="124" t="s">
        <v>8</v>
      </c>
      <c r="D143" s="124" t="s">
        <v>117</v>
      </c>
      <c r="E143" s="125" t="s">
        <v>212</v>
      </c>
      <c r="F143" s="126" t="s">
        <v>213</v>
      </c>
      <c r="G143" s="127" t="s">
        <v>143</v>
      </c>
      <c r="H143" s="128">
        <v>126.02</v>
      </c>
      <c r="I143" s="129"/>
      <c r="J143" s="130">
        <f>ROUND(I143*H143,2)</f>
        <v>0</v>
      </c>
      <c r="K143" s="131"/>
      <c r="L143" s="32"/>
      <c r="M143" s="132" t="s">
        <v>19</v>
      </c>
      <c r="N143" s="133" t="s">
        <v>40</v>
      </c>
      <c r="P143" s="134">
        <f>O143*H143</f>
        <v>0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121</v>
      </c>
      <c r="AT143" s="136" t="s">
        <v>117</v>
      </c>
      <c r="AU143" s="136" t="s">
        <v>79</v>
      </c>
      <c r="AY143" s="17" t="s">
        <v>114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7" t="s">
        <v>77</v>
      </c>
      <c r="BK143" s="137">
        <f>ROUND(I143*H143,2)</f>
        <v>0</v>
      </c>
      <c r="BL143" s="17" t="s">
        <v>121</v>
      </c>
      <c r="BM143" s="136" t="s">
        <v>214</v>
      </c>
    </row>
    <row r="144" spans="2:65" s="1" customFormat="1" ht="10.199999999999999">
      <c r="B144" s="32"/>
      <c r="D144" s="164" t="s">
        <v>145</v>
      </c>
      <c r="F144" s="165" t="s">
        <v>215</v>
      </c>
      <c r="I144" s="166"/>
      <c r="L144" s="32"/>
      <c r="M144" s="167"/>
      <c r="T144" s="53"/>
      <c r="AT144" s="17" t="s">
        <v>145</v>
      </c>
      <c r="AU144" s="17" t="s">
        <v>79</v>
      </c>
    </row>
    <row r="145" spans="2:65" s="12" customFormat="1" ht="10.199999999999999">
      <c r="B145" s="138"/>
      <c r="D145" s="139" t="s">
        <v>123</v>
      </c>
      <c r="F145" s="141" t="s">
        <v>216</v>
      </c>
      <c r="H145" s="142">
        <v>126.02</v>
      </c>
      <c r="I145" s="143"/>
      <c r="L145" s="138"/>
      <c r="M145" s="144"/>
      <c r="T145" s="145"/>
      <c r="AT145" s="140" t="s">
        <v>123</v>
      </c>
      <c r="AU145" s="140" t="s">
        <v>79</v>
      </c>
      <c r="AV145" s="12" t="s">
        <v>79</v>
      </c>
      <c r="AW145" s="12" t="s">
        <v>4</v>
      </c>
      <c r="AX145" s="12" t="s">
        <v>77</v>
      </c>
      <c r="AY145" s="140" t="s">
        <v>114</v>
      </c>
    </row>
    <row r="146" spans="2:65" s="1" customFormat="1" ht="21.75" customHeight="1">
      <c r="B146" s="32"/>
      <c r="C146" s="124" t="s">
        <v>217</v>
      </c>
      <c r="D146" s="124" t="s">
        <v>117</v>
      </c>
      <c r="E146" s="125" t="s">
        <v>218</v>
      </c>
      <c r="F146" s="126" t="s">
        <v>219</v>
      </c>
      <c r="G146" s="127" t="s">
        <v>143</v>
      </c>
      <c r="H146" s="128">
        <v>12.602</v>
      </c>
      <c r="I146" s="129"/>
      <c r="J146" s="130">
        <f>ROUND(I146*H146,2)</f>
        <v>0</v>
      </c>
      <c r="K146" s="131"/>
      <c r="L146" s="32"/>
      <c r="M146" s="132" t="s">
        <v>19</v>
      </c>
      <c r="N146" s="133" t="s">
        <v>40</v>
      </c>
      <c r="P146" s="134">
        <f>O146*H146</f>
        <v>0</v>
      </c>
      <c r="Q146" s="134">
        <v>0</v>
      </c>
      <c r="R146" s="134">
        <f>Q146*H146</f>
        <v>0</v>
      </c>
      <c r="S146" s="134">
        <v>0</v>
      </c>
      <c r="T146" s="135">
        <f>S146*H146</f>
        <v>0</v>
      </c>
      <c r="AR146" s="136" t="s">
        <v>121</v>
      </c>
      <c r="AT146" s="136" t="s">
        <v>117</v>
      </c>
      <c r="AU146" s="136" t="s">
        <v>79</v>
      </c>
      <c r="AY146" s="17" t="s">
        <v>114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7" t="s">
        <v>77</v>
      </c>
      <c r="BK146" s="137">
        <f>ROUND(I146*H146,2)</f>
        <v>0</v>
      </c>
      <c r="BL146" s="17" t="s">
        <v>121</v>
      </c>
      <c r="BM146" s="136" t="s">
        <v>220</v>
      </c>
    </row>
    <row r="147" spans="2:65" s="1" customFormat="1" ht="10.199999999999999">
      <c r="B147" s="32"/>
      <c r="D147" s="164" t="s">
        <v>145</v>
      </c>
      <c r="F147" s="165" t="s">
        <v>221</v>
      </c>
      <c r="I147" s="166"/>
      <c r="L147" s="32"/>
      <c r="M147" s="167"/>
      <c r="T147" s="53"/>
      <c r="AT147" s="17" t="s">
        <v>145</v>
      </c>
      <c r="AU147" s="17" t="s">
        <v>79</v>
      </c>
    </row>
    <row r="148" spans="2:65" s="1" customFormat="1" ht="16.5" customHeight="1">
      <c r="B148" s="32"/>
      <c r="C148" s="124" t="s">
        <v>222</v>
      </c>
      <c r="D148" s="124" t="s">
        <v>117</v>
      </c>
      <c r="E148" s="125" t="s">
        <v>223</v>
      </c>
      <c r="F148" s="126" t="s">
        <v>224</v>
      </c>
      <c r="G148" s="127" t="s">
        <v>143</v>
      </c>
      <c r="H148" s="128">
        <v>252.04</v>
      </c>
      <c r="I148" s="129"/>
      <c r="J148" s="130">
        <f>ROUND(I148*H148,2)</f>
        <v>0</v>
      </c>
      <c r="K148" s="131"/>
      <c r="L148" s="32"/>
      <c r="M148" s="132" t="s">
        <v>19</v>
      </c>
      <c r="N148" s="133" t="s">
        <v>40</v>
      </c>
      <c r="P148" s="134">
        <f>O148*H148</f>
        <v>0</v>
      </c>
      <c r="Q148" s="134">
        <v>0</v>
      </c>
      <c r="R148" s="134">
        <f>Q148*H148</f>
        <v>0</v>
      </c>
      <c r="S148" s="134">
        <v>0</v>
      </c>
      <c r="T148" s="135">
        <f>S148*H148</f>
        <v>0</v>
      </c>
      <c r="AR148" s="136" t="s">
        <v>121</v>
      </c>
      <c r="AT148" s="136" t="s">
        <v>117</v>
      </c>
      <c r="AU148" s="136" t="s">
        <v>79</v>
      </c>
      <c r="AY148" s="17" t="s">
        <v>114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7" t="s">
        <v>77</v>
      </c>
      <c r="BK148" s="137">
        <f>ROUND(I148*H148,2)</f>
        <v>0</v>
      </c>
      <c r="BL148" s="17" t="s">
        <v>121</v>
      </c>
      <c r="BM148" s="136" t="s">
        <v>225</v>
      </c>
    </row>
    <row r="149" spans="2:65" s="1" customFormat="1" ht="10.199999999999999">
      <c r="B149" s="32"/>
      <c r="D149" s="164" t="s">
        <v>145</v>
      </c>
      <c r="F149" s="165" t="s">
        <v>226</v>
      </c>
      <c r="I149" s="166"/>
      <c r="L149" s="32"/>
      <c r="M149" s="167"/>
      <c r="T149" s="53"/>
      <c r="AT149" s="17" t="s">
        <v>145</v>
      </c>
      <c r="AU149" s="17" t="s">
        <v>79</v>
      </c>
    </row>
    <row r="150" spans="2:65" s="12" customFormat="1" ht="10.199999999999999">
      <c r="B150" s="138"/>
      <c r="D150" s="139" t="s">
        <v>123</v>
      </c>
      <c r="F150" s="141" t="s">
        <v>227</v>
      </c>
      <c r="H150" s="142">
        <v>252.04</v>
      </c>
      <c r="I150" s="143"/>
      <c r="L150" s="138"/>
      <c r="M150" s="144"/>
      <c r="T150" s="145"/>
      <c r="AT150" s="140" t="s">
        <v>123</v>
      </c>
      <c r="AU150" s="140" t="s">
        <v>79</v>
      </c>
      <c r="AV150" s="12" t="s">
        <v>79</v>
      </c>
      <c r="AW150" s="12" t="s">
        <v>4</v>
      </c>
      <c r="AX150" s="12" t="s">
        <v>77</v>
      </c>
      <c r="AY150" s="140" t="s">
        <v>114</v>
      </c>
    </row>
    <row r="151" spans="2:65" s="1" customFormat="1" ht="24.15" customHeight="1">
      <c r="B151" s="32"/>
      <c r="C151" s="124" t="s">
        <v>228</v>
      </c>
      <c r="D151" s="124" t="s">
        <v>117</v>
      </c>
      <c r="E151" s="125" t="s">
        <v>229</v>
      </c>
      <c r="F151" s="126" t="s">
        <v>230</v>
      </c>
      <c r="G151" s="127" t="s">
        <v>143</v>
      </c>
      <c r="H151" s="128">
        <v>11.76</v>
      </c>
      <c r="I151" s="129"/>
      <c r="J151" s="130">
        <f>ROUND(I151*H151,2)</f>
        <v>0</v>
      </c>
      <c r="K151" s="131"/>
      <c r="L151" s="32"/>
      <c r="M151" s="132" t="s">
        <v>19</v>
      </c>
      <c r="N151" s="133" t="s">
        <v>40</v>
      </c>
      <c r="P151" s="134">
        <f>O151*H151</f>
        <v>0</v>
      </c>
      <c r="Q151" s="134">
        <v>0</v>
      </c>
      <c r="R151" s="134">
        <f>Q151*H151</f>
        <v>0</v>
      </c>
      <c r="S151" s="134">
        <v>0</v>
      </c>
      <c r="T151" s="135">
        <f>S151*H151</f>
        <v>0</v>
      </c>
      <c r="AR151" s="136" t="s">
        <v>121</v>
      </c>
      <c r="AT151" s="136" t="s">
        <v>117</v>
      </c>
      <c r="AU151" s="136" t="s">
        <v>79</v>
      </c>
      <c r="AY151" s="17" t="s">
        <v>114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7" t="s">
        <v>77</v>
      </c>
      <c r="BK151" s="137">
        <f>ROUND(I151*H151,2)</f>
        <v>0</v>
      </c>
      <c r="BL151" s="17" t="s">
        <v>121</v>
      </c>
      <c r="BM151" s="136" t="s">
        <v>231</v>
      </c>
    </row>
    <row r="152" spans="2:65" s="1" customFormat="1" ht="10.199999999999999">
      <c r="B152" s="32"/>
      <c r="D152" s="164" t="s">
        <v>145</v>
      </c>
      <c r="F152" s="165" t="s">
        <v>232</v>
      </c>
      <c r="I152" s="166"/>
      <c r="L152" s="32"/>
      <c r="M152" s="167"/>
      <c r="T152" s="53"/>
      <c r="AT152" s="17" t="s">
        <v>145</v>
      </c>
      <c r="AU152" s="17" t="s">
        <v>79</v>
      </c>
    </row>
    <row r="153" spans="2:65" s="11" customFormat="1" ht="25.95" customHeight="1">
      <c r="B153" s="112"/>
      <c r="D153" s="113" t="s">
        <v>68</v>
      </c>
      <c r="E153" s="114" t="s">
        <v>233</v>
      </c>
      <c r="F153" s="114" t="s">
        <v>234</v>
      </c>
      <c r="I153" s="115"/>
      <c r="J153" s="116">
        <f>BK153</f>
        <v>0</v>
      </c>
      <c r="L153" s="112"/>
      <c r="M153" s="117"/>
      <c r="P153" s="118">
        <f>P154+P189+P226</f>
        <v>0</v>
      </c>
      <c r="R153" s="118">
        <f>R154+R189+R226</f>
        <v>4.6869540000000001</v>
      </c>
      <c r="T153" s="119">
        <f>T154+T189+T226</f>
        <v>0</v>
      </c>
      <c r="AR153" s="113" t="s">
        <v>79</v>
      </c>
      <c r="AT153" s="120" t="s">
        <v>68</v>
      </c>
      <c r="AU153" s="120" t="s">
        <v>69</v>
      </c>
      <c r="AY153" s="113" t="s">
        <v>114</v>
      </c>
      <c r="BK153" s="121">
        <f>BK154+BK189+BK226</f>
        <v>0</v>
      </c>
    </row>
    <row r="154" spans="2:65" s="11" customFormat="1" ht="22.8" customHeight="1">
      <c r="B154" s="112"/>
      <c r="D154" s="113" t="s">
        <v>68</v>
      </c>
      <c r="E154" s="122" t="s">
        <v>235</v>
      </c>
      <c r="F154" s="122" t="s">
        <v>236</v>
      </c>
      <c r="I154" s="115"/>
      <c r="J154" s="123">
        <f>BK154</f>
        <v>0</v>
      </c>
      <c r="L154" s="112"/>
      <c r="M154" s="117"/>
      <c r="P154" s="118">
        <f>SUM(P155:P188)</f>
        <v>0</v>
      </c>
      <c r="R154" s="118">
        <f>SUM(R155:R188)</f>
        <v>1.800554</v>
      </c>
      <c r="T154" s="119">
        <f>SUM(T155:T188)</f>
        <v>0</v>
      </c>
      <c r="AR154" s="113" t="s">
        <v>79</v>
      </c>
      <c r="AT154" s="120" t="s">
        <v>68</v>
      </c>
      <c r="AU154" s="120" t="s">
        <v>77</v>
      </c>
      <c r="AY154" s="113" t="s">
        <v>114</v>
      </c>
      <c r="BK154" s="121">
        <f>SUM(BK155:BK188)</f>
        <v>0</v>
      </c>
    </row>
    <row r="155" spans="2:65" s="1" customFormat="1" ht="21.75" customHeight="1">
      <c r="B155" s="32"/>
      <c r="C155" s="124" t="s">
        <v>153</v>
      </c>
      <c r="D155" s="124" t="s">
        <v>117</v>
      </c>
      <c r="E155" s="125" t="s">
        <v>237</v>
      </c>
      <c r="F155" s="126" t="s">
        <v>238</v>
      </c>
      <c r="G155" s="127" t="s">
        <v>120</v>
      </c>
      <c r="H155" s="128">
        <v>60.76</v>
      </c>
      <c r="I155" s="129"/>
      <c r="J155" s="130">
        <f>ROUND(I155*H155,2)</f>
        <v>0</v>
      </c>
      <c r="K155" s="131"/>
      <c r="L155" s="32"/>
      <c r="M155" s="132" t="s">
        <v>19</v>
      </c>
      <c r="N155" s="133" t="s">
        <v>40</v>
      </c>
      <c r="P155" s="134">
        <f>O155*H155</f>
        <v>0</v>
      </c>
      <c r="Q155" s="134">
        <v>4.3800000000000002E-3</v>
      </c>
      <c r="R155" s="134">
        <f>Q155*H155</f>
        <v>0.2661288</v>
      </c>
      <c r="S155" s="134">
        <v>0</v>
      </c>
      <c r="T155" s="135">
        <f>S155*H155</f>
        <v>0</v>
      </c>
      <c r="AR155" s="136" t="s">
        <v>121</v>
      </c>
      <c r="AT155" s="136" t="s">
        <v>117</v>
      </c>
      <c r="AU155" s="136" t="s">
        <v>79</v>
      </c>
      <c r="AY155" s="17" t="s">
        <v>114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7" t="s">
        <v>77</v>
      </c>
      <c r="BK155" s="137">
        <f>ROUND(I155*H155,2)</f>
        <v>0</v>
      </c>
      <c r="BL155" s="17" t="s">
        <v>121</v>
      </c>
      <c r="BM155" s="136" t="s">
        <v>239</v>
      </c>
    </row>
    <row r="156" spans="2:65" s="1" customFormat="1" ht="10.199999999999999">
      <c r="B156" s="32"/>
      <c r="D156" s="164" t="s">
        <v>145</v>
      </c>
      <c r="F156" s="165" t="s">
        <v>240</v>
      </c>
      <c r="I156" s="166"/>
      <c r="L156" s="32"/>
      <c r="M156" s="167"/>
      <c r="T156" s="53"/>
      <c r="AT156" s="17" t="s">
        <v>145</v>
      </c>
      <c r="AU156" s="17" t="s">
        <v>79</v>
      </c>
    </row>
    <row r="157" spans="2:65" s="12" customFormat="1" ht="10.199999999999999">
      <c r="B157" s="138"/>
      <c r="D157" s="139" t="s">
        <v>123</v>
      </c>
      <c r="E157" s="140" t="s">
        <v>19</v>
      </c>
      <c r="F157" s="141" t="s">
        <v>241</v>
      </c>
      <c r="H157" s="142">
        <v>24.24</v>
      </c>
      <c r="I157" s="143"/>
      <c r="L157" s="138"/>
      <c r="M157" s="144"/>
      <c r="T157" s="145"/>
      <c r="AT157" s="140" t="s">
        <v>123</v>
      </c>
      <c r="AU157" s="140" t="s">
        <v>79</v>
      </c>
      <c r="AV157" s="12" t="s">
        <v>79</v>
      </c>
      <c r="AW157" s="12" t="s">
        <v>31</v>
      </c>
      <c r="AX157" s="12" t="s">
        <v>69</v>
      </c>
      <c r="AY157" s="140" t="s">
        <v>114</v>
      </c>
    </row>
    <row r="158" spans="2:65" s="12" customFormat="1" ht="10.199999999999999">
      <c r="B158" s="138"/>
      <c r="D158" s="139" t="s">
        <v>123</v>
      </c>
      <c r="E158" s="140" t="s">
        <v>19</v>
      </c>
      <c r="F158" s="141" t="s">
        <v>242</v>
      </c>
      <c r="H158" s="142">
        <v>36.520000000000003</v>
      </c>
      <c r="I158" s="143"/>
      <c r="L158" s="138"/>
      <c r="M158" s="144"/>
      <c r="T158" s="145"/>
      <c r="AT158" s="140" t="s">
        <v>123</v>
      </c>
      <c r="AU158" s="140" t="s">
        <v>79</v>
      </c>
      <c r="AV158" s="12" t="s">
        <v>79</v>
      </c>
      <c r="AW158" s="12" t="s">
        <v>31</v>
      </c>
      <c r="AX158" s="12" t="s">
        <v>69</v>
      </c>
      <c r="AY158" s="140" t="s">
        <v>114</v>
      </c>
    </row>
    <row r="159" spans="2:65" s="13" customFormat="1" ht="10.199999999999999">
      <c r="B159" s="146"/>
      <c r="D159" s="139" t="s">
        <v>123</v>
      </c>
      <c r="E159" s="147" t="s">
        <v>19</v>
      </c>
      <c r="F159" s="148" t="s">
        <v>125</v>
      </c>
      <c r="H159" s="149">
        <v>60.760000000000005</v>
      </c>
      <c r="I159" s="150"/>
      <c r="L159" s="146"/>
      <c r="M159" s="151"/>
      <c r="T159" s="152"/>
      <c r="AT159" s="147" t="s">
        <v>123</v>
      </c>
      <c r="AU159" s="147" t="s">
        <v>79</v>
      </c>
      <c r="AV159" s="13" t="s">
        <v>121</v>
      </c>
      <c r="AW159" s="13" t="s">
        <v>31</v>
      </c>
      <c r="AX159" s="13" t="s">
        <v>77</v>
      </c>
      <c r="AY159" s="147" t="s">
        <v>114</v>
      </c>
    </row>
    <row r="160" spans="2:65" s="1" customFormat="1" ht="33" customHeight="1">
      <c r="B160" s="32"/>
      <c r="C160" s="124" t="s">
        <v>243</v>
      </c>
      <c r="D160" s="124" t="s">
        <v>117</v>
      </c>
      <c r="E160" s="125" t="s">
        <v>244</v>
      </c>
      <c r="F160" s="126" t="s">
        <v>245</v>
      </c>
      <c r="G160" s="127" t="s">
        <v>120</v>
      </c>
      <c r="H160" s="128">
        <v>36.520000000000003</v>
      </c>
      <c r="I160" s="129"/>
      <c r="J160" s="130">
        <f>ROUND(I160*H160,2)</f>
        <v>0</v>
      </c>
      <c r="K160" s="131"/>
      <c r="L160" s="32"/>
      <c r="M160" s="132" t="s">
        <v>19</v>
      </c>
      <c r="N160" s="133" t="s">
        <v>40</v>
      </c>
      <c r="P160" s="134">
        <f>O160*H160</f>
        <v>0</v>
      </c>
      <c r="Q160" s="134">
        <v>8.4899999999999993E-3</v>
      </c>
      <c r="R160" s="134">
        <f>Q160*H160</f>
        <v>0.31005480000000002</v>
      </c>
      <c r="S160" s="134">
        <v>0</v>
      </c>
      <c r="T160" s="135">
        <f>S160*H160</f>
        <v>0</v>
      </c>
      <c r="AR160" s="136" t="s">
        <v>121</v>
      </c>
      <c r="AT160" s="136" t="s">
        <v>117</v>
      </c>
      <c r="AU160" s="136" t="s">
        <v>79</v>
      </c>
      <c r="AY160" s="17" t="s">
        <v>114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7" t="s">
        <v>77</v>
      </c>
      <c r="BK160" s="137">
        <f>ROUND(I160*H160,2)</f>
        <v>0</v>
      </c>
      <c r="BL160" s="17" t="s">
        <v>121</v>
      </c>
      <c r="BM160" s="136" t="s">
        <v>246</v>
      </c>
    </row>
    <row r="161" spans="2:65" s="1" customFormat="1" ht="10.199999999999999">
      <c r="B161" s="32"/>
      <c r="D161" s="164" t="s">
        <v>145</v>
      </c>
      <c r="F161" s="165" t="s">
        <v>247</v>
      </c>
      <c r="I161" s="166"/>
      <c r="L161" s="32"/>
      <c r="M161" s="167"/>
      <c r="T161" s="53"/>
      <c r="AT161" s="17" t="s">
        <v>145</v>
      </c>
      <c r="AU161" s="17" t="s">
        <v>79</v>
      </c>
    </row>
    <row r="162" spans="2:65" s="14" customFormat="1" ht="10.199999999999999">
      <c r="B162" s="168"/>
      <c r="D162" s="139" t="s">
        <v>123</v>
      </c>
      <c r="E162" s="169" t="s">
        <v>19</v>
      </c>
      <c r="F162" s="170" t="s">
        <v>248</v>
      </c>
      <c r="H162" s="169" t="s">
        <v>19</v>
      </c>
      <c r="I162" s="171"/>
      <c r="L162" s="168"/>
      <c r="M162" s="172"/>
      <c r="T162" s="173"/>
      <c r="AT162" s="169" t="s">
        <v>123</v>
      </c>
      <c r="AU162" s="169" t="s">
        <v>79</v>
      </c>
      <c r="AV162" s="14" t="s">
        <v>77</v>
      </c>
      <c r="AW162" s="14" t="s">
        <v>31</v>
      </c>
      <c r="AX162" s="14" t="s">
        <v>69</v>
      </c>
      <c r="AY162" s="169" t="s">
        <v>114</v>
      </c>
    </row>
    <row r="163" spans="2:65" s="12" customFormat="1" ht="10.199999999999999">
      <c r="B163" s="138"/>
      <c r="D163" s="139" t="s">
        <v>123</v>
      </c>
      <c r="E163" s="140" t="s">
        <v>19</v>
      </c>
      <c r="F163" s="141" t="s">
        <v>242</v>
      </c>
      <c r="H163" s="142">
        <v>36.520000000000003</v>
      </c>
      <c r="I163" s="143"/>
      <c r="L163" s="138"/>
      <c r="M163" s="144"/>
      <c r="T163" s="145"/>
      <c r="AT163" s="140" t="s">
        <v>123</v>
      </c>
      <c r="AU163" s="140" t="s">
        <v>79</v>
      </c>
      <c r="AV163" s="12" t="s">
        <v>79</v>
      </c>
      <c r="AW163" s="12" t="s">
        <v>31</v>
      </c>
      <c r="AX163" s="12" t="s">
        <v>77</v>
      </c>
      <c r="AY163" s="140" t="s">
        <v>114</v>
      </c>
    </row>
    <row r="164" spans="2:65" s="1" customFormat="1" ht="16.5" customHeight="1">
      <c r="B164" s="32"/>
      <c r="C164" s="153" t="s">
        <v>249</v>
      </c>
      <c r="D164" s="153" t="s">
        <v>126</v>
      </c>
      <c r="E164" s="154" t="s">
        <v>250</v>
      </c>
      <c r="F164" s="155" t="s">
        <v>251</v>
      </c>
      <c r="G164" s="156" t="s">
        <v>120</v>
      </c>
      <c r="H164" s="157">
        <v>26.664000000000001</v>
      </c>
      <c r="I164" s="158"/>
      <c r="J164" s="159">
        <f>ROUND(I164*H164,2)</f>
        <v>0</v>
      </c>
      <c r="K164" s="160"/>
      <c r="L164" s="161"/>
      <c r="M164" s="162" t="s">
        <v>19</v>
      </c>
      <c r="N164" s="163" t="s">
        <v>40</v>
      </c>
      <c r="P164" s="134">
        <f>O164*H164</f>
        <v>0</v>
      </c>
      <c r="Q164" s="134">
        <v>6.0000000000000001E-3</v>
      </c>
      <c r="R164" s="134">
        <f>Q164*H164</f>
        <v>0.15998400000000002</v>
      </c>
      <c r="S164" s="134">
        <v>0</v>
      </c>
      <c r="T164" s="135">
        <f>S164*H164</f>
        <v>0</v>
      </c>
      <c r="AR164" s="136" t="s">
        <v>129</v>
      </c>
      <c r="AT164" s="136" t="s">
        <v>126</v>
      </c>
      <c r="AU164" s="136" t="s">
        <v>79</v>
      </c>
      <c r="AY164" s="17" t="s">
        <v>114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7" t="s">
        <v>77</v>
      </c>
      <c r="BK164" s="137">
        <f>ROUND(I164*H164,2)</f>
        <v>0</v>
      </c>
      <c r="BL164" s="17" t="s">
        <v>121</v>
      </c>
      <c r="BM164" s="136" t="s">
        <v>252</v>
      </c>
    </row>
    <row r="165" spans="2:65" s="14" customFormat="1" ht="10.199999999999999">
      <c r="B165" s="168"/>
      <c r="D165" s="139" t="s">
        <v>123</v>
      </c>
      <c r="E165" s="169" t="s">
        <v>19</v>
      </c>
      <c r="F165" s="170" t="s">
        <v>248</v>
      </c>
      <c r="H165" s="169" t="s">
        <v>19</v>
      </c>
      <c r="I165" s="171"/>
      <c r="L165" s="168"/>
      <c r="M165" s="172"/>
      <c r="T165" s="173"/>
      <c r="AT165" s="169" t="s">
        <v>123</v>
      </c>
      <c r="AU165" s="169" t="s">
        <v>79</v>
      </c>
      <c r="AV165" s="14" t="s">
        <v>77</v>
      </c>
      <c r="AW165" s="14" t="s">
        <v>31</v>
      </c>
      <c r="AX165" s="14" t="s">
        <v>69</v>
      </c>
      <c r="AY165" s="169" t="s">
        <v>114</v>
      </c>
    </row>
    <row r="166" spans="2:65" s="12" customFormat="1" ht="10.199999999999999">
      <c r="B166" s="138"/>
      <c r="D166" s="139" t="s">
        <v>123</v>
      </c>
      <c r="E166" s="140" t="s">
        <v>19</v>
      </c>
      <c r="F166" s="141" t="s">
        <v>253</v>
      </c>
      <c r="H166" s="142">
        <v>26.664000000000001</v>
      </c>
      <c r="I166" s="143"/>
      <c r="L166" s="138"/>
      <c r="M166" s="144"/>
      <c r="T166" s="145"/>
      <c r="AT166" s="140" t="s">
        <v>123</v>
      </c>
      <c r="AU166" s="140" t="s">
        <v>79</v>
      </c>
      <c r="AV166" s="12" t="s">
        <v>79</v>
      </c>
      <c r="AW166" s="12" t="s">
        <v>31</v>
      </c>
      <c r="AX166" s="12" t="s">
        <v>77</v>
      </c>
      <c r="AY166" s="140" t="s">
        <v>114</v>
      </c>
    </row>
    <row r="167" spans="2:65" s="1" customFormat="1" ht="16.5" customHeight="1">
      <c r="B167" s="32"/>
      <c r="C167" s="153" t="s">
        <v>254</v>
      </c>
      <c r="D167" s="153" t="s">
        <v>126</v>
      </c>
      <c r="E167" s="154" t="s">
        <v>255</v>
      </c>
      <c r="F167" s="155" t="s">
        <v>256</v>
      </c>
      <c r="G167" s="156" t="s">
        <v>120</v>
      </c>
      <c r="H167" s="157">
        <v>40.155999999999999</v>
      </c>
      <c r="I167" s="158"/>
      <c r="J167" s="159">
        <f>ROUND(I167*H167,2)</f>
        <v>0</v>
      </c>
      <c r="K167" s="160"/>
      <c r="L167" s="161"/>
      <c r="M167" s="162" t="s">
        <v>19</v>
      </c>
      <c r="N167" s="163" t="s">
        <v>40</v>
      </c>
      <c r="P167" s="134">
        <f>O167*H167</f>
        <v>0</v>
      </c>
      <c r="Q167" s="134">
        <v>1.55E-2</v>
      </c>
      <c r="R167" s="134">
        <f>Q167*H167</f>
        <v>0.62241800000000003</v>
      </c>
      <c r="S167" s="134">
        <v>0</v>
      </c>
      <c r="T167" s="135">
        <f>S167*H167</f>
        <v>0</v>
      </c>
      <c r="AR167" s="136" t="s">
        <v>129</v>
      </c>
      <c r="AT167" s="136" t="s">
        <v>126</v>
      </c>
      <c r="AU167" s="136" t="s">
        <v>79</v>
      </c>
      <c r="AY167" s="17" t="s">
        <v>114</v>
      </c>
      <c r="BE167" s="137">
        <f>IF(N167="základní",J167,0)</f>
        <v>0</v>
      </c>
      <c r="BF167" s="137">
        <f>IF(N167="snížená",J167,0)</f>
        <v>0</v>
      </c>
      <c r="BG167" s="137">
        <f>IF(N167="zákl. přenesená",J167,0)</f>
        <v>0</v>
      </c>
      <c r="BH167" s="137">
        <f>IF(N167="sníž. přenesená",J167,0)</f>
        <v>0</v>
      </c>
      <c r="BI167" s="137">
        <f>IF(N167="nulová",J167,0)</f>
        <v>0</v>
      </c>
      <c r="BJ167" s="17" t="s">
        <v>77</v>
      </c>
      <c r="BK167" s="137">
        <f>ROUND(I167*H167,2)</f>
        <v>0</v>
      </c>
      <c r="BL167" s="17" t="s">
        <v>121</v>
      </c>
      <c r="BM167" s="136" t="s">
        <v>257</v>
      </c>
    </row>
    <row r="168" spans="2:65" s="14" customFormat="1" ht="10.199999999999999">
      <c r="B168" s="168"/>
      <c r="D168" s="139" t="s">
        <v>123</v>
      </c>
      <c r="E168" s="169" t="s">
        <v>19</v>
      </c>
      <c r="F168" s="170" t="s">
        <v>248</v>
      </c>
      <c r="H168" s="169" t="s">
        <v>19</v>
      </c>
      <c r="I168" s="171"/>
      <c r="L168" s="168"/>
      <c r="M168" s="172"/>
      <c r="T168" s="173"/>
      <c r="AT168" s="169" t="s">
        <v>123</v>
      </c>
      <c r="AU168" s="169" t="s">
        <v>79</v>
      </c>
      <c r="AV168" s="14" t="s">
        <v>77</v>
      </c>
      <c r="AW168" s="14" t="s">
        <v>31</v>
      </c>
      <c r="AX168" s="14" t="s">
        <v>69</v>
      </c>
      <c r="AY168" s="169" t="s">
        <v>114</v>
      </c>
    </row>
    <row r="169" spans="2:65" s="12" customFormat="1" ht="10.199999999999999">
      <c r="B169" s="138"/>
      <c r="D169" s="139" t="s">
        <v>123</v>
      </c>
      <c r="E169" s="140" t="s">
        <v>19</v>
      </c>
      <c r="F169" s="141" t="s">
        <v>258</v>
      </c>
      <c r="H169" s="142">
        <v>40.155999999999999</v>
      </c>
      <c r="I169" s="143"/>
      <c r="L169" s="138"/>
      <c r="M169" s="144"/>
      <c r="T169" s="145"/>
      <c r="AT169" s="140" t="s">
        <v>123</v>
      </c>
      <c r="AU169" s="140" t="s">
        <v>79</v>
      </c>
      <c r="AV169" s="12" t="s">
        <v>79</v>
      </c>
      <c r="AW169" s="12" t="s">
        <v>31</v>
      </c>
      <c r="AX169" s="12" t="s">
        <v>77</v>
      </c>
      <c r="AY169" s="140" t="s">
        <v>114</v>
      </c>
    </row>
    <row r="170" spans="2:65" s="1" customFormat="1" ht="37.799999999999997" customHeight="1">
      <c r="B170" s="32"/>
      <c r="C170" s="124" t="s">
        <v>259</v>
      </c>
      <c r="D170" s="124" t="s">
        <v>117</v>
      </c>
      <c r="E170" s="125" t="s">
        <v>260</v>
      </c>
      <c r="F170" s="126" t="s">
        <v>261</v>
      </c>
      <c r="G170" s="127" t="s">
        <v>120</v>
      </c>
      <c r="H170" s="128">
        <v>24.24</v>
      </c>
      <c r="I170" s="129"/>
      <c r="J170" s="130">
        <f>ROUND(I170*H170,2)</f>
        <v>0</v>
      </c>
      <c r="K170" s="131"/>
      <c r="L170" s="32"/>
      <c r="M170" s="132" t="s">
        <v>19</v>
      </c>
      <c r="N170" s="133" t="s">
        <v>40</v>
      </c>
      <c r="P170" s="134">
        <f>O170*H170</f>
        <v>0</v>
      </c>
      <c r="Q170" s="134">
        <v>1.1390000000000001E-2</v>
      </c>
      <c r="R170" s="134">
        <f>Q170*H170</f>
        <v>0.27609359999999999</v>
      </c>
      <c r="S170" s="134">
        <v>0</v>
      </c>
      <c r="T170" s="135">
        <f>S170*H170</f>
        <v>0</v>
      </c>
      <c r="AR170" s="136" t="s">
        <v>121</v>
      </c>
      <c r="AT170" s="136" t="s">
        <v>117</v>
      </c>
      <c r="AU170" s="136" t="s">
        <v>79</v>
      </c>
      <c r="AY170" s="17" t="s">
        <v>114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7" t="s">
        <v>77</v>
      </c>
      <c r="BK170" s="137">
        <f>ROUND(I170*H170,2)</f>
        <v>0</v>
      </c>
      <c r="BL170" s="17" t="s">
        <v>121</v>
      </c>
      <c r="BM170" s="136" t="s">
        <v>262</v>
      </c>
    </row>
    <row r="171" spans="2:65" s="1" customFormat="1" ht="10.199999999999999">
      <c r="B171" s="32"/>
      <c r="D171" s="164" t="s">
        <v>145</v>
      </c>
      <c r="F171" s="165" t="s">
        <v>263</v>
      </c>
      <c r="I171" s="166"/>
      <c r="L171" s="32"/>
      <c r="M171" s="167"/>
      <c r="T171" s="53"/>
      <c r="AT171" s="17" t="s">
        <v>145</v>
      </c>
      <c r="AU171" s="17" t="s">
        <v>79</v>
      </c>
    </row>
    <row r="172" spans="2:65" s="14" customFormat="1" ht="10.199999999999999">
      <c r="B172" s="168"/>
      <c r="D172" s="139" t="s">
        <v>123</v>
      </c>
      <c r="E172" s="169" t="s">
        <v>19</v>
      </c>
      <c r="F172" s="170" t="s">
        <v>248</v>
      </c>
      <c r="H172" s="169" t="s">
        <v>19</v>
      </c>
      <c r="I172" s="171"/>
      <c r="L172" s="168"/>
      <c r="M172" s="172"/>
      <c r="T172" s="173"/>
      <c r="AT172" s="169" t="s">
        <v>123</v>
      </c>
      <c r="AU172" s="169" t="s">
        <v>79</v>
      </c>
      <c r="AV172" s="14" t="s">
        <v>77</v>
      </c>
      <c r="AW172" s="14" t="s">
        <v>31</v>
      </c>
      <c r="AX172" s="14" t="s">
        <v>69</v>
      </c>
      <c r="AY172" s="169" t="s">
        <v>114</v>
      </c>
    </row>
    <row r="173" spans="2:65" s="12" customFormat="1" ht="10.199999999999999">
      <c r="B173" s="138"/>
      <c r="D173" s="139" t="s">
        <v>123</v>
      </c>
      <c r="E173" s="140" t="s">
        <v>19</v>
      </c>
      <c r="F173" s="141" t="s">
        <v>241</v>
      </c>
      <c r="H173" s="142">
        <v>24.24</v>
      </c>
      <c r="I173" s="143"/>
      <c r="L173" s="138"/>
      <c r="M173" s="144"/>
      <c r="T173" s="145"/>
      <c r="AT173" s="140" t="s">
        <v>123</v>
      </c>
      <c r="AU173" s="140" t="s">
        <v>79</v>
      </c>
      <c r="AV173" s="12" t="s">
        <v>79</v>
      </c>
      <c r="AW173" s="12" t="s">
        <v>31</v>
      </c>
      <c r="AX173" s="12" t="s">
        <v>77</v>
      </c>
      <c r="AY173" s="140" t="s">
        <v>114</v>
      </c>
    </row>
    <row r="174" spans="2:65" s="1" customFormat="1" ht="24.15" customHeight="1">
      <c r="B174" s="32"/>
      <c r="C174" s="124" t="s">
        <v>7</v>
      </c>
      <c r="D174" s="124" t="s">
        <v>117</v>
      </c>
      <c r="E174" s="125" t="s">
        <v>264</v>
      </c>
      <c r="F174" s="126" t="s">
        <v>265</v>
      </c>
      <c r="G174" s="127" t="s">
        <v>120</v>
      </c>
      <c r="H174" s="128">
        <v>60.76</v>
      </c>
      <c r="I174" s="129"/>
      <c r="J174" s="130">
        <f>ROUND(I174*H174,2)</f>
        <v>0</v>
      </c>
      <c r="K174" s="131"/>
      <c r="L174" s="32"/>
      <c r="M174" s="132" t="s">
        <v>19</v>
      </c>
      <c r="N174" s="133" t="s">
        <v>40</v>
      </c>
      <c r="P174" s="134">
        <f>O174*H174</f>
        <v>0</v>
      </c>
      <c r="Q174" s="134">
        <v>1.8E-3</v>
      </c>
      <c r="R174" s="134">
        <f>Q174*H174</f>
        <v>0.10936799999999999</v>
      </c>
      <c r="S174" s="134">
        <v>0</v>
      </c>
      <c r="T174" s="135">
        <f>S174*H174</f>
        <v>0</v>
      </c>
      <c r="AR174" s="136" t="s">
        <v>121</v>
      </c>
      <c r="AT174" s="136" t="s">
        <v>117</v>
      </c>
      <c r="AU174" s="136" t="s">
        <v>79</v>
      </c>
      <c r="AY174" s="17" t="s">
        <v>114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7" t="s">
        <v>77</v>
      </c>
      <c r="BK174" s="137">
        <f>ROUND(I174*H174,2)</f>
        <v>0</v>
      </c>
      <c r="BL174" s="17" t="s">
        <v>121</v>
      </c>
      <c r="BM174" s="136" t="s">
        <v>266</v>
      </c>
    </row>
    <row r="175" spans="2:65" s="1" customFormat="1" ht="10.199999999999999">
      <c r="B175" s="32"/>
      <c r="D175" s="164" t="s">
        <v>145</v>
      </c>
      <c r="F175" s="165" t="s">
        <v>267</v>
      </c>
      <c r="I175" s="166"/>
      <c r="L175" s="32"/>
      <c r="M175" s="167"/>
      <c r="T175" s="53"/>
      <c r="AT175" s="17" t="s">
        <v>145</v>
      </c>
      <c r="AU175" s="17" t="s">
        <v>79</v>
      </c>
    </row>
    <row r="176" spans="2:65" s="12" customFormat="1" ht="10.199999999999999">
      <c r="B176" s="138"/>
      <c r="D176" s="139" t="s">
        <v>123</v>
      </c>
      <c r="E176" s="140" t="s">
        <v>19</v>
      </c>
      <c r="F176" s="141" t="s">
        <v>241</v>
      </c>
      <c r="H176" s="142">
        <v>24.24</v>
      </c>
      <c r="I176" s="143"/>
      <c r="L176" s="138"/>
      <c r="M176" s="144"/>
      <c r="T176" s="145"/>
      <c r="AT176" s="140" t="s">
        <v>123</v>
      </c>
      <c r="AU176" s="140" t="s">
        <v>79</v>
      </c>
      <c r="AV176" s="12" t="s">
        <v>79</v>
      </c>
      <c r="AW176" s="12" t="s">
        <v>31</v>
      </c>
      <c r="AX176" s="12" t="s">
        <v>69</v>
      </c>
      <c r="AY176" s="140" t="s">
        <v>114</v>
      </c>
    </row>
    <row r="177" spans="2:65" s="12" customFormat="1" ht="10.199999999999999">
      <c r="B177" s="138"/>
      <c r="D177" s="139" t="s">
        <v>123</v>
      </c>
      <c r="E177" s="140" t="s">
        <v>19</v>
      </c>
      <c r="F177" s="141" t="s">
        <v>242</v>
      </c>
      <c r="H177" s="142">
        <v>36.520000000000003</v>
      </c>
      <c r="I177" s="143"/>
      <c r="L177" s="138"/>
      <c r="M177" s="144"/>
      <c r="T177" s="145"/>
      <c r="AT177" s="140" t="s">
        <v>123</v>
      </c>
      <c r="AU177" s="140" t="s">
        <v>79</v>
      </c>
      <c r="AV177" s="12" t="s">
        <v>79</v>
      </c>
      <c r="AW177" s="12" t="s">
        <v>31</v>
      </c>
      <c r="AX177" s="12" t="s">
        <v>69</v>
      </c>
      <c r="AY177" s="140" t="s">
        <v>114</v>
      </c>
    </row>
    <row r="178" spans="2:65" s="13" customFormat="1" ht="10.199999999999999">
      <c r="B178" s="146"/>
      <c r="D178" s="139" t="s">
        <v>123</v>
      </c>
      <c r="E178" s="147" t="s">
        <v>19</v>
      </c>
      <c r="F178" s="148" t="s">
        <v>125</v>
      </c>
      <c r="H178" s="149">
        <v>60.760000000000005</v>
      </c>
      <c r="I178" s="150"/>
      <c r="L178" s="146"/>
      <c r="M178" s="151"/>
      <c r="T178" s="152"/>
      <c r="AT178" s="147" t="s">
        <v>123</v>
      </c>
      <c r="AU178" s="147" t="s">
        <v>79</v>
      </c>
      <c r="AV178" s="13" t="s">
        <v>121</v>
      </c>
      <c r="AW178" s="13" t="s">
        <v>31</v>
      </c>
      <c r="AX178" s="13" t="s">
        <v>77</v>
      </c>
      <c r="AY178" s="147" t="s">
        <v>114</v>
      </c>
    </row>
    <row r="179" spans="2:65" s="1" customFormat="1" ht="24.15" customHeight="1">
      <c r="B179" s="32"/>
      <c r="C179" s="124" t="s">
        <v>268</v>
      </c>
      <c r="D179" s="124" t="s">
        <v>117</v>
      </c>
      <c r="E179" s="125" t="s">
        <v>269</v>
      </c>
      <c r="F179" s="126" t="s">
        <v>270</v>
      </c>
      <c r="G179" s="127" t="s">
        <v>120</v>
      </c>
      <c r="H179" s="128">
        <v>60.76</v>
      </c>
      <c r="I179" s="129"/>
      <c r="J179" s="130">
        <f>ROUND(I179*H179,2)</f>
        <v>0</v>
      </c>
      <c r="K179" s="131"/>
      <c r="L179" s="32"/>
      <c r="M179" s="132" t="s">
        <v>19</v>
      </c>
      <c r="N179" s="133" t="s">
        <v>40</v>
      </c>
      <c r="P179" s="134">
        <f>O179*H179</f>
        <v>0</v>
      </c>
      <c r="Q179" s="134">
        <v>1E-4</v>
      </c>
      <c r="R179" s="134">
        <f>Q179*H179</f>
        <v>6.0759999999999998E-3</v>
      </c>
      <c r="S179" s="134">
        <v>0</v>
      </c>
      <c r="T179" s="135">
        <f>S179*H179</f>
        <v>0</v>
      </c>
      <c r="AR179" s="136" t="s">
        <v>153</v>
      </c>
      <c r="AT179" s="136" t="s">
        <v>117</v>
      </c>
      <c r="AU179" s="136" t="s">
        <v>79</v>
      </c>
      <c r="AY179" s="17" t="s">
        <v>114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17" t="s">
        <v>77</v>
      </c>
      <c r="BK179" s="137">
        <f>ROUND(I179*H179,2)</f>
        <v>0</v>
      </c>
      <c r="BL179" s="17" t="s">
        <v>153</v>
      </c>
      <c r="BM179" s="136" t="s">
        <v>271</v>
      </c>
    </row>
    <row r="180" spans="2:65" s="1" customFormat="1" ht="10.199999999999999">
      <c r="B180" s="32"/>
      <c r="D180" s="164" t="s">
        <v>145</v>
      </c>
      <c r="F180" s="165" t="s">
        <v>272</v>
      </c>
      <c r="I180" s="166"/>
      <c r="L180" s="32"/>
      <c r="M180" s="167"/>
      <c r="T180" s="53"/>
      <c r="AT180" s="17" t="s">
        <v>145</v>
      </c>
      <c r="AU180" s="17" t="s">
        <v>79</v>
      </c>
    </row>
    <row r="181" spans="2:65" s="12" customFormat="1" ht="10.199999999999999">
      <c r="B181" s="138"/>
      <c r="D181" s="139" t="s">
        <v>123</v>
      </c>
      <c r="E181" s="140" t="s">
        <v>19</v>
      </c>
      <c r="F181" s="141" t="s">
        <v>241</v>
      </c>
      <c r="H181" s="142">
        <v>24.24</v>
      </c>
      <c r="I181" s="143"/>
      <c r="L181" s="138"/>
      <c r="M181" s="144"/>
      <c r="T181" s="145"/>
      <c r="AT181" s="140" t="s">
        <v>123</v>
      </c>
      <c r="AU181" s="140" t="s">
        <v>79</v>
      </c>
      <c r="AV181" s="12" t="s">
        <v>79</v>
      </c>
      <c r="AW181" s="12" t="s">
        <v>31</v>
      </c>
      <c r="AX181" s="12" t="s">
        <v>69</v>
      </c>
      <c r="AY181" s="140" t="s">
        <v>114</v>
      </c>
    </row>
    <row r="182" spans="2:65" s="12" customFormat="1" ht="10.199999999999999">
      <c r="B182" s="138"/>
      <c r="D182" s="139" t="s">
        <v>123</v>
      </c>
      <c r="E182" s="140" t="s">
        <v>19</v>
      </c>
      <c r="F182" s="141" t="s">
        <v>242</v>
      </c>
      <c r="H182" s="142">
        <v>36.520000000000003</v>
      </c>
      <c r="I182" s="143"/>
      <c r="L182" s="138"/>
      <c r="M182" s="144"/>
      <c r="T182" s="145"/>
      <c r="AT182" s="140" t="s">
        <v>123</v>
      </c>
      <c r="AU182" s="140" t="s">
        <v>79</v>
      </c>
      <c r="AV182" s="12" t="s">
        <v>79</v>
      </c>
      <c r="AW182" s="12" t="s">
        <v>31</v>
      </c>
      <c r="AX182" s="12" t="s">
        <v>69</v>
      </c>
      <c r="AY182" s="140" t="s">
        <v>114</v>
      </c>
    </row>
    <row r="183" spans="2:65" s="13" customFormat="1" ht="10.199999999999999">
      <c r="B183" s="146"/>
      <c r="D183" s="139" t="s">
        <v>123</v>
      </c>
      <c r="E183" s="147" t="s">
        <v>19</v>
      </c>
      <c r="F183" s="148" t="s">
        <v>125</v>
      </c>
      <c r="H183" s="149">
        <v>60.760000000000005</v>
      </c>
      <c r="I183" s="150"/>
      <c r="L183" s="146"/>
      <c r="M183" s="151"/>
      <c r="T183" s="152"/>
      <c r="AT183" s="147" t="s">
        <v>123</v>
      </c>
      <c r="AU183" s="147" t="s">
        <v>79</v>
      </c>
      <c r="AV183" s="13" t="s">
        <v>121</v>
      </c>
      <c r="AW183" s="13" t="s">
        <v>31</v>
      </c>
      <c r="AX183" s="13" t="s">
        <v>77</v>
      </c>
      <c r="AY183" s="147" t="s">
        <v>114</v>
      </c>
    </row>
    <row r="184" spans="2:65" s="1" customFormat="1" ht="24.15" customHeight="1">
      <c r="B184" s="32"/>
      <c r="C184" s="124" t="s">
        <v>273</v>
      </c>
      <c r="D184" s="124" t="s">
        <v>117</v>
      </c>
      <c r="E184" s="125" t="s">
        <v>274</v>
      </c>
      <c r="F184" s="126" t="s">
        <v>275</v>
      </c>
      <c r="G184" s="127" t="s">
        <v>120</v>
      </c>
      <c r="H184" s="128">
        <v>60.76</v>
      </c>
      <c r="I184" s="129"/>
      <c r="J184" s="130">
        <f>ROUND(I184*H184,2)</f>
        <v>0</v>
      </c>
      <c r="K184" s="131"/>
      <c r="L184" s="32"/>
      <c r="M184" s="132" t="s">
        <v>19</v>
      </c>
      <c r="N184" s="133" t="s">
        <v>40</v>
      </c>
      <c r="P184" s="134">
        <f>O184*H184</f>
        <v>0</v>
      </c>
      <c r="Q184" s="134">
        <v>8.3000000000000001E-4</v>
      </c>
      <c r="R184" s="134">
        <f>Q184*H184</f>
        <v>5.0430799999999998E-2</v>
      </c>
      <c r="S184" s="134">
        <v>0</v>
      </c>
      <c r="T184" s="135">
        <f>S184*H184</f>
        <v>0</v>
      </c>
      <c r="AR184" s="136" t="s">
        <v>153</v>
      </c>
      <c r="AT184" s="136" t="s">
        <v>117</v>
      </c>
      <c r="AU184" s="136" t="s">
        <v>79</v>
      </c>
      <c r="AY184" s="17" t="s">
        <v>114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7" t="s">
        <v>77</v>
      </c>
      <c r="BK184" s="137">
        <f>ROUND(I184*H184,2)</f>
        <v>0</v>
      </c>
      <c r="BL184" s="17" t="s">
        <v>153</v>
      </c>
      <c r="BM184" s="136" t="s">
        <v>276</v>
      </c>
    </row>
    <row r="185" spans="2:65" s="1" customFormat="1" ht="10.199999999999999">
      <c r="B185" s="32"/>
      <c r="D185" s="164" t="s">
        <v>145</v>
      </c>
      <c r="F185" s="165" t="s">
        <v>277</v>
      </c>
      <c r="I185" s="166"/>
      <c r="L185" s="32"/>
      <c r="M185" s="167"/>
      <c r="T185" s="53"/>
      <c r="AT185" s="17" t="s">
        <v>145</v>
      </c>
      <c r="AU185" s="17" t="s">
        <v>79</v>
      </c>
    </row>
    <row r="186" spans="2:65" s="12" customFormat="1" ht="10.199999999999999">
      <c r="B186" s="138"/>
      <c r="D186" s="139" t="s">
        <v>123</v>
      </c>
      <c r="E186" s="140" t="s">
        <v>19</v>
      </c>
      <c r="F186" s="141" t="s">
        <v>241</v>
      </c>
      <c r="H186" s="142">
        <v>24.24</v>
      </c>
      <c r="I186" s="143"/>
      <c r="L186" s="138"/>
      <c r="M186" s="144"/>
      <c r="T186" s="145"/>
      <c r="AT186" s="140" t="s">
        <v>123</v>
      </c>
      <c r="AU186" s="140" t="s">
        <v>79</v>
      </c>
      <c r="AV186" s="12" t="s">
        <v>79</v>
      </c>
      <c r="AW186" s="12" t="s">
        <v>31</v>
      </c>
      <c r="AX186" s="12" t="s">
        <v>69</v>
      </c>
      <c r="AY186" s="140" t="s">
        <v>114</v>
      </c>
    </row>
    <row r="187" spans="2:65" s="12" customFormat="1" ht="10.199999999999999">
      <c r="B187" s="138"/>
      <c r="D187" s="139" t="s">
        <v>123</v>
      </c>
      <c r="E187" s="140" t="s">
        <v>19</v>
      </c>
      <c r="F187" s="141" t="s">
        <v>242</v>
      </c>
      <c r="H187" s="142">
        <v>36.520000000000003</v>
      </c>
      <c r="I187" s="143"/>
      <c r="L187" s="138"/>
      <c r="M187" s="144"/>
      <c r="T187" s="145"/>
      <c r="AT187" s="140" t="s">
        <v>123</v>
      </c>
      <c r="AU187" s="140" t="s">
        <v>79</v>
      </c>
      <c r="AV187" s="12" t="s">
        <v>79</v>
      </c>
      <c r="AW187" s="12" t="s">
        <v>31</v>
      </c>
      <c r="AX187" s="12" t="s">
        <v>69</v>
      </c>
      <c r="AY187" s="140" t="s">
        <v>114</v>
      </c>
    </row>
    <row r="188" spans="2:65" s="13" customFormat="1" ht="10.199999999999999">
      <c r="B188" s="146"/>
      <c r="D188" s="139" t="s">
        <v>123</v>
      </c>
      <c r="E188" s="147" t="s">
        <v>19</v>
      </c>
      <c r="F188" s="148" t="s">
        <v>125</v>
      </c>
      <c r="H188" s="149">
        <v>60.760000000000005</v>
      </c>
      <c r="I188" s="150"/>
      <c r="L188" s="146"/>
      <c r="M188" s="151"/>
      <c r="T188" s="152"/>
      <c r="AT188" s="147" t="s">
        <v>123</v>
      </c>
      <c r="AU188" s="147" t="s">
        <v>79</v>
      </c>
      <c r="AV188" s="13" t="s">
        <v>121</v>
      </c>
      <c r="AW188" s="13" t="s">
        <v>31</v>
      </c>
      <c r="AX188" s="13" t="s">
        <v>77</v>
      </c>
      <c r="AY188" s="147" t="s">
        <v>114</v>
      </c>
    </row>
    <row r="189" spans="2:65" s="11" customFormat="1" ht="22.8" customHeight="1">
      <c r="B189" s="112"/>
      <c r="D189" s="113" t="s">
        <v>68</v>
      </c>
      <c r="E189" s="122" t="s">
        <v>278</v>
      </c>
      <c r="F189" s="122" t="s">
        <v>279</v>
      </c>
      <c r="I189" s="115"/>
      <c r="J189" s="123">
        <f>BK189</f>
        <v>0</v>
      </c>
      <c r="L189" s="112"/>
      <c r="M189" s="117"/>
      <c r="P189" s="118">
        <f>SUM(P190:P225)</f>
        <v>0</v>
      </c>
      <c r="R189" s="118">
        <f>SUM(R190:R225)</f>
        <v>2.8864000000000001</v>
      </c>
      <c r="T189" s="119">
        <f>SUM(T190:T225)</f>
        <v>0</v>
      </c>
      <c r="AR189" s="113" t="s">
        <v>79</v>
      </c>
      <c r="AT189" s="120" t="s">
        <v>68</v>
      </c>
      <c r="AU189" s="120" t="s">
        <v>77</v>
      </c>
      <c r="AY189" s="113" t="s">
        <v>114</v>
      </c>
      <c r="BK189" s="121">
        <f>SUM(BK190:BK225)</f>
        <v>0</v>
      </c>
    </row>
    <row r="190" spans="2:65" s="1" customFormat="1" ht="21.75" customHeight="1">
      <c r="B190" s="32"/>
      <c r="C190" s="124" t="s">
        <v>280</v>
      </c>
      <c r="D190" s="124" t="s">
        <v>117</v>
      </c>
      <c r="E190" s="125" t="s">
        <v>281</v>
      </c>
      <c r="F190" s="126" t="s">
        <v>282</v>
      </c>
      <c r="G190" s="127" t="s">
        <v>152</v>
      </c>
      <c r="H190" s="128">
        <v>306</v>
      </c>
      <c r="I190" s="129"/>
      <c r="J190" s="130">
        <f>ROUND(I190*H190,2)</f>
        <v>0</v>
      </c>
      <c r="K190" s="131"/>
      <c r="L190" s="32"/>
      <c r="M190" s="132" t="s">
        <v>19</v>
      </c>
      <c r="N190" s="133" t="s">
        <v>40</v>
      </c>
      <c r="P190" s="134">
        <f>O190*H190</f>
        <v>0</v>
      </c>
      <c r="Q190" s="134">
        <v>0</v>
      </c>
      <c r="R190" s="134">
        <f>Q190*H190</f>
        <v>0</v>
      </c>
      <c r="S190" s="134">
        <v>0</v>
      </c>
      <c r="T190" s="135">
        <f>S190*H190</f>
        <v>0</v>
      </c>
      <c r="AR190" s="136" t="s">
        <v>153</v>
      </c>
      <c r="AT190" s="136" t="s">
        <v>117</v>
      </c>
      <c r="AU190" s="136" t="s">
        <v>79</v>
      </c>
      <c r="AY190" s="17" t="s">
        <v>114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7" t="s">
        <v>77</v>
      </c>
      <c r="BK190" s="137">
        <f>ROUND(I190*H190,2)</f>
        <v>0</v>
      </c>
      <c r="BL190" s="17" t="s">
        <v>153</v>
      </c>
      <c r="BM190" s="136" t="s">
        <v>283</v>
      </c>
    </row>
    <row r="191" spans="2:65" s="1" customFormat="1" ht="10.199999999999999">
      <c r="B191" s="32"/>
      <c r="D191" s="164" t="s">
        <v>145</v>
      </c>
      <c r="F191" s="165" t="s">
        <v>284</v>
      </c>
      <c r="I191" s="166"/>
      <c r="L191" s="32"/>
      <c r="M191" s="167"/>
      <c r="T191" s="53"/>
      <c r="AT191" s="17" t="s">
        <v>145</v>
      </c>
      <c r="AU191" s="17" t="s">
        <v>79</v>
      </c>
    </row>
    <row r="192" spans="2:65" s="14" customFormat="1" ht="10.199999999999999">
      <c r="B192" s="168"/>
      <c r="D192" s="139" t="s">
        <v>123</v>
      </c>
      <c r="E192" s="169" t="s">
        <v>19</v>
      </c>
      <c r="F192" s="170" t="s">
        <v>285</v>
      </c>
      <c r="H192" s="169" t="s">
        <v>19</v>
      </c>
      <c r="I192" s="171"/>
      <c r="L192" s="168"/>
      <c r="M192" s="172"/>
      <c r="T192" s="173"/>
      <c r="AT192" s="169" t="s">
        <v>123</v>
      </c>
      <c r="AU192" s="169" t="s">
        <v>79</v>
      </c>
      <c r="AV192" s="14" t="s">
        <v>77</v>
      </c>
      <c r="AW192" s="14" t="s">
        <v>31</v>
      </c>
      <c r="AX192" s="14" t="s">
        <v>69</v>
      </c>
      <c r="AY192" s="169" t="s">
        <v>114</v>
      </c>
    </row>
    <row r="193" spans="2:65" s="12" customFormat="1" ht="10.199999999999999">
      <c r="B193" s="138"/>
      <c r="D193" s="139" t="s">
        <v>123</v>
      </c>
      <c r="E193" s="140" t="s">
        <v>19</v>
      </c>
      <c r="F193" s="141" t="s">
        <v>286</v>
      </c>
      <c r="H193" s="142">
        <v>128</v>
      </c>
      <c r="I193" s="143"/>
      <c r="L193" s="138"/>
      <c r="M193" s="144"/>
      <c r="T193" s="145"/>
      <c r="AT193" s="140" t="s">
        <v>123</v>
      </c>
      <c r="AU193" s="140" t="s">
        <v>79</v>
      </c>
      <c r="AV193" s="12" t="s">
        <v>79</v>
      </c>
      <c r="AW193" s="12" t="s">
        <v>31</v>
      </c>
      <c r="AX193" s="12" t="s">
        <v>69</v>
      </c>
      <c r="AY193" s="140" t="s">
        <v>114</v>
      </c>
    </row>
    <row r="194" spans="2:65" s="14" customFormat="1" ht="10.199999999999999">
      <c r="B194" s="168"/>
      <c r="D194" s="139" t="s">
        <v>123</v>
      </c>
      <c r="E194" s="169" t="s">
        <v>19</v>
      </c>
      <c r="F194" s="170" t="s">
        <v>287</v>
      </c>
      <c r="H194" s="169" t="s">
        <v>19</v>
      </c>
      <c r="I194" s="171"/>
      <c r="L194" s="168"/>
      <c r="M194" s="172"/>
      <c r="T194" s="173"/>
      <c r="AT194" s="169" t="s">
        <v>123</v>
      </c>
      <c r="AU194" s="169" t="s">
        <v>79</v>
      </c>
      <c r="AV194" s="14" t="s">
        <v>77</v>
      </c>
      <c r="AW194" s="14" t="s">
        <v>31</v>
      </c>
      <c r="AX194" s="14" t="s">
        <v>69</v>
      </c>
      <c r="AY194" s="169" t="s">
        <v>114</v>
      </c>
    </row>
    <row r="195" spans="2:65" s="12" customFormat="1" ht="10.199999999999999">
      <c r="B195" s="138"/>
      <c r="D195" s="139" t="s">
        <v>123</v>
      </c>
      <c r="E195" s="140" t="s">
        <v>19</v>
      </c>
      <c r="F195" s="141" t="s">
        <v>288</v>
      </c>
      <c r="H195" s="142">
        <v>48</v>
      </c>
      <c r="I195" s="143"/>
      <c r="L195" s="138"/>
      <c r="M195" s="144"/>
      <c r="T195" s="145"/>
      <c r="AT195" s="140" t="s">
        <v>123</v>
      </c>
      <c r="AU195" s="140" t="s">
        <v>79</v>
      </c>
      <c r="AV195" s="12" t="s">
        <v>79</v>
      </c>
      <c r="AW195" s="12" t="s">
        <v>31</v>
      </c>
      <c r="AX195" s="12" t="s">
        <v>69</v>
      </c>
      <c r="AY195" s="140" t="s">
        <v>114</v>
      </c>
    </row>
    <row r="196" spans="2:65" s="14" customFormat="1" ht="10.199999999999999">
      <c r="B196" s="168"/>
      <c r="D196" s="139" t="s">
        <v>123</v>
      </c>
      <c r="E196" s="169" t="s">
        <v>19</v>
      </c>
      <c r="F196" s="170" t="s">
        <v>289</v>
      </c>
      <c r="H196" s="169" t="s">
        <v>19</v>
      </c>
      <c r="I196" s="171"/>
      <c r="L196" s="168"/>
      <c r="M196" s="172"/>
      <c r="T196" s="173"/>
      <c r="AT196" s="169" t="s">
        <v>123</v>
      </c>
      <c r="AU196" s="169" t="s">
        <v>79</v>
      </c>
      <c r="AV196" s="14" t="s">
        <v>77</v>
      </c>
      <c r="AW196" s="14" t="s">
        <v>31</v>
      </c>
      <c r="AX196" s="14" t="s">
        <v>69</v>
      </c>
      <c r="AY196" s="169" t="s">
        <v>114</v>
      </c>
    </row>
    <row r="197" spans="2:65" s="12" customFormat="1" ht="10.199999999999999">
      <c r="B197" s="138"/>
      <c r="D197" s="139" t="s">
        <v>123</v>
      </c>
      <c r="E197" s="140" t="s">
        <v>19</v>
      </c>
      <c r="F197" s="141" t="s">
        <v>290</v>
      </c>
      <c r="H197" s="142">
        <v>130</v>
      </c>
      <c r="I197" s="143"/>
      <c r="L197" s="138"/>
      <c r="M197" s="144"/>
      <c r="T197" s="145"/>
      <c r="AT197" s="140" t="s">
        <v>123</v>
      </c>
      <c r="AU197" s="140" t="s">
        <v>79</v>
      </c>
      <c r="AV197" s="12" t="s">
        <v>79</v>
      </c>
      <c r="AW197" s="12" t="s">
        <v>31</v>
      </c>
      <c r="AX197" s="12" t="s">
        <v>69</v>
      </c>
      <c r="AY197" s="140" t="s">
        <v>114</v>
      </c>
    </row>
    <row r="198" spans="2:65" s="13" customFormat="1" ht="10.199999999999999">
      <c r="B198" s="146"/>
      <c r="D198" s="139" t="s">
        <v>123</v>
      </c>
      <c r="E198" s="147" t="s">
        <v>19</v>
      </c>
      <c r="F198" s="148" t="s">
        <v>125</v>
      </c>
      <c r="H198" s="149">
        <v>306</v>
      </c>
      <c r="I198" s="150"/>
      <c r="L198" s="146"/>
      <c r="M198" s="151"/>
      <c r="T198" s="152"/>
      <c r="AT198" s="147" t="s">
        <v>123</v>
      </c>
      <c r="AU198" s="147" t="s">
        <v>79</v>
      </c>
      <c r="AV198" s="13" t="s">
        <v>121</v>
      </c>
      <c r="AW198" s="13" t="s">
        <v>31</v>
      </c>
      <c r="AX198" s="13" t="s">
        <v>77</v>
      </c>
      <c r="AY198" s="147" t="s">
        <v>114</v>
      </c>
    </row>
    <row r="199" spans="2:65" s="1" customFormat="1" ht="24.15" customHeight="1">
      <c r="B199" s="32"/>
      <c r="C199" s="124" t="s">
        <v>291</v>
      </c>
      <c r="D199" s="124" t="s">
        <v>117</v>
      </c>
      <c r="E199" s="125" t="s">
        <v>292</v>
      </c>
      <c r="F199" s="126" t="s">
        <v>293</v>
      </c>
      <c r="G199" s="127" t="s">
        <v>152</v>
      </c>
      <c r="H199" s="128">
        <v>698</v>
      </c>
      <c r="I199" s="129"/>
      <c r="J199" s="130">
        <f>ROUND(I199*H199,2)</f>
        <v>0</v>
      </c>
      <c r="K199" s="131"/>
      <c r="L199" s="32"/>
      <c r="M199" s="132" t="s">
        <v>19</v>
      </c>
      <c r="N199" s="133" t="s">
        <v>40</v>
      </c>
      <c r="P199" s="134">
        <f>O199*H199</f>
        <v>0</v>
      </c>
      <c r="Q199" s="134">
        <v>0</v>
      </c>
      <c r="R199" s="134">
        <f>Q199*H199</f>
        <v>0</v>
      </c>
      <c r="S199" s="134">
        <v>0</v>
      </c>
      <c r="T199" s="135">
        <f>S199*H199</f>
        <v>0</v>
      </c>
      <c r="AR199" s="136" t="s">
        <v>153</v>
      </c>
      <c r="AT199" s="136" t="s">
        <v>117</v>
      </c>
      <c r="AU199" s="136" t="s">
        <v>79</v>
      </c>
      <c r="AY199" s="17" t="s">
        <v>114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7" t="s">
        <v>77</v>
      </c>
      <c r="BK199" s="137">
        <f>ROUND(I199*H199,2)</f>
        <v>0</v>
      </c>
      <c r="BL199" s="17" t="s">
        <v>153</v>
      </c>
      <c r="BM199" s="136" t="s">
        <v>294</v>
      </c>
    </row>
    <row r="200" spans="2:65" s="1" customFormat="1" ht="10.199999999999999">
      <c r="B200" s="32"/>
      <c r="D200" s="164" t="s">
        <v>145</v>
      </c>
      <c r="F200" s="165" t="s">
        <v>295</v>
      </c>
      <c r="I200" s="166"/>
      <c r="L200" s="32"/>
      <c r="M200" s="167"/>
      <c r="T200" s="53"/>
      <c r="AT200" s="17" t="s">
        <v>145</v>
      </c>
      <c r="AU200" s="17" t="s">
        <v>79</v>
      </c>
    </row>
    <row r="201" spans="2:65" s="14" customFormat="1" ht="10.199999999999999">
      <c r="B201" s="168"/>
      <c r="D201" s="139" t="s">
        <v>123</v>
      </c>
      <c r="E201" s="169" t="s">
        <v>19</v>
      </c>
      <c r="F201" s="170" t="s">
        <v>296</v>
      </c>
      <c r="H201" s="169" t="s">
        <v>19</v>
      </c>
      <c r="I201" s="171"/>
      <c r="L201" s="168"/>
      <c r="M201" s="172"/>
      <c r="T201" s="173"/>
      <c r="AT201" s="169" t="s">
        <v>123</v>
      </c>
      <c r="AU201" s="169" t="s">
        <v>79</v>
      </c>
      <c r="AV201" s="14" t="s">
        <v>77</v>
      </c>
      <c r="AW201" s="14" t="s">
        <v>31</v>
      </c>
      <c r="AX201" s="14" t="s">
        <v>69</v>
      </c>
      <c r="AY201" s="169" t="s">
        <v>114</v>
      </c>
    </row>
    <row r="202" spans="2:65" s="12" customFormat="1" ht="10.199999999999999">
      <c r="B202" s="138"/>
      <c r="D202" s="139" t="s">
        <v>123</v>
      </c>
      <c r="E202" s="140" t="s">
        <v>19</v>
      </c>
      <c r="F202" s="141" t="s">
        <v>297</v>
      </c>
      <c r="H202" s="142">
        <v>650</v>
      </c>
      <c r="I202" s="143"/>
      <c r="L202" s="138"/>
      <c r="M202" s="144"/>
      <c r="T202" s="145"/>
      <c r="AT202" s="140" t="s">
        <v>123</v>
      </c>
      <c r="AU202" s="140" t="s">
        <v>79</v>
      </c>
      <c r="AV202" s="12" t="s">
        <v>79</v>
      </c>
      <c r="AW202" s="12" t="s">
        <v>31</v>
      </c>
      <c r="AX202" s="12" t="s">
        <v>69</v>
      </c>
      <c r="AY202" s="140" t="s">
        <v>114</v>
      </c>
    </row>
    <row r="203" spans="2:65" s="14" customFormat="1" ht="10.199999999999999">
      <c r="B203" s="168"/>
      <c r="D203" s="139" t="s">
        <v>123</v>
      </c>
      <c r="E203" s="169" t="s">
        <v>19</v>
      </c>
      <c r="F203" s="170" t="s">
        <v>298</v>
      </c>
      <c r="H203" s="169" t="s">
        <v>19</v>
      </c>
      <c r="I203" s="171"/>
      <c r="L203" s="168"/>
      <c r="M203" s="172"/>
      <c r="T203" s="173"/>
      <c r="AT203" s="169" t="s">
        <v>123</v>
      </c>
      <c r="AU203" s="169" t="s">
        <v>79</v>
      </c>
      <c r="AV203" s="14" t="s">
        <v>77</v>
      </c>
      <c r="AW203" s="14" t="s">
        <v>31</v>
      </c>
      <c r="AX203" s="14" t="s">
        <v>69</v>
      </c>
      <c r="AY203" s="169" t="s">
        <v>114</v>
      </c>
    </row>
    <row r="204" spans="2:65" s="12" customFormat="1" ht="10.199999999999999">
      <c r="B204" s="138"/>
      <c r="D204" s="139" t="s">
        <v>123</v>
      </c>
      <c r="E204" s="140" t="s">
        <v>19</v>
      </c>
      <c r="F204" s="141" t="s">
        <v>299</v>
      </c>
      <c r="H204" s="142">
        <v>48</v>
      </c>
      <c r="I204" s="143"/>
      <c r="L204" s="138"/>
      <c r="M204" s="144"/>
      <c r="T204" s="145"/>
      <c r="AT204" s="140" t="s">
        <v>123</v>
      </c>
      <c r="AU204" s="140" t="s">
        <v>79</v>
      </c>
      <c r="AV204" s="12" t="s">
        <v>79</v>
      </c>
      <c r="AW204" s="12" t="s">
        <v>31</v>
      </c>
      <c r="AX204" s="12" t="s">
        <v>69</v>
      </c>
      <c r="AY204" s="140" t="s">
        <v>114</v>
      </c>
    </row>
    <row r="205" spans="2:65" s="13" customFormat="1" ht="10.199999999999999">
      <c r="B205" s="146"/>
      <c r="D205" s="139" t="s">
        <v>123</v>
      </c>
      <c r="E205" s="147" t="s">
        <v>19</v>
      </c>
      <c r="F205" s="148" t="s">
        <v>125</v>
      </c>
      <c r="H205" s="149">
        <v>698</v>
      </c>
      <c r="I205" s="150"/>
      <c r="L205" s="146"/>
      <c r="M205" s="151"/>
      <c r="T205" s="152"/>
      <c r="AT205" s="147" t="s">
        <v>123</v>
      </c>
      <c r="AU205" s="147" t="s">
        <v>79</v>
      </c>
      <c r="AV205" s="13" t="s">
        <v>121</v>
      </c>
      <c r="AW205" s="13" t="s">
        <v>31</v>
      </c>
      <c r="AX205" s="13" t="s">
        <v>77</v>
      </c>
      <c r="AY205" s="147" t="s">
        <v>114</v>
      </c>
    </row>
    <row r="206" spans="2:65" s="1" customFormat="1" ht="16.5" customHeight="1">
      <c r="B206" s="32"/>
      <c r="C206" s="153" t="s">
        <v>300</v>
      </c>
      <c r="D206" s="153" t="s">
        <v>126</v>
      </c>
      <c r="E206" s="154" t="s">
        <v>301</v>
      </c>
      <c r="F206" s="155" t="s">
        <v>302</v>
      </c>
      <c r="G206" s="156" t="s">
        <v>303</v>
      </c>
      <c r="H206" s="157">
        <v>4.7359999999999998</v>
      </c>
      <c r="I206" s="158"/>
      <c r="J206" s="159">
        <f>ROUND(I206*H206,2)</f>
        <v>0</v>
      </c>
      <c r="K206" s="160"/>
      <c r="L206" s="161"/>
      <c r="M206" s="162" t="s">
        <v>19</v>
      </c>
      <c r="N206" s="163" t="s">
        <v>40</v>
      </c>
      <c r="P206" s="134">
        <f>O206*H206</f>
        <v>0</v>
      </c>
      <c r="Q206" s="134">
        <v>0.55000000000000004</v>
      </c>
      <c r="R206" s="134">
        <f>Q206*H206</f>
        <v>2.6048</v>
      </c>
      <c r="S206" s="134">
        <v>0</v>
      </c>
      <c r="T206" s="135">
        <f>S206*H206</f>
        <v>0</v>
      </c>
      <c r="AR206" s="136" t="s">
        <v>129</v>
      </c>
      <c r="AT206" s="136" t="s">
        <v>126</v>
      </c>
      <c r="AU206" s="136" t="s">
        <v>79</v>
      </c>
      <c r="AY206" s="17" t="s">
        <v>114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7" t="s">
        <v>77</v>
      </c>
      <c r="BK206" s="137">
        <f>ROUND(I206*H206,2)</f>
        <v>0</v>
      </c>
      <c r="BL206" s="17" t="s">
        <v>121</v>
      </c>
      <c r="BM206" s="136" t="s">
        <v>304</v>
      </c>
    </row>
    <row r="207" spans="2:65" s="14" customFormat="1" ht="10.199999999999999">
      <c r="B207" s="168"/>
      <c r="D207" s="139" t="s">
        <v>123</v>
      </c>
      <c r="E207" s="169" t="s">
        <v>19</v>
      </c>
      <c r="F207" s="170" t="s">
        <v>305</v>
      </c>
      <c r="H207" s="169" t="s">
        <v>19</v>
      </c>
      <c r="I207" s="171"/>
      <c r="L207" s="168"/>
      <c r="M207" s="172"/>
      <c r="T207" s="173"/>
      <c r="AT207" s="169" t="s">
        <v>123</v>
      </c>
      <c r="AU207" s="169" t="s">
        <v>79</v>
      </c>
      <c r="AV207" s="14" t="s">
        <v>77</v>
      </c>
      <c r="AW207" s="14" t="s">
        <v>31</v>
      </c>
      <c r="AX207" s="14" t="s">
        <v>69</v>
      </c>
      <c r="AY207" s="169" t="s">
        <v>114</v>
      </c>
    </row>
    <row r="208" spans="2:65" s="12" customFormat="1" ht="10.199999999999999">
      <c r="B208" s="138"/>
      <c r="D208" s="139" t="s">
        <v>123</v>
      </c>
      <c r="E208" s="140" t="s">
        <v>19</v>
      </c>
      <c r="F208" s="141" t="s">
        <v>306</v>
      </c>
      <c r="H208" s="142">
        <v>4.16</v>
      </c>
      <c r="I208" s="143"/>
      <c r="L208" s="138"/>
      <c r="M208" s="144"/>
      <c r="T208" s="145"/>
      <c r="AT208" s="140" t="s">
        <v>123</v>
      </c>
      <c r="AU208" s="140" t="s">
        <v>79</v>
      </c>
      <c r="AV208" s="12" t="s">
        <v>79</v>
      </c>
      <c r="AW208" s="12" t="s">
        <v>31</v>
      </c>
      <c r="AX208" s="12" t="s">
        <v>69</v>
      </c>
      <c r="AY208" s="140" t="s">
        <v>114</v>
      </c>
    </row>
    <row r="209" spans="2:65" s="14" customFormat="1" ht="10.199999999999999">
      <c r="B209" s="168"/>
      <c r="D209" s="139" t="s">
        <v>123</v>
      </c>
      <c r="E209" s="169" t="s">
        <v>19</v>
      </c>
      <c r="F209" s="170" t="s">
        <v>307</v>
      </c>
      <c r="H209" s="169" t="s">
        <v>19</v>
      </c>
      <c r="I209" s="171"/>
      <c r="L209" s="168"/>
      <c r="M209" s="172"/>
      <c r="T209" s="173"/>
      <c r="AT209" s="169" t="s">
        <v>123</v>
      </c>
      <c r="AU209" s="169" t="s">
        <v>79</v>
      </c>
      <c r="AV209" s="14" t="s">
        <v>77</v>
      </c>
      <c r="AW209" s="14" t="s">
        <v>31</v>
      </c>
      <c r="AX209" s="14" t="s">
        <v>69</v>
      </c>
      <c r="AY209" s="169" t="s">
        <v>114</v>
      </c>
    </row>
    <row r="210" spans="2:65" s="12" customFormat="1" ht="10.199999999999999">
      <c r="B210" s="138"/>
      <c r="D210" s="139" t="s">
        <v>123</v>
      </c>
      <c r="E210" s="140" t="s">
        <v>19</v>
      </c>
      <c r="F210" s="141" t="s">
        <v>308</v>
      </c>
      <c r="H210" s="142">
        <v>0.307</v>
      </c>
      <c r="I210" s="143"/>
      <c r="L210" s="138"/>
      <c r="M210" s="144"/>
      <c r="T210" s="145"/>
      <c r="AT210" s="140" t="s">
        <v>123</v>
      </c>
      <c r="AU210" s="140" t="s">
        <v>79</v>
      </c>
      <c r="AV210" s="12" t="s">
        <v>79</v>
      </c>
      <c r="AW210" s="12" t="s">
        <v>31</v>
      </c>
      <c r="AX210" s="12" t="s">
        <v>69</v>
      </c>
      <c r="AY210" s="140" t="s">
        <v>114</v>
      </c>
    </row>
    <row r="211" spans="2:65" s="14" customFormat="1" ht="10.199999999999999">
      <c r="B211" s="168"/>
      <c r="D211" s="139" t="s">
        <v>123</v>
      </c>
      <c r="E211" s="169" t="s">
        <v>19</v>
      </c>
      <c r="F211" s="170" t="s">
        <v>309</v>
      </c>
      <c r="H211" s="169" t="s">
        <v>19</v>
      </c>
      <c r="I211" s="171"/>
      <c r="L211" s="168"/>
      <c r="M211" s="172"/>
      <c r="T211" s="173"/>
      <c r="AT211" s="169" t="s">
        <v>123</v>
      </c>
      <c r="AU211" s="169" t="s">
        <v>79</v>
      </c>
      <c r="AV211" s="14" t="s">
        <v>77</v>
      </c>
      <c r="AW211" s="14" t="s">
        <v>31</v>
      </c>
      <c r="AX211" s="14" t="s">
        <v>69</v>
      </c>
      <c r="AY211" s="169" t="s">
        <v>114</v>
      </c>
    </row>
    <row r="212" spans="2:65" s="12" customFormat="1" ht="10.199999999999999">
      <c r="B212" s="138"/>
      <c r="D212" s="139" t="s">
        <v>123</v>
      </c>
      <c r="E212" s="140" t="s">
        <v>19</v>
      </c>
      <c r="F212" s="141" t="s">
        <v>310</v>
      </c>
      <c r="H212" s="142">
        <v>0.26900000000000002</v>
      </c>
      <c r="I212" s="143"/>
      <c r="L212" s="138"/>
      <c r="M212" s="144"/>
      <c r="T212" s="145"/>
      <c r="AT212" s="140" t="s">
        <v>123</v>
      </c>
      <c r="AU212" s="140" t="s">
        <v>79</v>
      </c>
      <c r="AV212" s="12" t="s">
        <v>79</v>
      </c>
      <c r="AW212" s="12" t="s">
        <v>31</v>
      </c>
      <c r="AX212" s="12" t="s">
        <v>69</v>
      </c>
      <c r="AY212" s="140" t="s">
        <v>114</v>
      </c>
    </row>
    <row r="213" spans="2:65" s="13" customFormat="1" ht="10.199999999999999">
      <c r="B213" s="146"/>
      <c r="D213" s="139" t="s">
        <v>123</v>
      </c>
      <c r="E213" s="147" t="s">
        <v>19</v>
      </c>
      <c r="F213" s="148" t="s">
        <v>125</v>
      </c>
      <c r="H213" s="149">
        <v>4.7360000000000007</v>
      </c>
      <c r="I213" s="150"/>
      <c r="L213" s="146"/>
      <c r="M213" s="151"/>
      <c r="T213" s="152"/>
      <c r="AT213" s="147" t="s">
        <v>123</v>
      </c>
      <c r="AU213" s="147" t="s">
        <v>79</v>
      </c>
      <c r="AV213" s="13" t="s">
        <v>121</v>
      </c>
      <c r="AW213" s="13" t="s">
        <v>31</v>
      </c>
      <c r="AX213" s="13" t="s">
        <v>77</v>
      </c>
      <c r="AY213" s="147" t="s">
        <v>114</v>
      </c>
    </row>
    <row r="214" spans="2:65" s="1" customFormat="1" ht="16.5" customHeight="1">
      <c r="B214" s="32"/>
      <c r="C214" s="153" t="s">
        <v>311</v>
      </c>
      <c r="D214" s="153" t="s">
        <v>126</v>
      </c>
      <c r="E214" s="154" t="s">
        <v>312</v>
      </c>
      <c r="F214" s="155" t="s">
        <v>313</v>
      </c>
      <c r="G214" s="156" t="s">
        <v>303</v>
      </c>
      <c r="H214" s="157">
        <v>0.51200000000000001</v>
      </c>
      <c r="I214" s="158"/>
      <c r="J214" s="159">
        <f>ROUND(I214*H214,2)</f>
        <v>0</v>
      </c>
      <c r="K214" s="160"/>
      <c r="L214" s="161"/>
      <c r="M214" s="162" t="s">
        <v>19</v>
      </c>
      <c r="N214" s="163" t="s">
        <v>40</v>
      </c>
      <c r="P214" s="134">
        <f>O214*H214</f>
        <v>0</v>
      </c>
      <c r="Q214" s="134">
        <v>0.55000000000000004</v>
      </c>
      <c r="R214" s="134">
        <f>Q214*H214</f>
        <v>0.28160000000000002</v>
      </c>
      <c r="S214" s="134">
        <v>0</v>
      </c>
      <c r="T214" s="135">
        <f>S214*H214</f>
        <v>0</v>
      </c>
      <c r="AR214" s="136" t="s">
        <v>129</v>
      </c>
      <c r="AT214" s="136" t="s">
        <v>126</v>
      </c>
      <c r="AU214" s="136" t="s">
        <v>79</v>
      </c>
      <c r="AY214" s="17" t="s">
        <v>114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7" t="s">
        <v>77</v>
      </c>
      <c r="BK214" s="137">
        <f>ROUND(I214*H214,2)</f>
        <v>0</v>
      </c>
      <c r="BL214" s="17" t="s">
        <v>121</v>
      </c>
      <c r="BM214" s="136" t="s">
        <v>314</v>
      </c>
    </row>
    <row r="215" spans="2:65" s="14" customFormat="1" ht="10.199999999999999">
      <c r="B215" s="168"/>
      <c r="D215" s="139" t="s">
        <v>123</v>
      </c>
      <c r="E215" s="169" t="s">
        <v>19</v>
      </c>
      <c r="F215" s="170" t="s">
        <v>315</v>
      </c>
      <c r="H215" s="169" t="s">
        <v>19</v>
      </c>
      <c r="I215" s="171"/>
      <c r="L215" s="168"/>
      <c r="M215" s="172"/>
      <c r="T215" s="173"/>
      <c r="AT215" s="169" t="s">
        <v>123</v>
      </c>
      <c r="AU215" s="169" t="s">
        <v>79</v>
      </c>
      <c r="AV215" s="14" t="s">
        <v>77</v>
      </c>
      <c r="AW215" s="14" t="s">
        <v>31</v>
      </c>
      <c r="AX215" s="14" t="s">
        <v>69</v>
      </c>
      <c r="AY215" s="169" t="s">
        <v>114</v>
      </c>
    </row>
    <row r="216" spans="2:65" s="12" customFormat="1" ht="10.199999999999999">
      <c r="B216" s="138"/>
      <c r="D216" s="139" t="s">
        <v>123</v>
      </c>
      <c r="E216" s="140" t="s">
        <v>19</v>
      </c>
      <c r="F216" s="141" t="s">
        <v>316</v>
      </c>
      <c r="H216" s="142">
        <v>0.13800000000000001</v>
      </c>
      <c r="I216" s="143"/>
      <c r="L216" s="138"/>
      <c r="M216" s="144"/>
      <c r="T216" s="145"/>
      <c r="AT216" s="140" t="s">
        <v>123</v>
      </c>
      <c r="AU216" s="140" t="s">
        <v>79</v>
      </c>
      <c r="AV216" s="12" t="s">
        <v>79</v>
      </c>
      <c r="AW216" s="12" t="s">
        <v>31</v>
      </c>
      <c r="AX216" s="12" t="s">
        <v>69</v>
      </c>
      <c r="AY216" s="140" t="s">
        <v>114</v>
      </c>
    </row>
    <row r="217" spans="2:65" s="14" customFormat="1" ht="10.199999999999999">
      <c r="B217" s="168"/>
      <c r="D217" s="139" t="s">
        <v>123</v>
      </c>
      <c r="E217" s="169" t="s">
        <v>19</v>
      </c>
      <c r="F217" s="170" t="s">
        <v>289</v>
      </c>
      <c r="H217" s="169" t="s">
        <v>19</v>
      </c>
      <c r="I217" s="171"/>
      <c r="L217" s="168"/>
      <c r="M217" s="172"/>
      <c r="T217" s="173"/>
      <c r="AT217" s="169" t="s">
        <v>123</v>
      </c>
      <c r="AU217" s="169" t="s">
        <v>79</v>
      </c>
      <c r="AV217" s="14" t="s">
        <v>77</v>
      </c>
      <c r="AW217" s="14" t="s">
        <v>31</v>
      </c>
      <c r="AX217" s="14" t="s">
        <v>69</v>
      </c>
      <c r="AY217" s="169" t="s">
        <v>114</v>
      </c>
    </row>
    <row r="218" spans="2:65" s="12" customFormat="1" ht="10.199999999999999">
      <c r="B218" s="138"/>
      <c r="D218" s="139" t="s">
        <v>123</v>
      </c>
      <c r="E218" s="140" t="s">
        <v>19</v>
      </c>
      <c r="F218" s="141" t="s">
        <v>317</v>
      </c>
      <c r="H218" s="142">
        <v>0.374</v>
      </c>
      <c r="I218" s="143"/>
      <c r="L218" s="138"/>
      <c r="M218" s="144"/>
      <c r="T218" s="145"/>
      <c r="AT218" s="140" t="s">
        <v>123</v>
      </c>
      <c r="AU218" s="140" t="s">
        <v>79</v>
      </c>
      <c r="AV218" s="12" t="s">
        <v>79</v>
      </c>
      <c r="AW218" s="12" t="s">
        <v>31</v>
      </c>
      <c r="AX218" s="12" t="s">
        <v>69</v>
      </c>
      <c r="AY218" s="140" t="s">
        <v>114</v>
      </c>
    </row>
    <row r="219" spans="2:65" s="13" customFormat="1" ht="10.199999999999999">
      <c r="B219" s="146"/>
      <c r="D219" s="139" t="s">
        <v>123</v>
      </c>
      <c r="E219" s="147" t="s">
        <v>19</v>
      </c>
      <c r="F219" s="148" t="s">
        <v>125</v>
      </c>
      <c r="H219" s="149">
        <v>0.51200000000000001</v>
      </c>
      <c r="I219" s="150"/>
      <c r="L219" s="146"/>
      <c r="M219" s="151"/>
      <c r="T219" s="152"/>
      <c r="AT219" s="147" t="s">
        <v>123</v>
      </c>
      <c r="AU219" s="147" t="s">
        <v>79</v>
      </c>
      <c r="AV219" s="13" t="s">
        <v>121</v>
      </c>
      <c r="AW219" s="13" t="s">
        <v>31</v>
      </c>
      <c r="AX219" s="13" t="s">
        <v>77</v>
      </c>
      <c r="AY219" s="147" t="s">
        <v>114</v>
      </c>
    </row>
    <row r="220" spans="2:65" s="1" customFormat="1" ht="16.5" customHeight="1">
      <c r="B220" s="32"/>
      <c r="C220" s="124" t="s">
        <v>318</v>
      </c>
      <c r="D220" s="124" t="s">
        <v>117</v>
      </c>
      <c r="E220" s="125" t="s">
        <v>319</v>
      </c>
      <c r="F220" s="126" t="s">
        <v>320</v>
      </c>
      <c r="G220" s="127" t="s">
        <v>190</v>
      </c>
      <c r="H220" s="128">
        <v>1</v>
      </c>
      <c r="I220" s="129"/>
      <c r="J220" s="130">
        <f>ROUND(I220*H220,2)</f>
        <v>0</v>
      </c>
      <c r="K220" s="131"/>
      <c r="L220" s="32"/>
      <c r="M220" s="132" t="s">
        <v>19</v>
      </c>
      <c r="N220" s="133" t="s">
        <v>40</v>
      </c>
      <c r="P220" s="134">
        <f>O220*H220</f>
        <v>0</v>
      </c>
      <c r="Q220" s="134">
        <v>0</v>
      </c>
      <c r="R220" s="134">
        <f>Q220*H220</f>
        <v>0</v>
      </c>
      <c r="S220" s="134">
        <v>0</v>
      </c>
      <c r="T220" s="135">
        <f>S220*H220</f>
        <v>0</v>
      </c>
      <c r="AR220" s="136" t="s">
        <v>153</v>
      </c>
      <c r="AT220" s="136" t="s">
        <v>117</v>
      </c>
      <c r="AU220" s="136" t="s">
        <v>79</v>
      </c>
      <c r="AY220" s="17" t="s">
        <v>114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7" t="s">
        <v>77</v>
      </c>
      <c r="BK220" s="137">
        <f>ROUND(I220*H220,2)</f>
        <v>0</v>
      </c>
      <c r="BL220" s="17" t="s">
        <v>153</v>
      </c>
      <c r="BM220" s="136" t="s">
        <v>321</v>
      </c>
    </row>
    <row r="221" spans="2:65" s="12" customFormat="1" ht="10.199999999999999">
      <c r="B221" s="138"/>
      <c r="D221" s="139" t="s">
        <v>123</v>
      </c>
      <c r="E221" s="140" t="s">
        <v>19</v>
      </c>
      <c r="F221" s="141" t="s">
        <v>136</v>
      </c>
      <c r="H221" s="142">
        <v>1</v>
      </c>
      <c r="I221" s="143"/>
      <c r="L221" s="138"/>
      <c r="M221" s="144"/>
      <c r="T221" s="145"/>
      <c r="AT221" s="140" t="s">
        <v>123</v>
      </c>
      <c r="AU221" s="140" t="s">
        <v>79</v>
      </c>
      <c r="AV221" s="12" t="s">
        <v>79</v>
      </c>
      <c r="AW221" s="12" t="s">
        <v>31</v>
      </c>
      <c r="AX221" s="12" t="s">
        <v>77</v>
      </c>
      <c r="AY221" s="140" t="s">
        <v>114</v>
      </c>
    </row>
    <row r="222" spans="2:65" s="1" customFormat="1" ht="16.5" customHeight="1">
      <c r="B222" s="32"/>
      <c r="C222" s="124" t="s">
        <v>322</v>
      </c>
      <c r="D222" s="124" t="s">
        <v>117</v>
      </c>
      <c r="E222" s="125" t="s">
        <v>323</v>
      </c>
      <c r="F222" s="126" t="s">
        <v>324</v>
      </c>
      <c r="G222" s="127" t="s">
        <v>190</v>
      </c>
      <c r="H222" s="128">
        <v>1</v>
      </c>
      <c r="I222" s="129"/>
      <c r="J222" s="130">
        <f>ROUND(I222*H222,2)</f>
        <v>0</v>
      </c>
      <c r="K222" s="131"/>
      <c r="L222" s="32"/>
      <c r="M222" s="132" t="s">
        <v>19</v>
      </c>
      <c r="N222" s="133" t="s">
        <v>40</v>
      </c>
      <c r="P222" s="134">
        <f>O222*H222</f>
        <v>0</v>
      </c>
      <c r="Q222" s="134">
        <v>0</v>
      </c>
      <c r="R222" s="134">
        <f>Q222*H222</f>
        <v>0</v>
      </c>
      <c r="S222" s="134">
        <v>0</v>
      </c>
      <c r="T222" s="135">
        <f>S222*H222</f>
        <v>0</v>
      </c>
      <c r="AR222" s="136" t="s">
        <v>153</v>
      </c>
      <c r="AT222" s="136" t="s">
        <v>117</v>
      </c>
      <c r="AU222" s="136" t="s">
        <v>79</v>
      </c>
      <c r="AY222" s="17" t="s">
        <v>114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17" t="s">
        <v>77</v>
      </c>
      <c r="BK222" s="137">
        <f>ROUND(I222*H222,2)</f>
        <v>0</v>
      </c>
      <c r="BL222" s="17" t="s">
        <v>153</v>
      </c>
      <c r="BM222" s="136" t="s">
        <v>325</v>
      </c>
    </row>
    <row r="223" spans="2:65" s="1" customFormat="1" ht="16.5" customHeight="1">
      <c r="B223" s="32"/>
      <c r="C223" s="124" t="s">
        <v>326</v>
      </c>
      <c r="D223" s="124" t="s">
        <v>117</v>
      </c>
      <c r="E223" s="125" t="s">
        <v>327</v>
      </c>
      <c r="F223" s="126" t="s">
        <v>328</v>
      </c>
      <c r="G223" s="127" t="s">
        <v>190</v>
      </c>
      <c r="H223" s="128">
        <v>1</v>
      </c>
      <c r="I223" s="129"/>
      <c r="J223" s="130">
        <f>ROUND(I223*H223,2)</f>
        <v>0</v>
      </c>
      <c r="K223" s="131"/>
      <c r="L223" s="32"/>
      <c r="M223" s="132" t="s">
        <v>19</v>
      </c>
      <c r="N223" s="133" t="s">
        <v>40</v>
      </c>
      <c r="P223" s="134">
        <f>O223*H223</f>
        <v>0</v>
      </c>
      <c r="Q223" s="134">
        <v>0</v>
      </c>
      <c r="R223" s="134">
        <f>Q223*H223</f>
        <v>0</v>
      </c>
      <c r="S223" s="134">
        <v>0</v>
      </c>
      <c r="T223" s="135">
        <f>S223*H223</f>
        <v>0</v>
      </c>
      <c r="AR223" s="136" t="s">
        <v>153</v>
      </c>
      <c r="AT223" s="136" t="s">
        <v>117</v>
      </c>
      <c r="AU223" s="136" t="s">
        <v>79</v>
      </c>
      <c r="AY223" s="17" t="s">
        <v>114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7" t="s">
        <v>77</v>
      </c>
      <c r="BK223" s="137">
        <f>ROUND(I223*H223,2)</f>
        <v>0</v>
      </c>
      <c r="BL223" s="17" t="s">
        <v>153</v>
      </c>
      <c r="BM223" s="136" t="s">
        <v>329</v>
      </c>
    </row>
    <row r="224" spans="2:65" s="1" customFormat="1" ht="24.15" customHeight="1">
      <c r="B224" s="32"/>
      <c r="C224" s="124" t="s">
        <v>330</v>
      </c>
      <c r="D224" s="124" t="s">
        <v>117</v>
      </c>
      <c r="E224" s="125" t="s">
        <v>331</v>
      </c>
      <c r="F224" s="126" t="s">
        <v>332</v>
      </c>
      <c r="G224" s="127" t="s">
        <v>143</v>
      </c>
      <c r="H224" s="128">
        <v>2.2999999999999998</v>
      </c>
      <c r="I224" s="129"/>
      <c r="J224" s="130">
        <f>ROUND(I224*H224,2)</f>
        <v>0</v>
      </c>
      <c r="K224" s="131"/>
      <c r="L224" s="32"/>
      <c r="M224" s="132" t="s">
        <v>19</v>
      </c>
      <c r="N224" s="133" t="s">
        <v>40</v>
      </c>
      <c r="P224" s="134">
        <f>O224*H224</f>
        <v>0</v>
      </c>
      <c r="Q224" s="134">
        <v>0</v>
      </c>
      <c r="R224" s="134">
        <f>Q224*H224</f>
        <v>0</v>
      </c>
      <c r="S224" s="134">
        <v>0</v>
      </c>
      <c r="T224" s="135">
        <f>S224*H224</f>
        <v>0</v>
      </c>
      <c r="AR224" s="136" t="s">
        <v>153</v>
      </c>
      <c r="AT224" s="136" t="s">
        <v>117</v>
      </c>
      <c r="AU224" s="136" t="s">
        <v>79</v>
      </c>
      <c r="AY224" s="17" t="s">
        <v>114</v>
      </c>
      <c r="BE224" s="137">
        <f>IF(N224="základní",J224,0)</f>
        <v>0</v>
      </c>
      <c r="BF224" s="137">
        <f>IF(N224="snížená",J224,0)</f>
        <v>0</v>
      </c>
      <c r="BG224" s="137">
        <f>IF(N224="zákl. přenesená",J224,0)</f>
        <v>0</v>
      </c>
      <c r="BH224" s="137">
        <f>IF(N224="sníž. přenesená",J224,0)</f>
        <v>0</v>
      </c>
      <c r="BI224" s="137">
        <f>IF(N224="nulová",J224,0)</f>
        <v>0</v>
      </c>
      <c r="BJ224" s="17" t="s">
        <v>77</v>
      </c>
      <c r="BK224" s="137">
        <f>ROUND(I224*H224,2)</f>
        <v>0</v>
      </c>
      <c r="BL224" s="17" t="s">
        <v>153</v>
      </c>
      <c r="BM224" s="136" t="s">
        <v>333</v>
      </c>
    </row>
    <row r="225" spans="2:65" s="1" customFormat="1" ht="10.199999999999999">
      <c r="B225" s="32"/>
      <c r="D225" s="164" t="s">
        <v>145</v>
      </c>
      <c r="F225" s="165" t="s">
        <v>334</v>
      </c>
      <c r="I225" s="166"/>
      <c r="L225" s="32"/>
      <c r="M225" s="167"/>
      <c r="T225" s="53"/>
      <c r="AT225" s="17" t="s">
        <v>145</v>
      </c>
      <c r="AU225" s="17" t="s">
        <v>79</v>
      </c>
    </row>
    <row r="226" spans="2:65" s="11" customFormat="1" ht="22.8" customHeight="1">
      <c r="B226" s="112"/>
      <c r="D226" s="113" t="s">
        <v>68</v>
      </c>
      <c r="E226" s="122" t="s">
        <v>335</v>
      </c>
      <c r="F226" s="122" t="s">
        <v>336</v>
      </c>
      <c r="I226" s="115"/>
      <c r="J226" s="123">
        <f>BK226</f>
        <v>0</v>
      </c>
      <c r="L226" s="112"/>
      <c r="M226" s="117"/>
      <c r="P226" s="118">
        <f>SUM(P227:P230)</f>
        <v>0</v>
      </c>
      <c r="R226" s="118">
        <f>SUM(R227:R230)</f>
        <v>0</v>
      </c>
      <c r="T226" s="119">
        <f>SUM(T227:T230)</f>
        <v>0</v>
      </c>
      <c r="AR226" s="113" t="s">
        <v>79</v>
      </c>
      <c r="AT226" s="120" t="s">
        <v>68</v>
      </c>
      <c r="AU226" s="120" t="s">
        <v>77</v>
      </c>
      <c r="AY226" s="113" t="s">
        <v>114</v>
      </c>
      <c r="BK226" s="121">
        <f>SUM(BK227:BK230)</f>
        <v>0</v>
      </c>
    </row>
    <row r="227" spans="2:65" s="1" customFormat="1" ht="16.5" customHeight="1">
      <c r="B227" s="32"/>
      <c r="C227" s="124" t="s">
        <v>337</v>
      </c>
      <c r="D227" s="124" t="s">
        <v>117</v>
      </c>
      <c r="E227" s="125" t="s">
        <v>338</v>
      </c>
      <c r="F227" s="126" t="s">
        <v>339</v>
      </c>
      <c r="G227" s="127" t="s">
        <v>134</v>
      </c>
      <c r="H227" s="128">
        <v>1</v>
      </c>
      <c r="I227" s="129"/>
      <c r="J227" s="130">
        <f>ROUND(I227*H227,2)</f>
        <v>0</v>
      </c>
      <c r="K227" s="131"/>
      <c r="L227" s="32"/>
      <c r="M227" s="132" t="s">
        <v>19</v>
      </c>
      <c r="N227" s="133" t="s">
        <v>40</v>
      </c>
      <c r="P227" s="134">
        <f>O227*H227</f>
        <v>0</v>
      </c>
      <c r="Q227" s="134">
        <v>0</v>
      </c>
      <c r="R227" s="134">
        <f>Q227*H227</f>
        <v>0</v>
      </c>
      <c r="S227" s="134">
        <v>0</v>
      </c>
      <c r="T227" s="135">
        <f>S227*H227</f>
        <v>0</v>
      </c>
      <c r="AR227" s="136" t="s">
        <v>153</v>
      </c>
      <c r="AT227" s="136" t="s">
        <v>117</v>
      </c>
      <c r="AU227" s="136" t="s">
        <v>79</v>
      </c>
      <c r="AY227" s="17" t="s">
        <v>114</v>
      </c>
      <c r="BE227" s="137">
        <f>IF(N227="základní",J227,0)</f>
        <v>0</v>
      </c>
      <c r="BF227" s="137">
        <f>IF(N227="snížená",J227,0)</f>
        <v>0</v>
      </c>
      <c r="BG227" s="137">
        <f>IF(N227="zákl. přenesená",J227,0)</f>
        <v>0</v>
      </c>
      <c r="BH227" s="137">
        <f>IF(N227="sníž. přenesená",J227,0)</f>
        <v>0</v>
      </c>
      <c r="BI227" s="137">
        <f>IF(N227="nulová",J227,0)</f>
        <v>0</v>
      </c>
      <c r="BJ227" s="17" t="s">
        <v>77</v>
      </c>
      <c r="BK227" s="137">
        <f>ROUND(I227*H227,2)</f>
        <v>0</v>
      </c>
      <c r="BL227" s="17" t="s">
        <v>153</v>
      </c>
      <c r="BM227" s="136" t="s">
        <v>340</v>
      </c>
    </row>
    <row r="228" spans="2:65" s="12" customFormat="1" ht="10.199999999999999">
      <c r="B228" s="138"/>
      <c r="D228" s="139" t="s">
        <v>123</v>
      </c>
      <c r="E228" s="140" t="s">
        <v>19</v>
      </c>
      <c r="F228" s="141" t="s">
        <v>136</v>
      </c>
      <c r="H228" s="142">
        <v>1</v>
      </c>
      <c r="I228" s="143"/>
      <c r="L228" s="138"/>
      <c r="M228" s="144"/>
      <c r="T228" s="145"/>
      <c r="AT228" s="140" t="s">
        <v>123</v>
      </c>
      <c r="AU228" s="140" t="s">
        <v>79</v>
      </c>
      <c r="AV228" s="12" t="s">
        <v>79</v>
      </c>
      <c r="AW228" s="12" t="s">
        <v>31</v>
      </c>
      <c r="AX228" s="12" t="s">
        <v>77</v>
      </c>
      <c r="AY228" s="140" t="s">
        <v>114</v>
      </c>
    </row>
    <row r="229" spans="2:65" s="1" customFormat="1" ht="16.5" customHeight="1">
      <c r="B229" s="32"/>
      <c r="C229" s="124" t="s">
        <v>341</v>
      </c>
      <c r="D229" s="124" t="s">
        <v>117</v>
      </c>
      <c r="E229" s="125" t="s">
        <v>342</v>
      </c>
      <c r="F229" s="126" t="s">
        <v>343</v>
      </c>
      <c r="G229" s="127" t="s">
        <v>134</v>
      </c>
      <c r="H229" s="128">
        <v>1</v>
      </c>
      <c r="I229" s="129"/>
      <c r="J229" s="130">
        <f>ROUND(I229*H229,2)</f>
        <v>0</v>
      </c>
      <c r="K229" s="131"/>
      <c r="L229" s="32"/>
      <c r="M229" s="132" t="s">
        <v>19</v>
      </c>
      <c r="N229" s="133" t="s">
        <v>40</v>
      </c>
      <c r="P229" s="134">
        <f>O229*H229</f>
        <v>0</v>
      </c>
      <c r="Q229" s="134">
        <v>0</v>
      </c>
      <c r="R229" s="134">
        <f>Q229*H229</f>
        <v>0</v>
      </c>
      <c r="S229" s="134">
        <v>0</v>
      </c>
      <c r="T229" s="135">
        <f>S229*H229</f>
        <v>0</v>
      </c>
      <c r="AR229" s="136" t="s">
        <v>153</v>
      </c>
      <c r="AT229" s="136" t="s">
        <v>117</v>
      </c>
      <c r="AU229" s="136" t="s">
        <v>79</v>
      </c>
      <c r="AY229" s="17" t="s">
        <v>114</v>
      </c>
      <c r="BE229" s="137">
        <f>IF(N229="základní",J229,0)</f>
        <v>0</v>
      </c>
      <c r="BF229" s="137">
        <f>IF(N229="snížená",J229,0)</f>
        <v>0</v>
      </c>
      <c r="BG229" s="137">
        <f>IF(N229="zákl. přenesená",J229,0)</f>
        <v>0</v>
      </c>
      <c r="BH229" s="137">
        <f>IF(N229="sníž. přenesená",J229,0)</f>
        <v>0</v>
      </c>
      <c r="BI229" s="137">
        <f>IF(N229="nulová",J229,0)</f>
        <v>0</v>
      </c>
      <c r="BJ229" s="17" t="s">
        <v>77</v>
      </c>
      <c r="BK229" s="137">
        <f>ROUND(I229*H229,2)</f>
        <v>0</v>
      </c>
      <c r="BL229" s="17" t="s">
        <v>153</v>
      </c>
      <c r="BM229" s="136" t="s">
        <v>344</v>
      </c>
    </row>
    <row r="230" spans="2:65" s="12" customFormat="1" ht="10.199999999999999">
      <c r="B230" s="138"/>
      <c r="D230" s="139" t="s">
        <v>123</v>
      </c>
      <c r="E230" s="140" t="s">
        <v>19</v>
      </c>
      <c r="F230" s="141" t="s">
        <v>136</v>
      </c>
      <c r="H230" s="142">
        <v>1</v>
      </c>
      <c r="I230" s="143"/>
      <c r="L230" s="138"/>
      <c r="M230" s="144"/>
      <c r="T230" s="145"/>
      <c r="AT230" s="140" t="s">
        <v>123</v>
      </c>
      <c r="AU230" s="140" t="s">
        <v>79</v>
      </c>
      <c r="AV230" s="12" t="s">
        <v>79</v>
      </c>
      <c r="AW230" s="12" t="s">
        <v>31</v>
      </c>
      <c r="AX230" s="12" t="s">
        <v>77</v>
      </c>
      <c r="AY230" s="140" t="s">
        <v>114</v>
      </c>
    </row>
    <row r="231" spans="2:65" s="11" customFormat="1" ht="25.95" customHeight="1">
      <c r="B231" s="112"/>
      <c r="D231" s="113" t="s">
        <v>68</v>
      </c>
      <c r="E231" s="114" t="s">
        <v>345</v>
      </c>
      <c r="F231" s="114" t="s">
        <v>346</v>
      </c>
      <c r="I231" s="115"/>
      <c r="J231" s="116">
        <f>BK231</f>
        <v>0</v>
      </c>
      <c r="L231" s="112"/>
      <c r="M231" s="117"/>
      <c r="P231" s="118">
        <f>P232</f>
        <v>0</v>
      </c>
      <c r="R231" s="118">
        <f>R232</f>
        <v>0</v>
      </c>
      <c r="T231" s="119">
        <f>T232</f>
        <v>0</v>
      </c>
      <c r="AR231" s="113" t="s">
        <v>140</v>
      </c>
      <c r="AT231" s="120" t="s">
        <v>68</v>
      </c>
      <c r="AU231" s="120" t="s">
        <v>69</v>
      </c>
      <c r="AY231" s="113" t="s">
        <v>114</v>
      </c>
      <c r="BK231" s="121">
        <f>BK232</f>
        <v>0</v>
      </c>
    </row>
    <row r="232" spans="2:65" s="11" customFormat="1" ht="22.8" customHeight="1">
      <c r="B232" s="112"/>
      <c r="D232" s="113" t="s">
        <v>68</v>
      </c>
      <c r="E232" s="122" t="s">
        <v>347</v>
      </c>
      <c r="F232" s="122" t="s">
        <v>348</v>
      </c>
      <c r="I232" s="115"/>
      <c r="J232" s="123">
        <f>BK232</f>
        <v>0</v>
      </c>
      <c r="L232" s="112"/>
      <c r="M232" s="117"/>
      <c r="P232" s="118">
        <f>SUM(P233:P234)</f>
        <v>0</v>
      </c>
      <c r="R232" s="118">
        <f>SUM(R233:R234)</f>
        <v>0</v>
      </c>
      <c r="T232" s="119">
        <f>SUM(T233:T234)</f>
        <v>0</v>
      </c>
      <c r="AR232" s="113" t="s">
        <v>140</v>
      </c>
      <c r="AT232" s="120" t="s">
        <v>68</v>
      </c>
      <c r="AU232" s="120" t="s">
        <v>77</v>
      </c>
      <c r="AY232" s="113" t="s">
        <v>114</v>
      </c>
      <c r="BK232" s="121">
        <f>SUM(BK233:BK234)</f>
        <v>0</v>
      </c>
    </row>
    <row r="233" spans="2:65" s="1" customFormat="1" ht="16.5" customHeight="1">
      <c r="B233" s="32"/>
      <c r="C233" s="124" t="s">
        <v>349</v>
      </c>
      <c r="D233" s="124" t="s">
        <v>117</v>
      </c>
      <c r="E233" s="125" t="s">
        <v>350</v>
      </c>
      <c r="F233" s="126" t="s">
        <v>351</v>
      </c>
      <c r="G233" s="127" t="s">
        <v>190</v>
      </c>
      <c r="H233" s="128">
        <v>1</v>
      </c>
      <c r="I233" s="129"/>
      <c r="J233" s="130">
        <f>ROUND(I233*H233,2)</f>
        <v>0</v>
      </c>
      <c r="K233" s="131"/>
      <c r="L233" s="32"/>
      <c r="M233" s="132" t="s">
        <v>19</v>
      </c>
      <c r="N233" s="133" t="s">
        <v>40</v>
      </c>
      <c r="P233" s="134">
        <f>O233*H233</f>
        <v>0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AR233" s="136" t="s">
        <v>352</v>
      </c>
      <c r="AT233" s="136" t="s">
        <v>117</v>
      </c>
      <c r="AU233" s="136" t="s">
        <v>79</v>
      </c>
      <c r="AY233" s="17" t="s">
        <v>114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7" t="s">
        <v>77</v>
      </c>
      <c r="BK233" s="137">
        <f>ROUND(I233*H233,2)</f>
        <v>0</v>
      </c>
      <c r="BL233" s="17" t="s">
        <v>352</v>
      </c>
      <c r="BM233" s="136" t="s">
        <v>353</v>
      </c>
    </row>
    <row r="234" spans="2:65" s="12" customFormat="1" ht="10.199999999999999">
      <c r="B234" s="138"/>
      <c r="D234" s="139" t="s">
        <v>123</v>
      </c>
      <c r="E234" s="140" t="s">
        <v>19</v>
      </c>
      <c r="F234" s="141" t="s">
        <v>136</v>
      </c>
      <c r="H234" s="142">
        <v>1</v>
      </c>
      <c r="I234" s="143"/>
      <c r="L234" s="138"/>
      <c r="M234" s="174"/>
      <c r="N234" s="175"/>
      <c r="O234" s="175"/>
      <c r="P234" s="175"/>
      <c r="Q234" s="175"/>
      <c r="R234" s="175"/>
      <c r="S234" s="175"/>
      <c r="T234" s="176"/>
      <c r="AT234" s="140" t="s">
        <v>123</v>
      </c>
      <c r="AU234" s="140" t="s">
        <v>79</v>
      </c>
      <c r="AV234" s="12" t="s">
        <v>79</v>
      </c>
      <c r="AW234" s="12" t="s">
        <v>31</v>
      </c>
      <c r="AX234" s="12" t="s">
        <v>77</v>
      </c>
      <c r="AY234" s="140" t="s">
        <v>114</v>
      </c>
    </row>
    <row r="235" spans="2:65" s="1" customFormat="1" ht="6.9" customHeight="1">
      <c r="B235" s="41"/>
      <c r="C235" s="42"/>
      <c r="D235" s="42"/>
      <c r="E235" s="42"/>
      <c r="F235" s="42"/>
      <c r="G235" s="42"/>
      <c r="H235" s="42"/>
      <c r="I235" s="42"/>
      <c r="J235" s="42"/>
      <c r="K235" s="42"/>
      <c r="L235" s="32"/>
    </row>
  </sheetData>
  <sheetProtection algorithmName="SHA-512" hashValue="K7mmsKMZCfXvoQWMukStaFEFb8oAzK1563IePlLsVRBo5bIwnvojwBKcdui+LS3aBSKPTiTGXD2u+xiUqrYDkg==" saltValue="rfw/sc0P1LC69UEPutPvUEqXTLDDWJHsGGbuH5pFSTKxckyDlBRqCnDTvhUOL629eS73ifa4KkoJTDYgoJJSQg==" spinCount="100000" sheet="1" objects="1" scenarios="1" formatColumns="0" formatRows="0" autoFilter="0"/>
  <autoFilter ref="C90:K234" xr:uid="{00000000-0009-0000-0000-000001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106" r:id="rId1" xr:uid="{00000000-0004-0000-0100-000000000000}"/>
    <hyperlink ref="F109" r:id="rId2" xr:uid="{00000000-0004-0000-0100-000001000000}"/>
    <hyperlink ref="F112" r:id="rId3" xr:uid="{00000000-0004-0000-0100-000002000000}"/>
    <hyperlink ref="F119" r:id="rId4" xr:uid="{00000000-0004-0000-0100-000003000000}"/>
    <hyperlink ref="F123" r:id="rId5" xr:uid="{00000000-0004-0000-0100-000004000000}"/>
    <hyperlink ref="F133" r:id="rId6" xr:uid="{00000000-0004-0000-0100-000005000000}"/>
    <hyperlink ref="F138" r:id="rId7" xr:uid="{00000000-0004-0000-0100-000006000000}"/>
    <hyperlink ref="F142" r:id="rId8" xr:uid="{00000000-0004-0000-0100-000007000000}"/>
    <hyperlink ref="F144" r:id="rId9" xr:uid="{00000000-0004-0000-0100-000008000000}"/>
    <hyperlink ref="F147" r:id="rId10" xr:uid="{00000000-0004-0000-0100-000009000000}"/>
    <hyperlink ref="F149" r:id="rId11" xr:uid="{00000000-0004-0000-0100-00000A000000}"/>
    <hyperlink ref="F152" r:id="rId12" xr:uid="{00000000-0004-0000-0100-00000B000000}"/>
    <hyperlink ref="F156" r:id="rId13" xr:uid="{00000000-0004-0000-0100-00000C000000}"/>
    <hyperlink ref="F161" r:id="rId14" xr:uid="{00000000-0004-0000-0100-00000D000000}"/>
    <hyperlink ref="F171" r:id="rId15" xr:uid="{00000000-0004-0000-0100-00000E000000}"/>
    <hyperlink ref="F175" r:id="rId16" xr:uid="{00000000-0004-0000-0100-00000F000000}"/>
    <hyperlink ref="F180" r:id="rId17" xr:uid="{00000000-0004-0000-0100-000010000000}"/>
    <hyperlink ref="F185" r:id="rId18" xr:uid="{00000000-0004-0000-0100-000011000000}"/>
    <hyperlink ref="F191" r:id="rId19" xr:uid="{00000000-0004-0000-0100-000012000000}"/>
    <hyperlink ref="F200" r:id="rId20" xr:uid="{00000000-0004-0000-0100-000013000000}"/>
    <hyperlink ref="F225" r:id="rId21" xr:uid="{00000000-0004-0000-0100-00001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77" customWidth="1"/>
    <col min="2" max="2" width="1.7109375" style="177" customWidth="1"/>
    <col min="3" max="4" width="5" style="177" customWidth="1"/>
    <col min="5" max="5" width="11.7109375" style="177" customWidth="1"/>
    <col min="6" max="6" width="9.140625" style="177" customWidth="1"/>
    <col min="7" max="7" width="5" style="177" customWidth="1"/>
    <col min="8" max="8" width="77.85546875" style="177" customWidth="1"/>
    <col min="9" max="10" width="20" style="177" customWidth="1"/>
    <col min="11" max="11" width="1.7109375" style="177" customWidth="1"/>
  </cols>
  <sheetData>
    <row r="1" spans="2:11" customFormat="1" ht="37.5" customHeight="1"/>
    <row r="2" spans="2:11" customFormat="1" ht="7.5" customHeight="1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5" customFormat="1" ht="45" customHeight="1">
      <c r="B3" s="181"/>
      <c r="C3" s="305" t="s">
        <v>354</v>
      </c>
      <c r="D3" s="305"/>
      <c r="E3" s="305"/>
      <c r="F3" s="305"/>
      <c r="G3" s="305"/>
      <c r="H3" s="305"/>
      <c r="I3" s="305"/>
      <c r="J3" s="305"/>
      <c r="K3" s="182"/>
    </row>
    <row r="4" spans="2:11" customFormat="1" ht="25.5" customHeight="1">
      <c r="B4" s="183"/>
      <c r="C4" s="304" t="s">
        <v>355</v>
      </c>
      <c r="D4" s="304"/>
      <c r="E4" s="304"/>
      <c r="F4" s="304"/>
      <c r="G4" s="304"/>
      <c r="H4" s="304"/>
      <c r="I4" s="304"/>
      <c r="J4" s="304"/>
      <c r="K4" s="184"/>
    </row>
    <row r="5" spans="2:11" customFormat="1" ht="5.25" customHeight="1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customFormat="1" ht="15" customHeight="1">
      <c r="B6" s="183"/>
      <c r="C6" s="303" t="s">
        <v>356</v>
      </c>
      <c r="D6" s="303"/>
      <c r="E6" s="303"/>
      <c r="F6" s="303"/>
      <c r="G6" s="303"/>
      <c r="H6" s="303"/>
      <c r="I6" s="303"/>
      <c r="J6" s="303"/>
      <c r="K6" s="184"/>
    </row>
    <row r="7" spans="2:11" customFormat="1" ht="15" customHeight="1">
      <c r="B7" s="187"/>
      <c r="C7" s="303" t="s">
        <v>357</v>
      </c>
      <c r="D7" s="303"/>
      <c r="E7" s="303"/>
      <c r="F7" s="303"/>
      <c r="G7" s="303"/>
      <c r="H7" s="303"/>
      <c r="I7" s="303"/>
      <c r="J7" s="303"/>
      <c r="K7" s="184"/>
    </row>
    <row r="8" spans="2:11" customFormat="1" ht="12.75" customHeight="1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customFormat="1" ht="15" customHeight="1">
      <c r="B9" s="187"/>
      <c r="C9" s="303" t="s">
        <v>358</v>
      </c>
      <c r="D9" s="303"/>
      <c r="E9" s="303"/>
      <c r="F9" s="303"/>
      <c r="G9" s="303"/>
      <c r="H9" s="303"/>
      <c r="I9" s="303"/>
      <c r="J9" s="303"/>
      <c r="K9" s="184"/>
    </row>
    <row r="10" spans="2:11" customFormat="1" ht="15" customHeight="1">
      <c r="B10" s="187"/>
      <c r="C10" s="186"/>
      <c r="D10" s="303" t="s">
        <v>359</v>
      </c>
      <c r="E10" s="303"/>
      <c r="F10" s="303"/>
      <c r="G10" s="303"/>
      <c r="H10" s="303"/>
      <c r="I10" s="303"/>
      <c r="J10" s="303"/>
      <c r="K10" s="184"/>
    </row>
    <row r="11" spans="2:11" customFormat="1" ht="15" customHeight="1">
      <c r="B11" s="187"/>
      <c r="C11" s="188"/>
      <c r="D11" s="303" t="s">
        <v>360</v>
      </c>
      <c r="E11" s="303"/>
      <c r="F11" s="303"/>
      <c r="G11" s="303"/>
      <c r="H11" s="303"/>
      <c r="I11" s="303"/>
      <c r="J11" s="303"/>
      <c r="K11" s="184"/>
    </row>
    <row r="12" spans="2:11" customFormat="1" ht="15" customHeight="1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customFormat="1" ht="15" customHeight="1">
      <c r="B13" s="187"/>
      <c r="C13" s="188"/>
      <c r="D13" s="189" t="s">
        <v>361</v>
      </c>
      <c r="E13" s="186"/>
      <c r="F13" s="186"/>
      <c r="G13" s="186"/>
      <c r="H13" s="186"/>
      <c r="I13" s="186"/>
      <c r="J13" s="186"/>
      <c r="K13" s="184"/>
    </row>
    <row r="14" spans="2:11" customFormat="1" ht="12.75" customHeight="1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customFormat="1" ht="15" customHeight="1">
      <c r="B15" s="187"/>
      <c r="C15" s="188"/>
      <c r="D15" s="303" t="s">
        <v>362</v>
      </c>
      <c r="E15" s="303"/>
      <c r="F15" s="303"/>
      <c r="G15" s="303"/>
      <c r="H15" s="303"/>
      <c r="I15" s="303"/>
      <c r="J15" s="303"/>
      <c r="K15" s="184"/>
    </row>
    <row r="16" spans="2:11" customFormat="1" ht="15" customHeight="1">
      <c r="B16" s="187"/>
      <c r="C16" s="188"/>
      <c r="D16" s="303" t="s">
        <v>363</v>
      </c>
      <c r="E16" s="303"/>
      <c r="F16" s="303"/>
      <c r="G16" s="303"/>
      <c r="H16" s="303"/>
      <c r="I16" s="303"/>
      <c r="J16" s="303"/>
      <c r="K16" s="184"/>
    </row>
    <row r="17" spans="2:11" customFormat="1" ht="15" customHeight="1">
      <c r="B17" s="187"/>
      <c r="C17" s="188"/>
      <c r="D17" s="303" t="s">
        <v>364</v>
      </c>
      <c r="E17" s="303"/>
      <c r="F17" s="303"/>
      <c r="G17" s="303"/>
      <c r="H17" s="303"/>
      <c r="I17" s="303"/>
      <c r="J17" s="303"/>
      <c r="K17" s="184"/>
    </row>
    <row r="18" spans="2:11" customFormat="1" ht="15" customHeight="1">
      <c r="B18" s="187"/>
      <c r="C18" s="188"/>
      <c r="D18" s="188"/>
      <c r="E18" s="190" t="s">
        <v>76</v>
      </c>
      <c r="F18" s="303" t="s">
        <v>365</v>
      </c>
      <c r="G18" s="303"/>
      <c r="H18" s="303"/>
      <c r="I18" s="303"/>
      <c r="J18" s="303"/>
      <c r="K18" s="184"/>
    </row>
    <row r="19" spans="2:11" customFormat="1" ht="15" customHeight="1">
      <c r="B19" s="187"/>
      <c r="C19" s="188"/>
      <c r="D19" s="188"/>
      <c r="E19" s="190" t="s">
        <v>366</v>
      </c>
      <c r="F19" s="303" t="s">
        <v>367</v>
      </c>
      <c r="G19" s="303"/>
      <c r="H19" s="303"/>
      <c r="I19" s="303"/>
      <c r="J19" s="303"/>
      <c r="K19" s="184"/>
    </row>
    <row r="20" spans="2:11" customFormat="1" ht="15" customHeight="1">
      <c r="B20" s="187"/>
      <c r="C20" s="188"/>
      <c r="D20" s="188"/>
      <c r="E20" s="190" t="s">
        <v>368</v>
      </c>
      <c r="F20" s="303" t="s">
        <v>369</v>
      </c>
      <c r="G20" s="303"/>
      <c r="H20" s="303"/>
      <c r="I20" s="303"/>
      <c r="J20" s="303"/>
      <c r="K20" s="184"/>
    </row>
    <row r="21" spans="2:11" customFormat="1" ht="15" customHeight="1">
      <c r="B21" s="187"/>
      <c r="C21" s="188"/>
      <c r="D21" s="188"/>
      <c r="E21" s="190" t="s">
        <v>370</v>
      </c>
      <c r="F21" s="303" t="s">
        <v>371</v>
      </c>
      <c r="G21" s="303"/>
      <c r="H21" s="303"/>
      <c r="I21" s="303"/>
      <c r="J21" s="303"/>
      <c r="K21" s="184"/>
    </row>
    <row r="22" spans="2:11" customFormat="1" ht="15" customHeight="1">
      <c r="B22" s="187"/>
      <c r="C22" s="188"/>
      <c r="D22" s="188"/>
      <c r="E22" s="190" t="s">
        <v>372</v>
      </c>
      <c r="F22" s="303" t="s">
        <v>373</v>
      </c>
      <c r="G22" s="303"/>
      <c r="H22" s="303"/>
      <c r="I22" s="303"/>
      <c r="J22" s="303"/>
      <c r="K22" s="184"/>
    </row>
    <row r="23" spans="2:11" customFormat="1" ht="15" customHeight="1">
      <c r="B23" s="187"/>
      <c r="C23" s="188"/>
      <c r="D23" s="188"/>
      <c r="E23" s="190" t="s">
        <v>374</v>
      </c>
      <c r="F23" s="303" t="s">
        <v>375</v>
      </c>
      <c r="G23" s="303"/>
      <c r="H23" s="303"/>
      <c r="I23" s="303"/>
      <c r="J23" s="303"/>
      <c r="K23" s="184"/>
    </row>
    <row r="24" spans="2:11" customFormat="1" ht="12.75" customHeight="1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customFormat="1" ht="15" customHeight="1">
      <c r="B25" s="187"/>
      <c r="C25" s="303" t="s">
        <v>376</v>
      </c>
      <c r="D25" s="303"/>
      <c r="E25" s="303"/>
      <c r="F25" s="303"/>
      <c r="G25" s="303"/>
      <c r="H25" s="303"/>
      <c r="I25" s="303"/>
      <c r="J25" s="303"/>
      <c r="K25" s="184"/>
    </row>
    <row r="26" spans="2:11" customFormat="1" ht="15" customHeight="1">
      <c r="B26" s="187"/>
      <c r="C26" s="303" t="s">
        <v>377</v>
      </c>
      <c r="D26" s="303"/>
      <c r="E26" s="303"/>
      <c r="F26" s="303"/>
      <c r="G26" s="303"/>
      <c r="H26" s="303"/>
      <c r="I26" s="303"/>
      <c r="J26" s="303"/>
      <c r="K26" s="184"/>
    </row>
    <row r="27" spans="2:11" customFormat="1" ht="15" customHeight="1">
      <c r="B27" s="187"/>
      <c r="C27" s="186"/>
      <c r="D27" s="303" t="s">
        <v>378</v>
      </c>
      <c r="E27" s="303"/>
      <c r="F27" s="303"/>
      <c r="G27" s="303"/>
      <c r="H27" s="303"/>
      <c r="I27" s="303"/>
      <c r="J27" s="303"/>
      <c r="K27" s="184"/>
    </row>
    <row r="28" spans="2:11" customFormat="1" ht="15" customHeight="1">
      <c r="B28" s="187"/>
      <c r="C28" s="188"/>
      <c r="D28" s="303" t="s">
        <v>379</v>
      </c>
      <c r="E28" s="303"/>
      <c r="F28" s="303"/>
      <c r="G28" s="303"/>
      <c r="H28" s="303"/>
      <c r="I28" s="303"/>
      <c r="J28" s="303"/>
      <c r="K28" s="184"/>
    </row>
    <row r="29" spans="2:11" customFormat="1" ht="12.75" customHeight="1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customFormat="1" ht="15" customHeight="1">
      <c r="B30" s="187"/>
      <c r="C30" s="188"/>
      <c r="D30" s="303" t="s">
        <v>380</v>
      </c>
      <c r="E30" s="303"/>
      <c r="F30" s="303"/>
      <c r="G30" s="303"/>
      <c r="H30" s="303"/>
      <c r="I30" s="303"/>
      <c r="J30" s="303"/>
      <c r="K30" s="184"/>
    </row>
    <row r="31" spans="2:11" customFormat="1" ht="15" customHeight="1">
      <c r="B31" s="187"/>
      <c r="C31" s="188"/>
      <c r="D31" s="303" t="s">
        <v>381</v>
      </c>
      <c r="E31" s="303"/>
      <c r="F31" s="303"/>
      <c r="G31" s="303"/>
      <c r="H31" s="303"/>
      <c r="I31" s="303"/>
      <c r="J31" s="303"/>
      <c r="K31" s="184"/>
    </row>
    <row r="32" spans="2:11" customFormat="1" ht="12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customFormat="1" ht="15" customHeight="1">
      <c r="B33" s="187"/>
      <c r="C33" s="188"/>
      <c r="D33" s="303" t="s">
        <v>382</v>
      </c>
      <c r="E33" s="303"/>
      <c r="F33" s="303"/>
      <c r="G33" s="303"/>
      <c r="H33" s="303"/>
      <c r="I33" s="303"/>
      <c r="J33" s="303"/>
      <c r="K33" s="184"/>
    </row>
    <row r="34" spans="2:11" customFormat="1" ht="15" customHeight="1">
      <c r="B34" s="187"/>
      <c r="C34" s="188"/>
      <c r="D34" s="303" t="s">
        <v>383</v>
      </c>
      <c r="E34" s="303"/>
      <c r="F34" s="303"/>
      <c r="G34" s="303"/>
      <c r="H34" s="303"/>
      <c r="I34" s="303"/>
      <c r="J34" s="303"/>
      <c r="K34" s="184"/>
    </row>
    <row r="35" spans="2:11" customFormat="1" ht="15" customHeight="1">
      <c r="B35" s="187"/>
      <c r="C35" s="188"/>
      <c r="D35" s="303" t="s">
        <v>384</v>
      </c>
      <c r="E35" s="303"/>
      <c r="F35" s="303"/>
      <c r="G35" s="303"/>
      <c r="H35" s="303"/>
      <c r="I35" s="303"/>
      <c r="J35" s="303"/>
      <c r="K35" s="184"/>
    </row>
    <row r="36" spans="2:11" customFormat="1" ht="15" customHeight="1">
      <c r="B36" s="187"/>
      <c r="C36" s="188"/>
      <c r="D36" s="186"/>
      <c r="E36" s="189" t="s">
        <v>100</v>
      </c>
      <c r="F36" s="186"/>
      <c r="G36" s="303" t="s">
        <v>385</v>
      </c>
      <c r="H36" s="303"/>
      <c r="I36" s="303"/>
      <c r="J36" s="303"/>
      <c r="K36" s="184"/>
    </row>
    <row r="37" spans="2:11" customFormat="1" ht="30.75" customHeight="1">
      <c r="B37" s="187"/>
      <c r="C37" s="188"/>
      <c r="D37" s="186"/>
      <c r="E37" s="189" t="s">
        <v>386</v>
      </c>
      <c r="F37" s="186"/>
      <c r="G37" s="303" t="s">
        <v>387</v>
      </c>
      <c r="H37" s="303"/>
      <c r="I37" s="303"/>
      <c r="J37" s="303"/>
      <c r="K37" s="184"/>
    </row>
    <row r="38" spans="2:11" customFormat="1" ht="15" customHeight="1">
      <c r="B38" s="187"/>
      <c r="C38" s="188"/>
      <c r="D38" s="186"/>
      <c r="E38" s="189" t="s">
        <v>50</v>
      </c>
      <c r="F38" s="186"/>
      <c r="G38" s="303" t="s">
        <v>388</v>
      </c>
      <c r="H38" s="303"/>
      <c r="I38" s="303"/>
      <c r="J38" s="303"/>
      <c r="K38" s="184"/>
    </row>
    <row r="39" spans="2:11" customFormat="1" ht="15" customHeight="1">
      <c r="B39" s="187"/>
      <c r="C39" s="188"/>
      <c r="D39" s="186"/>
      <c r="E39" s="189" t="s">
        <v>51</v>
      </c>
      <c r="F39" s="186"/>
      <c r="G39" s="303" t="s">
        <v>389</v>
      </c>
      <c r="H39" s="303"/>
      <c r="I39" s="303"/>
      <c r="J39" s="303"/>
      <c r="K39" s="184"/>
    </row>
    <row r="40" spans="2:11" customFormat="1" ht="15" customHeight="1">
      <c r="B40" s="187"/>
      <c r="C40" s="188"/>
      <c r="D40" s="186"/>
      <c r="E40" s="189" t="s">
        <v>101</v>
      </c>
      <c r="F40" s="186"/>
      <c r="G40" s="303" t="s">
        <v>390</v>
      </c>
      <c r="H40" s="303"/>
      <c r="I40" s="303"/>
      <c r="J40" s="303"/>
      <c r="K40" s="184"/>
    </row>
    <row r="41" spans="2:11" customFormat="1" ht="15" customHeight="1">
      <c r="B41" s="187"/>
      <c r="C41" s="188"/>
      <c r="D41" s="186"/>
      <c r="E41" s="189" t="s">
        <v>102</v>
      </c>
      <c r="F41" s="186"/>
      <c r="G41" s="303" t="s">
        <v>391</v>
      </c>
      <c r="H41" s="303"/>
      <c r="I41" s="303"/>
      <c r="J41" s="303"/>
      <c r="K41" s="184"/>
    </row>
    <row r="42" spans="2:11" customFormat="1" ht="15" customHeight="1">
      <c r="B42" s="187"/>
      <c r="C42" s="188"/>
      <c r="D42" s="186"/>
      <c r="E42" s="189" t="s">
        <v>392</v>
      </c>
      <c r="F42" s="186"/>
      <c r="G42" s="303" t="s">
        <v>393</v>
      </c>
      <c r="H42" s="303"/>
      <c r="I42" s="303"/>
      <c r="J42" s="303"/>
      <c r="K42" s="184"/>
    </row>
    <row r="43" spans="2:11" customFormat="1" ht="15" customHeight="1">
      <c r="B43" s="187"/>
      <c r="C43" s="188"/>
      <c r="D43" s="186"/>
      <c r="E43" s="189"/>
      <c r="F43" s="186"/>
      <c r="G43" s="303" t="s">
        <v>394</v>
      </c>
      <c r="H43" s="303"/>
      <c r="I43" s="303"/>
      <c r="J43" s="303"/>
      <c r="K43" s="184"/>
    </row>
    <row r="44" spans="2:11" customFormat="1" ht="15" customHeight="1">
      <c r="B44" s="187"/>
      <c r="C44" s="188"/>
      <c r="D44" s="186"/>
      <c r="E44" s="189" t="s">
        <v>395</v>
      </c>
      <c r="F44" s="186"/>
      <c r="G44" s="303" t="s">
        <v>396</v>
      </c>
      <c r="H44" s="303"/>
      <c r="I44" s="303"/>
      <c r="J44" s="303"/>
      <c r="K44" s="184"/>
    </row>
    <row r="45" spans="2:11" customFormat="1" ht="15" customHeight="1">
      <c r="B45" s="187"/>
      <c r="C45" s="188"/>
      <c r="D45" s="186"/>
      <c r="E45" s="189" t="s">
        <v>104</v>
      </c>
      <c r="F45" s="186"/>
      <c r="G45" s="303" t="s">
        <v>397</v>
      </c>
      <c r="H45" s="303"/>
      <c r="I45" s="303"/>
      <c r="J45" s="303"/>
      <c r="K45" s="184"/>
    </row>
    <row r="46" spans="2:11" customFormat="1" ht="12.75" customHeight="1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customFormat="1" ht="15" customHeight="1">
      <c r="B47" s="187"/>
      <c r="C47" s="188"/>
      <c r="D47" s="303" t="s">
        <v>398</v>
      </c>
      <c r="E47" s="303"/>
      <c r="F47" s="303"/>
      <c r="G47" s="303"/>
      <c r="H47" s="303"/>
      <c r="I47" s="303"/>
      <c r="J47" s="303"/>
      <c r="K47" s="184"/>
    </row>
    <row r="48" spans="2:11" customFormat="1" ht="15" customHeight="1">
      <c r="B48" s="187"/>
      <c r="C48" s="188"/>
      <c r="D48" s="188"/>
      <c r="E48" s="303" t="s">
        <v>399</v>
      </c>
      <c r="F48" s="303"/>
      <c r="G48" s="303"/>
      <c r="H48" s="303"/>
      <c r="I48" s="303"/>
      <c r="J48" s="303"/>
      <c r="K48" s="184"/>
    </row>
    <row r="49" spans="2:11" customFormat="1" ht="15" customHeight="1">
      <c r="B49" s="187"/>
      <c r="C49" s="188"/>
      <c r="D49" s="188"/>
      <c r="E49" s="303" t="s">
        <v>400</v>
      </c>
      <c r="F49" s="303"/>
      <c r="G49" s="303"/>
      <c r="H49" s="303"/>
      <c r="I49" s="303"/>
      <c r="J49" s="303"/>
      <c r="K49" s="184"/>
    </row>
    <row r="50" spans="2:11" customFormat="1" ht="15" customHeight="1">
      <c r="B50" s="187"/>
      <c r="C50" s="188"/>
      <c r="D50" s="188"/>
      <c r="E50" s="303" t="s">
        <v>401</v>
      </c>
      <c r="F50" s="303"/>
      <c r="G50" s="303"/>
      <c r="H50" s="303"/>
      <c r="I50" s="303"/>
      <c r="J50" s="303"/>
      <c r="K50" s="184"/>
    </row>
    <row r="51" spans="2:11" customFormat="1" ht="15" customHeight="1">
      <c r="B51" s="187"/>
      <c r="C51" s="188"/>
      <c r="D51" s="303" t="s">
        <v>402</v>
      </c>
      <c r="E51" s="303"/>
      <c r="F51" s="303"/>
      <c r="G51" s="303"/>
      <c r="H51" s="303"/>
      <c r="I51" s="303"/>
      <c r="J51" s="303"/>
      <c r="K51" s="184"/>
    </row>
    <row r="52" spans="2:11" customFormat="1" ht="25.5" customHeight="1">
      <c r="B52" s="183"/>
      <c r="C52" s="304" t="s">
        <v>403</v>
      </c>
      <c r="D52" s="304"/>
      <c r="E52" s="304"/>
      <c r="F52" s="304"/>
      <c r="G52" s="304"/>
      <c r="H52" s="304"/>
      <c r="I52" s="304"/>
      <c r="J52" s="304"/>
      <c r="K52" s="184"/>
    </row>
    <row r="53" spans="2:11" customFormat="1" ht="5.25" customHeight="1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customFormat="1" ht="15" customHeight="1">
      <c r="B54" s="183"/>
      <c r="C54" s="303" t="s">
        <v>404</v>
      </c>
      <c r="D54" s="303"/>
      <c r="E54" s="303"/>
      <c r="F54" s="303"/>
      <c r="G54" s="303"/>
      <c r="H54" s="303"/>
      <c r="I54" s="303"/>
      <c r="J54" s="303"/>
      <c r="K54" s="184"/>
    </row>
    <row r="55" spans="2:11" customFormat="1" ht="15" customHeight="1">
      <c r="B55" s="183"/>
      <c r="C55" s="303" t="s">
        <v>405</v>
      </c>
      <c r="D55" s="303"/>
      <c r="E55" s="303"/>
      <c r="F55" s="303"/>
      <c r="G55" s="303"/>
      <c r="H55" s="303"/>
      <c r="I55" s="303"/>
      <c r="J55" s="303"/>
      <c r="K55" s="184"/>
    </row>
    <row r="56" spans="2:11" customFormat="1" ht="12.75" customHeight="1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customFormat="1" ht="15" customHeight="1">
      <c r="B57" s="183"/>
      <c r="C57" s="303" t="s">
        <v>406</v>
      </c>
      <c r="D57" s="303"/>
      <c r="E57" s="303"/>
      <c r="F57" s="303"/>
      <c r="G57" s="303"/>
      <c r="H57" s="303"/>
      <c r="I57" s="303"/>
      <c r="J57" s="303"/>
      <c r="K57" s="184"/>
    </row>
    <row r="58" spans="2:11" customFormat="1" ht="15" customHeight="1">
      <c r="B58" s="183"/>
      <c r="C58" s="188"/>
      <c r="D58" s="303" t="s">
        <v>407</v>
      </c>
      <c r="E58" s="303"/>
      <c r="F58" s="303"/>
      <c r="G58" s="303"/>
      <c r="H58" s="303"/>
      <c r="I58" s="303"/>
      <c r="J58" s="303"/>
      <c r="K58" s="184"/>
    </row>
    <row r="59" spans="2:11" customFormat="1" ht="15" customHeight="1">
      <c r="B59" s="183"/>
      <c r="C59" s="188"/>
      <c r="D59" s="303" t="s">
        <v>408</v>
      </c>
      <c r="E59" s="303"/>
      <c r="F59" s="303"/>
      <c r="G59" s="303"/>
      <c r="H59" s="303"/>
      <c r="I59" s="303"/>
      <c r="J59" s="303"/>
      <c r="K59" s="184"/>
    </row>
    <row r="60" spans="2:11" customFormat="1" ht="15" customHeight="1">
      <c r="B60" s="183"/>
      <c r="C60" s="188"/>
      <c r="D60" s="303" t="s">
        <v>409</v>
      </c>
      <c r="E60" s="303"/>
      <c r="F60" s="303"/>
      <c r="G60" s="303"/>
      <c r="H60" s="303"/>
      <c r="I60" s="303"/>
      <c r="J60" s="303"/>
      <c r="K60" s="184"/>
    </row>
    <row r="61" spans="2:11" customFormat="1" ht="15" customHeight="1">
      <c r="B61" s="183"/>
      <c r="C61" s="188"/>
      <c r="D61" s="303" t="s">
        <v>410</v>
      </c>
      <c r="E61" s="303"/>
      <c r="F61" s="303"/>
      <c r="G61" s="303"/>
      <c r="H61" s="303"/>
      <c r="I61" s="303"/>
      <c r="J61" s="303"/>
      <c r="K61" s="184"/>
    </row>
    <row r="62" spans="2:11" customFormat="1" ht="15" customHeight="1">
      <c r="B62" s="183"/>
      <c r="C62" s="188"/>
      <c r="D62" s="306" t="s">
        <v>411</v>
      </c>
      <c r="E62" s="306"/>
      <c r="F62" s="306"/>
      <c r="G62" s="306"/>
      <c r="H62" s="306"/>
      <c r="I62" s="306"/>
      <c r="J62" s="306"/>
      <c r="K62" s="184"/>
    </row>
    <row r="63" spans="2:11" customFormat="1" ht="15" customHeight="1">
      <c r="B63" s="183"/>
      <c r="C63" s="188"/>
      <c r="D63" s="303" t="s">
        <v>412</v>
      </c>
      <c r="E63" s="303"/>
      <c r="F63" s="303"/>
      <c r="G63" s="303"/>
      <c r="H63" s="303"/>
      <c r="I63" s="303"/>
      <c r="J63" s="303"/>
      <c r="K63" s="184"/>
    </row>
    <row r="64" spans="2:11" customFormat="1" ht="12.75" customHeight="1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customFormat="1" ht="15" customHeight="1">
      <c r="B65" s="183"/>
      <c r="C65" s="188"/>
      <c r="D65" s="303" t="s">
        <v>413</v>
      </c>
      <c r="E65" s="303"/>
      <c r="F65" s="303"/>
      <c r="G65" s="303"/>
      <c r="H65" s="303"/>
      <c r="I65" s="303"/>
      <c r="J65" s="303"/>
      <c r="K65" s="184"/>
    </row>
    <row r="66" spans="2:11" customFormat="1" ht="15" customHeight="1">
      <c r="B66" s="183"/>
      <c r="C66" s="188"/>
      <c r="D66" s="306" t="s">
        <v>414</v>
      </c>
      <c r="E66" s="306"/>
      <c r="F66" s="306"/>
      <c r="G66" s="306"/>
      <c r="H66" s="306"/>
      <c r="I66" s="306"/>
      <c r="J66" s="306"/>
      <c r="K66" s="184"/>
    </row>
    <row r="67" spans="2:11" customFormat="1" ht="15" customHeight="1">
      <c r="B67" s="183"/>
      <c r="C67" s="188"/>
      <c r="D67" s="303" t="s">
        <v>415</v>
      </c>
      <c r="E67" s="303"/>
      <c r="F67" s="303"/>
      <c r="G67" s="303"/>
      <c r="H67" s="303"/>
      <c r="I67" s="303"/>
      <c r="J67" s="303"/>
      <c r="K67" s="184"/>
    </row>
    <row r="68" spans="2:11" customFormat="1" ht="15" customHeight="1">
      <c r="B68" s="183"/>
      <c r="C68" s="188"/>
      <c r="D68" s="303" t="s">
        <v>416</v>
      </c>
      <c r="E68" s="303"/>
      <c r="F68" s="303"/>
      <c r="G68" s="303"/>
      <c r="H68" s="303"/>
      <c r="I68" s="303"/>
      <c r="J68" s="303"/>
      <c r="K68" s="184"/>
    </row>
    <row r="69" spans="2:11" customFormat="1" ht="15" customHeight="1">
      <c r="B69" s="183"/>
      <c r="C69" s="188"/>
      <c r="D69" s="303" t="s">
        <v>417</v>
      </c>
      <c r="E69" s="303"/>
      <c r="F69" s="303"/>
      <c r="G69" s="303"/>
      <c r="H69" s="303"/>
      <c r="I69" s="303"/>
      <c r="J69" s="303"/>
      <c r="K69" s="184"/>
    </row>
    <row r="70" spans="2:11" customFormat="1" ht="15" customHeight="1">
      <c r="B70" s="183"/>
      <c r="C70" s="188"/>
      <c r="D70" s="303" t="s">
        <v>418</v>
      </c>
      <c r="E70" s="303"/>
      <c r="F70" s="303"/>
      <c r="G70" s="303"/>
      <c r="H70" s="303"/>
      <c r="I70" s="303"/>
      <c r="J70" s="303"/>
      <c r="K70" s="184"/>
    </row>
    <row r="71" spans="2:11" customFormat="1" ht="12.75" customHeight="1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customFormat="1" ht="18.75" customHeight="1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customFormat="1" ht="18.75" customHeight="1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customFormat="1" ht="7.5" customHeight="1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customFormat="1" ht="45" customHeight="1">
      <c r="B75" s="200"/>
      <c r="C75" s="307" t="s">
        <v>419</v>
      </c>
      <c r="D75" s="307"/>
      <c r="E75" s="307"/>
      <c r="F75" s="307"/>
      <c r="G75" s="307"/>
      <c r="H75" s="307"/>
      <c r="I75" s="307"/>
      <c r="J75" s="307"/>
      <c r="K75" s="201"/>
    </row>
    <row r="76" spans="2:11" customFormat="1" ht="17.25" customHeight="1">
      <c r="B76" s="200"/>
      <c r="C76" s="202" t="s">
        <v>420</v>
      </c>
      <c r="D76" s="202"/>
      <c r="E76" s="202"/>
      <c r="F76" s="202" t="s">
        <v>421</v>
      </c>
      <c r="G76" s="203"/>
      <c r="H76" s="202" t="s">
        <v>51</v>
      </c>
      <c r="I76" s="202" t="s">
        <v>54</v>
      </c>
      <c r="J76" s="202" t="s">
        <v>422</v>
      </c>
      <c r="K76" s="201"/>
    </row>
    <row r="77" spans="2:11" customFormat="1" ht="17.25" customHeight="1">
      <c r="B77" s="200"/>
      <c r="C77" s="204" t="s">
        <v>423</v>
      </c>
      <c r="D77" s="204"/>
      <c r="E77" s="204"/>
      <c r="F77" s="205" t="s">
        <v>424</v>
      </c>
      <c r="G77" s="206"/>
      <c r="H77" s="204"/>
      <c r="I77" s="204"/>
      <c r="J77" s="204" t="s">
        <v>425</v>
      </c>
      <c r="K77" s="201"/>
    </row>
    <row r="78" spans="2:11" customFormat="1" ht="5.25" customHeight="1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customFormat="1" ht="15" customHeight="1">
      <c r="B79" s="200"/>
      <c r="C79" s="189" t="s">
        <v>50</v>
      </c>
      <c r="D79" s="209"/>
      <c r="E79" s="209"/>
      <c r="F79" s="210" t="s">
        <v>426</v>
      </c>
      <c r="G79" s="211"/>
      <c r="H79" s="189" t="s">
        <v>427</v>
      </c>
      <c r="I79" s="189" t="s">
        <v>428</v>
      </c>
      <c r="J79" s="189">
        <v>20</v>
      </c>
      <c r="K79" s="201"/>
    </row>
    <row r="80" spans="2:11" customFormat="1" ht="15" customHeight="1">
      <c r="B80" s="200"/>
      <c r="C80" s="189" t="s">
        <v>429</v>
      </c>
      <c r="D80" s="189"/>
      <c r="E80" s="189"/>
      <c r="F80" s="210" t="s">
        <v>426</v>
      </c>
      <c r="G80" s="211"/>
      <c r="H80" s="189" t="s">
        <v>430</v>
      </c>
      <c r="I80" s="189" t="s">
        <v>428</v>
      </c>
      <c r="J80" s="189">
        <v>120</v>
      </c>
      <c r="K80" s="201"/>
    </row>
    <row r="81" spans="2:11" customFormat="1" ht="15" customHeight="1">
      <c r="B81" s="212"/>
      <c r="C81" s="189" t="s">
        <v>431</v>
      </c>
      <c r="D81" s="189"/>
      <c r="E81" s="189"/>
      <c r="F81" s="210" t="s">
        <v>432</v>
      </c>
      <c r="G81" s="211"/>
      <c r="H81" s="189" t="s">
        <v>433</v>
      </c>
      <c r="I81" s="189" t="s">
        <v>428</v>
      </c>
      <c r="J81" s="189">
        <v>50</v>
      </c>
      <c r="K81" s="201"/>
    </row>
    <row r="82" spans="2:11" customFormat="1" ht="15" customHeight="1">
      <c r="B82" s="212"/>
      <c r="C82" s="189" t="s">
        <v>434</v>
      </c>
      <c r="D82" s="189"/>
      <c r="E82" s="189"/>
      <c r="F82" s="210" t="s">
        <v>426</v>
      </c>
      <c r="G82" s="211"/>
      <c r="H82" s="189" t="s">
        <v>435</v>
      </c>
      <c r="I82" s="189" t="s">
        <v>436</v>
      </c>
      <c r="J82" s="189"/>
      <c r="K82" s="201"/>
    </row>
    <row r="83" spans="2:11" customFormat="1" ht="15" customHeight="1">
      <c r="B83" s="212"/>
      <c r="C83" s="189" t="s">
        <v>437</v>
      </c>
      <c r="D83" s="189"/>
      <c r="E83" s="189"/>
      <c r="F83" s="210" t="s">
        <v>432</v>
      </c>
      <c r="G83" s="189"/>
      <c r="H83" s="189" t="s">
        <v>438</v>
      </c>
      <c r="I83" s="189" t="s">
        <v>428</v>
      </c>
      <c r="J83" s="189">
        <v>15</v>
      </c>
      <c r="K83" s="201"/>
    </row>
    <row r="84" spans="2:11" customFormat="1" ht="15" customHeight="1">
      <c r="B84" s="212"/>
      <c r="C84" s="189" t="s">
        <v>439</v>
      </c>
      <c r="D84" s="189"/>
      <c r="E84" s="189"/>
      <c r="F84" s="210" t="s">
        <v>432</v>
      </c>
      <c r="G84" s="189"/>
      <c r="H84" s="189" t="s">
        <v>440</v>
      </c>
      <c r="I84" s="189" t="s">
        <v>428</v>
      </c>
      <c r="J84" s="189">
        <v>15</v>
      </c>
      <c r="K84" s="201"/>
    </row>
    <row r="85" spans="2:11" customFormat="1" ht="15" customHeight="1">
      <c r="B85" s="212"/>
      <c r="C85" s="189" t="s">
        <v>441</v>
      </c>
      <c r="D85" s="189"/>
      <c r="E85" s="189"/>
      <c r="F85" s="210" t="s">
        <v>432</v>
      </c>
      <c r="G85" s="189"/>
      <c r="H85" s="189" t="s">
        <v>442</v>
      </c>
      <c r="I85" s="189" t="s">
        <v>428</v>
      </c>
      <c r="J85" s="189">
        <v>20</v>
      </c>
      <c r="K85" s="201"/>
    </row>
    <row r="86" spans="2:11" customFormat="1" ht="15" customHeight="1">
      <c r="B86" s="212"/>
      <c r="C86" s="189" t="s">
        <v>443</v>
      </c>
      <c r="D86" s="189"/>
      <c r="E86" s="189"/>
      <c r="F86" s="210" t="s">
        <v>432</v>
      </c>
      <c r="G86" s="189"/>
      <c r="H86" s="189" t="s">
        <v>444</v>
      </c>
      <c r="I86" s="189" t="s">
        <v>428</v>
      </c>
      <c r="J86" s="189">
        <v>20</v>
      </c>
      <c r="K86" s="201"/>
    </row>
    <row r="87" spans="2:11" customFormat="1" ht="15" customHeight="1">
      <c r="B87" s="212"/>
      <c r="C87" s="189" t="s">
        <v>445</v>
      </c>
      <c r="D87" s="189"/>
      <c r="E87" s="189"/>
      <c r="F87" s="210" t="s">
        <v>432</v>
      </c>
      <c r="G87" s="211"/>
      <c r="H87" s="189" t="s">
        <v>446</v>
      </c>
      <c r="I87" s="189" t="s">
        <v>428</v>
      </c>
      <c r="J87" s="189">
        <v>50</v>
      </c>
      <c r="K87" s="201"/>
    </row>
    <row r="88" spans="2:11" customFormat="1" ht="15" customHeight="1">
      <c r="B88" s="212"/>
      <c r="C88" s="189" t="s">
        <v>447</v>
      </c>
      <c r="D88" s="189"/>
      <c r="E88" s="189"/>
      <c r="F88" s="210" t="s">
        <v>432</v>
      </c>
      <c r="G88" s="211"/>
      <c r="H88" s="189" t="s">
        <v>448</v>
      </c>
      <c r="I88" s="189" t="s">
        <v>428</v>
      </c>
      <c r="J88" s="189">
        <v>20</v>
      </c>
      <c r="K88" s="201"/>
    </row>
    <row r="89" spans="2:11" customFormat="1" ht="15" customHeight="1">
      <c r="B89" s="212"/>
      <c r="C89" s="189" t="s">
        <v>449</v>
      </c>
      <c r="D89" s="189"/>
      <c r="E89" s="189"/>
      <c r="F89" s="210" t="s">
        <v>432</v>
      </c>
      <c r="G89" s="211"/>
      <c r="H89" s="189" t="s">
        <v>450</v>
      </c>
      <c r="I89" s="189" t="s">
        <v>428</v>
      </c>
      <c r="J89" s="189">
        <v>20</v>
      </c>
      <c r="K89" s="201"/>
    </row>
    <row r="90" spans="2:11" customFormat="1" ht="15" customHeight="1">
      <c r="B90" s="212"/>
      <c r="C90" s="189" t="s">
        <v>451</v>
      </c>
      <c r="D90" s="189"/>
      <c r="E90" s="189"/>
      <c r="F90" s="210" t="s">
        <v>432</v>
      </c>
      <c r="G90" s="211"/>
      <c r="H90" s="189" t="s">
        <v>452</v>
      </c>
      <c r="I90" s="189" t="s">
        <v>428</v>
      </c>
      <c r="J90" s="189">
        <v>50</v>
      </c>
      <c r="K90" s="201"/>
    </row>
    <row r="91" spans="2:11" customFormat="1" ht="15" customHeight="1">
      <c r="B91" s="212"/>
      <c r="C91" s="189" t="s">
        <v>453</v>
      </c>
      <c r="D91" s="189"/>
      <c r="E91" s="189"/>
      <c r="F91" s="210" t="s">
        <v>432</v>
      </c>
      <c r="G91" s="211"/>
      <c r="H91" s="189" t="s">
        <v>453</v>
      </c>
      <c r="I91" s="189" t="s">
        <v>428</v>
      </c>
      <c r="J91" s="189">
        <v>50</v>
      </c>
      <c r="K91" s="201"/>
    </row>
    <row r="92" spans="2:11" customFormat="1" ht="15" customHeight="1">
      <c r="B92" s="212"/>
      <c r="C92" s="189" t="s">
        <v>454</v>
      </c>
      <c r="D92" s="189"/>
      <c r="E92" s="189"/>
      <c r="F92" s="210" t="s">
        <v>432</v>
      </c>
      <c r="G92" s="211"/>
      <c r="H92" s="189" t="s">
        <v>455</v>
      </c>
      <c r="I92" s="189" t="s">
        <v>428</v>
      </c>
      <c r="J92" s="189">
        <v>255</v>
      </c>
      <c r="K92" s="201"/>
    </row>
    <row r="93" spans="2:11" customFormat="1" ht="15" customHeight="1">
      <c r="B93" s="212"/>
      <c r="C93" s="189" t="s">
        <v>456</v>
      </c>
      <c r="D93" s="189"/>
      <c r="E93" s="189"/>
      <c r="F93" s="210" t="s">
        <v>426</v>
      </c>
      <c r="G93" s="211"/>
      <c r="H93" s="189" t="s">
        <v>457</v>
      </c>
      <c r="I93" s="189" t="s">
        <v>458</v>
      </c>
      <c r="J93" s="189"/>
      <c r="K93" s="201"/>
    </row>
    <row r="94" spans="2:11" customFormat="1" ht="15" customHeight="1">
      <c r="B94" s="212"/>
      <c r="C94" s="189" t="s">
        <v>459</v>
      </c>
      <c r="D94" s="189"/>
      <c r="E94" s="189"/>
      <c r="F94" s="210" t="s">
        <v>426</v>
      </c>
      <c r="G94" s="211"/>
      <c r="H94" s="189" t="s">
        <v>460</v>
      </c>
      <c r="I94" s="189" t="s">
        <v>461</v>
      </c>
      <c r="J94" s="189"/>
      <c r="K94" s="201"/>
    </row>
    <row r="95" spans="2:11" customFormat="1" ht="15" customHeight="1">
      <c r="B95" s="212"/>
      <c r="C95" s="189" t="s">
        <v>462</v>
      </c>
      <c r="D95" s="189"/>
      <c r="E95" s="189"/>
      <c r="F95" s="210" t="s">
        <v>426</v>
      </c>
      <c r="G95" s="211"/>
      <c r="H95" s="189" t="s">
        <v>462</v>
      </c>
      <c r="I95" s="189" t="s">
        <v>461</v>
      </c>
      <c r="J95" s="189"/>
      <c r="K95" s="201"/>
    </row>
    <row r="96" spans="2:11" customFormat="1" ht="15" customHeight="1">
      <c r="B96" s="212"/>
      <c r="C96" s="189" t="s">
        <v>35</v>
      </c>
      <c r="D96" s="189"/>
      <c r="E96" s="189"/>
      <c r="F96" s="210" t="s">
        <v>426</v>
      </c>
      <c r="G96" s="211"/>
      <c r="H96" s="189" t="s">
        <v>463</v>
      </c>
      <c r="I96" s="189" t="s">
        <v>461</v>
      </c>
      <c r="J96" s="189"/>
      <c r="K96" s="201"/>
    </row>
    <row r="97" spans="2:11" customFormat="1" ht="15" customHeight="1">
      <c r="B97" s="212"/>
      <c r="C97" s="189" t="s">
        <v>45</v>
      </c>
      <c r="D97" s="189"/>
      <c r="E97" s="189"/>
      <c r="F97" s="210" t="s">
        <v>426</v>
      </c>
      <c r="G97" s="211"/>
      <c r="H97" s="189" t="s">
        <v>464</v>
      </c>
      <c r="I97" s="189" t="s">
        <v>461</v>
      </c>
      <c r="J97" s="189"/>
      <c r="K97" s="201"/>
    </row>
    <row r="98" spans="2:11" customFormat="1" ht="15" customHeight="1">
      <c r="B98" s="213"/>
      <c r="C98" s="214"/>
      <c r="D98" s="214"/>
      <c r="E98" s="214"/>
      <c r="F98" s="214"/>
      <c r="G98" s="214"/>
      <c r="H98" s="214"/>
      <c r="I98" s="214"/>
      <c r="J98" s="214"/>
      <c r="K98" s="215"/>
    </row>
    <row r="99" spans="2:11" customFormat="1" ht="18.75" customHeight="1">
      <c r="B99" s="216"/>
      <c r="C99" s="217"/>
      <c r="D99" s="217"/>
      <c r="E99" s="217"/>
      <c r="F99" s="217"/>
      <c r="G99" s="217"/>
      <c r="H99" s="217"/>
      <c r="I99" s="217"/>
      <c r="J99" s="217"/>
      <c r="K99" s="216"/>
    </row>
    <row r="100" spans="2:11" customFormat="1" ht="18.75" customHeight="1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customFormat="1" ht="7.5" customHeight="1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customFormat="1" ht="45" customHeight="1">
      <c r="B102" s="200"/>
      <c r="C102" s="307" t="s">
        <v>465</v>
      </c>
      <c r="D102" s="307"/>
      <c r="E102" s="307"/>
      <c r="F102" s="307"/>
      <c r="G102" s="307"/>
      <c r="H102" s="307"/>
      <c r="I102" s="307"/>
      <c r="J102" s="307"/>
      <c r="K102" s="201"/>
    </row>
    <row r="103" spans="2:11" customFormat="1" ht="17.25" customHeight="1">
      <c r="B103" s="200"/>
      <c r="C103" s="202" t="s">
        <v>420</v>
      </c>
      <c r="D103" s="202"/>
      <c r="E103" s="202"/>
      <c r="F103" s="202" t="s">
        <v>421</v>
      </c>
      <c r="G103" s="203"/>
      <c r="H103" s="202" t="s">
        <v>51</v>
      </c>
      <c r="I103" s="202" t="s">
        <v>54</v>
      </c>
      <c r="J103" s="202" t="s">
        <v>422</v>
      </c>
      <c r="K103" s="201"/>
    </row>
    <row r="104" spans="2:11" customFormat="1" ht="17.25" customHeight="1">
      <c r="B104" s="200"/>
      <c r="C104" s="204" t="s">
        <v>423</v>
      </c>
      <c r="D104" s="204"/>
      <c r="E104" s="204"/>
      <c r="F104" s="205" t="s">
        <v>424</v>
      </c>
      <c r="G104" s="206"/>
      <c r="H104" s="204"/>
      <c r="I104" s="204"/>
      <c r="J104" s="204" t="s">
        <v>425</v>
      </c>
      <c r="K104" s="201"/>
    </row>
    <row r="105" spans="2:11" customFormat="1" ht="5.25" customHeight="1">
      <c r="B105" s="200"/>
      <c r="C105" s="202"/>
      <c r="D105" s="202"/>
      <c r="E105" s="202"/>
      <c r="F105" s="202"/>
      <c r="G105" s="218"/>
      <c r="H105" s="202"/>
      <c r="I105" s="202"/>
      <c r="J105" s="202"/>
      <c r="K105" s="201"/>
    </row>
    <row r="106" spans="2:11" customFormat="1" ht="15" customHeight="1">
      <c r="B106" s="200"/>
      <c r="C106" s="189" t="s">
        <v>50</v>
      </c>
      <c r="D106" s="209"/>
      <c r="E106" s="209"/>
      <c r="F106" s="210" t="s">
        <v>426</v>
      </c>
      <c r="G106" s="189"/>
      <c r="H106" s="189" t="s">
        <v>466</v>
      </c>
      <c r="I106" s="189" t="s">
        <v>428</v>
      </c>
      <c r="J106" s="189">
        <v>20</v>
      </c>
      <c r="K106" s="201"/>
    </row>
    <row r="107" spans="2:11" customFormat="1" ht="15" customHeight="1">
      <c r="B107" s="200"/>
      <c r="C107" s="189" t="s">
        <v>429</v>
      </c>
      <c r="D107" s="189"/>
      <c r="E107" s="189"/>
      <c r="F107" s="210" t="s">
        <v>426</v>
      </c>
      <c r="G107" s="189"/>
      <c r="H107" s="189" t="s">
        <v>466</v>
      </c>
      <c r="I107" s="189" t="s">
        <v>428</v>
      </c>
      <c r="J107" s="189">
        <v>120</v>
      </c>
      <c r="K107" s="201"/>
    </row>
    <row r="108" spans="2:11" customFormat="1" ht="15" customHeight="1">
      <c r="B108" s="212"/>
      <c r="C108" s="189" t="s">
        <v>431</v>
      </c>
      <c r="D108" s="189"/>
      <c r="E108" s="189"/>
      <c r="F108" s="210" t="s">
        <v>432</v>
      </c>
      <c r="G108" s="189"/>
      <c r="H108" s="189" t="s">
        <v>466</v>
      </c>
      <c r="I108" s="189" t="s">
        <v>428</v>
      </c>
      <c r="J108" s="189">
        <v>50</v>
      </c>
      <c r="K108" s="201"/>
    </row>
    <row r="109" spans="2:11" customFormat="1" ht="15" customHeight="1">
      <c r="B109" s="212"/>
      <c r="C109" s="189" t="s">
        <v>434</v>
      </c>
      <c r="D109" s="189"/>
      <c r="E109" s="189"/>
      <c r="F109" s="210" t="s">
        <v>426</v>
      </c>
      <c r="G109" s="189"/>
      <c r="H109" s="189" t="s">
        <v>466</v>
      </c>
      <c r="I109" s="189" t="s">
        <v>436</v>
      </c>
      <c r="J109" s="189"/>
      <c r="K109" s="201"/>
    </row>
    <row r="110" spans="2:11" customFormat="1" ht="15" customHeight="1">
      <c r="B110" s="212"/>
      <c r="C110" s="189" t="s">
        <v>445</v>
      </c>
      <c r="D110" s="189"/>
      <c r="E110" s="189"/>
      <c r="F110" s="210" t="s">
        <v>432</v>
      </c>
      <c r="G110" s="189"/>
      <c r="H110" s="189" t="s">
        <v>466</v>
      </c>
      <c r="I110" s="189" t="s">
        <v>428</v>
      </c>
      <c r="J110" s="189">
        <v>50</v>
      </c>
      <c r="K110" s="201"/>
    </row>
    <row r="111" spans="2:11" customFormat="1" ht="15" customHeight="1">
      <c r="B111" s="212"/>
      <c r="C111" s="189" t="s">
        <v>453</v>
      </c>
      <c r="D111" s="189"/>
      <c r="E111" s="189"/>
      <c r="F111" s="210" t="s">
        <v>432</v>
      </c>
      <c r="G111" s="189"/>
      <c r="H111" s="189" t="s">
        <v>466</v>
      </c>
      <c r="I111" s="189" t="s">
        <v>428</v>
      </c>
      <c r="J111" s="189">
        <v>50</v>
      </c>
      <c r="K111" s="201"/>
    </row>
    <row r="112" spans="2:11" customFormat="1" ht="15" customHeight="1">
      <c r="B112" s="212"/>
      <c r="C112" s="189" t="s">
        <v>451</v>
      </c>
      <c r="D112" s="189"/>
      <c r="E112" s="189"/>
      <c r="F112" s="210" t="s">
        <v>432</v>
      </c>
      <c r="G112" s="189"/>
      <c r="H112" s="189" t="s">
        <v>466</v>
      </c>
      <c r="I112" s="189" t="s">
        <v>428</v>
      </c>
      <c r="J112" s="189">
        <v>50</v>
      </c>
      <c r="K112" s="201"/>
    </row>
    <row r="113" spans="2:11" customFormat="1" ht="15" customHeight="1">
      <c r="B113" s="212"/>
      <c r="C113" s="189" t="s">
        <v>50</v>
      </c>
      <c r="D113" s="189"/>
      <c r="E113" s="189"/>
      <c r="F113" s="210" t="s">
        <v>426</v>
      </c>
      <c r="G113" s="189"/>
      <c r="H113" s="189" t="s">
        <v>467</v>
      </c>
      <c r="I113" s="189" t="s">
        <v>428</v>
      </c>
      <c r="J113" s="189">
        <v>20</v>
      </c>
      <c r="K113" s="201"/>
    </row>
    <row r="114" spans="2:11" customFormat="1" ht="15" customHeight="1">
      <c r="B114" s="212"/>
      <c r="C114" s="189" t="s">
        <v>468</v>
      </c>
      <c r="D114" s="189"/>
      <c r="E114" s="189"/>
      <c r="F114" s="210" t="s">
        <v>426</v>
      </c>
      <c r="G114" s="189"/>
      <c r="H114" s="189" t="s">
        <v>469</v>
      </c>
      <c r="I114" s="189" t="s">
        <v>428</v>
      </c>
      <c r="J114" s="189">
        <v>120</v>
      </c>
      <c r="K114" s="201"/>
    </row>
    <row r="115" spans="2:11" customFormat="1" ht="15" customHeight="1">
      <c r="B115" s="212"/>
      <c r="C115" s="189" t="s">
        <v>35</v>
      </c>
      <c r="D115" s="189"/>
      <c r="E115" s="189"/>
      <c r="F115" s="210" t="s">
        <v>426</v>
      </c>
      <c r="G115" s="189"/>
      <c r="H115" s="189" t="s">
        <v>470</v>
      </c>
      <c r="I115" s="189" t="s">
        <v>461</v>
      </c>
      <c r="J115" s="189"/>
      <c r="K115" s="201"/>
    </row>
    <row r="116" spans="2:11" customFormat="1" ht="15" customHeight="1">
      <c r="B116" s="212"/>
      <c r="C116" s="189" t="s">
        <v>45</v>
      </c>
      <c r="D116" s="189"/>
      <c r="E116" s="189"/>
      <c r="F116" s="210" t="s">
        <v>426</v>
      </c>
      <c r="G116" s="189"/>
      <c r="H116" s="189" t="s">
        <v>471</v>
      </c>
      <c r="I116" s="189" t="s">
        <v>461</v>
      </c>
      <c r="J116" s="189"/>
      <c r="K116" s="201"/>
    </row>
    <row r="117" spans="2:11" customFormat="1" ht="15" customHeight="1">
      <c r="B117" s="212"/>
      <c r="C117" s="189" t="s">
        <v>54</v>
      </c>
      <c r="D117" s="189"/>
      <c r="E117" s="189"/>
      <c r="F117" s="210" t="s">
        <v>426</v>
      </c>
      <c r="G117" s="189"/>
      <c r="H117" s="189" t="s">
        <v>472</v>
      </c>
      <c r="I117" s="189" t="s">
        <v>473</v>
      </c>
      <c r="J117" s="189"/>
      <c r="K117" s="201"/>
    </row>
    <row r="118" spans="2:11" customFormat="1" ht="15" customHeight="1">
      <c r="B118" s="213"/>
      <c r="C118" s="219"/>
      <c r="D118" s="219"/>
      <c r="E118" s="219"/>
      <c r="F118" s="219"/>
      <c r="G118" s="219"/>
      <c r="H118" s="219"/>
      <c r="I118" s="219"/>
      <c r="J118" s="219"/>
      <c r="K118" s="215"/>
    </row>
    <row r="119" spans="2:11" customFormat="1" ht="18.75" customHeight="1">
      <c r="B119" s="220"/>
      <c r="C119" s="221"/>
      <c r="D119" s="221"/>
      <c r="E119" s="221"/>
      <c r="F119" s="222"/>
      <c r="G119" s="221"/>
      <c r="H119" s="221"/>
      <c r="I119" s="221"/>
      <c r="J119" s="221"/>
      <c r="K119" s="220"/>
    </row>
    <row r="120" spans="2:11" customFormat="1" ht="18.75" customHeight="1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customFormat="1" ht="7.5" customHeight="1">
      <c r="B121" s="223"/>
      <c r="C121" s="224"/>
      <c r="D121" s="224"/>
      <c r="E121" s="224"/>
      <c r="F121" s="224"/>
      <c r="G121" s="224"/>
      <c r="H121" s="224"/>
      <c r="I121" s="224"/>
      <c r="J121" s="224"/>
      <c r="K121" s="225"/>
    </row>
    <row r="122" spans="2:11" customFormat="1" ht="45" customHeight="1">
      <c r="B122" s="226"/>
      <c r="C122" s="305" t="s">
        <v>474</v>
      </c>
      <c r="D122" s="305"/>
      <c r="E122" s="305"/>
      <c r="F122" s="305"/>
      <c r="G122" s="305"/>
      <c r="H122" s="305"/>
      <c r="I122" s="305"/>
      <c r="J122" s="305"/>
      <c r="K122" s="227"/>
    </row>
    <row r="123" spans="2:11" customFormat="1" ht="17.25" customHeight="1">
      <c r="B123" s="228"/>
      <c r="C123" s="202" t="s">
        <v>420</v>
      </c>
      <c r="D123" s="202"/>
      <c r="E123" s="202"/>
      <c r="F123" s="202" t="s">
        <v>421</v>
      </c>
      <c r="G123" s="203"/>
      <c r="H123" s="202" t="s">
        <v>51</v>
      </c>
      <c r="I123" s="202" t="s">
        <v>54</v>
      </c>
      <c r="J123" s="202" t="s">
        <v>422</v>
      </c>
      <c r="K123" s="229"/>
    </row>
    <row r="124" spans="2:11" customFormat="1" ht="17.25" customHeight="1">
      <c r="B124" s="228"/>
      <c r="C124" s="204" t="s">
        <v>423</v>
      </c>
      <c r="D124" s="204"/>
      <c r="E124" s="204"/>
      <c r="F124" s="205" t="s">
        <v>424</v>
      </c>
      <c r="G124" s="206"/>
      <c r="H124" s="204"/>
      <c r="I124" s="204"/>
      <c r="J124" s="204" t="s">
        <v>425</v>
      </c>
      <c r="K124" s="229"/>
    </row>
    <row r="125" spans="2:11" customFormat="1" ht="5.25" customHeight="1">
      <c r="B125" s="230"/>
      <c r="C125" s="207"/>
      <c r="D125" s="207"/>
      <c r="E125" s="207"/>
      <c r="F125" s="207"/>
      <c r="G125" s="231"/>
      <c r="H125" s="207"/>
      <c r="I125" s="207"/>
      <c r="J125" s="207"/>
      <c r="K125" s="232"/>
    </row>
    <row r="126" spans="2:11" customFormat="1" ht="15" customHeight="1">
      <c r="B126" s="230"/>
      <c r="C126" s="189" t="s">
        <v>429</v>
      </c>
      <c r="D126" s="209"/>
      <c r="E126" s="209"/>
      <c r="F126" s="210" t="s">
        <v>426</v>
      </c>
      <c r="G126" s="189"/>
      <c r="H126" s="189" t="s">
        <v>466</v>
      </c>
      <c r="I126" s="189" t="s">
        <v>428</v>
      </c>
      <c r="J126" s="189">
        <v>120</v>
      </c>
      <c r="K126" s="233"/>
    </row>
    <row r="127" spans="2:11" customFormat="1" ht="15" customHeight="1">
      <c r="B127" s="230"/>
      <c r="C127" s="189" t="s">
        <v>475</v>
      </c>
      <c r="D127" s="189"/>
      <c r="E127" s="189"/>
      <c r="F127" s="210" t="s">
        <v>426</v>
      </c>
      <c r="G127" s="189"/>
      <c r="H127" s="189" t="s">
        <v>476</v>
      </c>
      <c r="I127" s="189" t="s">
        <v>428</v>
      </c>
      <c r="J127" s="189" t="s">
        <v>477</v>
      </c>
      <c r="K127" s="233"/>
    </row>
    <row r="128" spans="2:11" customFormat="1" ht="15" customHeight="1">
      <c r="B128" s="230"/>
      <c r="C128" s="189" t="s">
        <v>374</v>
      </c>
      <c r="D128" s="189"/>
      <c r="E128" s="189"/>
      <c r="F128" s="210" t="s">
        <v>426</v>
      </c>
      <c r="G128" s="189"/>
      <c r="H128" s="189" t="s">
        <v>478</v>
      </c>
      <c r="I128" s="189" t="s">
        <v>428</v>
      </c>
      <c r="J128" s="189" t="s">
        <v>477</v>
      </c>
      <c r="K128" s="233"/>
    </row>
    <row r="129" spans="2:11" customFormat="1" ht="15" customHeight="1">
      <c r="B129" s="230"/>
      <c r="C129" s="189" t="s">
        <v>437</v>
      </c>
      <c r="D129" s="189"/>
      <c r="E129" s="189"/>
      <c r="F129" s="210" t="s">
        <v>432</v>
      </c>
      <c r="G129" s="189"/>
      <c r="H129" s="189" t="s">
        <v>438</v>
      </c>
      <c r="I129" s="189" t="s">
        <v>428</v>
      </c>
      <c r="J129" s="189">
        <v>15</v>
      </c>
      <c r="K129" s="233"/>
    </row>
    <row r="130" spans="2:11" customFormat="1" ht="15" customHeight="1">
      <c r="B130" s="230"/>
      <c r="C130" s="189" t="s">
        <v>439</v>
      </c>
      <c r="D130" s="189"/>
      <c r="E130" s="189"/>
      <c r="F130" s="210" t="s">
        <v>432</v>
      </c>
      <c r="G130" s="189"/>
      <c r="H130" s="189" t="s">
        <v>440</v>
      </c>
      <c r="I130" s="189" t="s">
        <v>428</v>
      </c>
      <c r="J130" s="189">
        <v>15</v>
      </c>
      <c r="K130" s="233"/>
    </row>
    <row r="131" spans="2:11" customFormat="1" ht="15" customHeight="1">
      <c r="B131" s="230"/>
      <c r="C131" s="189" t="s">
        <v>441</v>
      </c>
      <c r="D131" s="189"/>
      <c r="E131" s="189"/>
      <c r="F131" s="210" t="s">
        <v>432</v>
      </c>
      <c r="G131" s="189"/>
      <c r="H131" s="189" t="s">
        <v>442</v>
      </c>
      <c r="I131" s="189" t="s">
        <v>428</v>
      </c>
      <c r="J131" s="189">
        <v>20</v>
      </c>
      <c r="K131" s="233"/>
    </row>
    <row r="132" spans="2:11" customFormat="1" ht="15" customHeight="1">
      <c r="B132" s="230"/>
      <c r="C132" s="189" t="s">
        <v>443</v>
      </c>
      <c r="D132" s="189"/>
      <c r="E132" s="189"/>
      <c r="F132" s="210" t="s">
        <v>432</v>
      </c>
      <c r="G132" s="189"/>
      <c r="H132" s="189" t="s">
        <v>444</v>
      </c>
      <c r="I132" s="189" t="s">
        <v>428</v>
      </c>
      <c r="J132" s="189">
        <v>20</v>
      </c>
      <c r="K132" s="233"/>
    </row>
    <row r="133" spans="2:11" customFormat="1" ht="15" customHeight="1">
      <c r="B133" s="230"/>
      <c r="C133" s="189" t="s">
        <v>431</v>
      </c>
      <c r="D133" s="189"/>
      <c r="E133" s="189"/>
      <c r="F133" s="210" t="s">
        <v>432</v>
      </c>
      <c r="G133" s="189"/>
      <c r="H133" s="189" t="s">
        <v>466</v>
      </c>
      <c r="I133" s="189" t="s">
        <v>428</v>
      </c>
      <c r="J133" s="189">
        <v>50</v>
      </c>
      <c r="K133" s="233"/>
    </row>
    <row r="134" spans="2:11" customFormat="1" ht="15" customHeight="1">
      <c r="B134" s="230"/>
      <c r="C134" s="189" t="s">
        <v>445</v>
      </c>
      <c r="D134" s="189"/>
      <c r="E134" s="189"/>
      <c r="F134" s="210" t="s">
        <v>432</v>
      </c>
      <c r="G134" s="189"/>
      <c r="H134" s="189" t="s">
        <v>466</v>
      </c>
      <c r="I134" s="189" t="s">
        <v>428</v>
      </c>
      <c r="J134" s="189">
        <v>50</v>
      </c>
      <c r="K134" s="233"/>
    </row>
    <row r="135" spans="2:11" customFormat="1" ht="15" customHeight="1">
      <c r="B135" s="230"/>
      <c r="C135" s="189" t="s">
        <v>451</v>
      </c>
      <c r="D135" s="189"/>
      <c r="E135" s="189"/>
      <c r="F135" s="210" t="s">
        <v>432</v>
      </c>
      <c r="G135" s="189"/>
      <c r="H135" s="189" t="s">
        <v>466</v>
      </c>
      <c r="I135" s="189" t="s">
        <v>428</v>
      </c>
      <c r="J135" s="189">
        <v>50</v>
      </c>
      <c r="K135" s="233"/>
    </row>
    <row r="136" spans="2:11" customFormat="1" ht="15" customHeight="1">
      <c r="B136" s="230"/>
      <c r="C136" s="189" t="s">
        <v>453</v>
      </c>
      <c r="D136" s="189"/>
      <c r="E136" s="189"/>
      <c r="F136" s="210" t="s">
        <v>432</v>
      </c>
      <c r="G136" s="189"/>
      <c r="H136" s="189" t="s">
        <v>466</v>
      </c>
      <c r="I136" s="189" t="s">
        <v>428</v>
      </c>
      <c r="J136" s="189">
        <v>50</v>
      </c>
      <c r="K136" s="233"/>
    </row>
    <row r="137" spans="2:11" customFormat="1" ht="15" customHeight="1">
      <c r="B137" s="230"/>
      <c r="C137" s="189" t="s">
        <v>454</v>
      </c>
      <c r="D137" s="189"/>
      <c r="E137" s="189"/>
      <c r="F137" s="210" t="s">
        <v>432</v>
      </c>
      <c r="G137" s="189"/>
      <c r="H137" s="189" t="s">
        <v>479</v>
      </c>
      <c r="I137" s="189" t="s">
        <v>428</v>
      </c>
      <c r="J137" s="189">
        <v>255</v>
      </c>
      <c r="K137" s="233"/>
    </row>
    <row r="138" spans="2:11" customFormat="1" ht="15" customHeight="1">
      <c r="B138" s="230"/>
      <c r="C138" s="189" t="s">
        <v>456</v>
      </c>
      <c r="D138" s="189"/>
      <c r="E138" s="189"/>
      <c r="F138" s="210" t="s">
        <v>426</v>
      </c>
      <c r="G138" s="189"/>
      <c r="H138" s="189" t="s">
        <v>480</v>
      </c>
      <c r="I138" s="189" t="s">
        <v>458</v>
      </c>
      <c r="J138" s="189"/>
      <c r="K138" s="233"/>
    </row>
    <row r="139" spans="2:11" customFormat="1" ht="15" customHeight="1">
      <c r="B139" s="230"/>
      <c r="C139" s="189" t="s">
        <v>459</v>
      </c>
      <c r="D139" s="189"/>
      <c r="E139" s="189"/>
      <c r="F139" s="210" t="s">
        <v>426</v>
      </c>
      <c r="G139" s="189"/>
      <c r="H139" s="189" t="s">
        <v>481</v>
      </c>
      <c r="I139" s="189" t="s">
        <v>461</v>
      </c>
      <c r="J139" s="189"/>
      <c r="K139" s="233"/>
    </row>
    <row r="140" spans="2:11" customFormat="1" ht="15" customHeight="1">
      <c r="B140" s="230"/>
      <c r="C140" s="189" t="s">
        <v>462</v>
      </c>
      <c r="D140" s="189"/>
      <c r="E140" s="189"/>
      <c r="F140" s="210" t="s">
        <v>426</v>
      </c>
      <c r="G140" s="189"/>
      <c r="H140" s="189" t="s">
        <v>462</v>
      </c>
      <c r="I140" s="189" t="s">
        <v>461</v>
      </c>
      <c r="J140" s="189"/>
      <c r="K140" s="233"/>
    </row>
    <row r="141" spans="2:11" customFormat="1" ht="15" customHeight="1">
      <c r="B141" s="230"/>
      <c r="C141" s="189" t="s">
        <v>35</v>
      </c>
      <c r="D141" s="189"/>
      <c r="E141" s="189"/>
      <c r="F141" s="210" t="s">
        <v>426</v>
      </c>
      <c r="G141" s="189"/>
      <c r="H141" s="189" t="s">
        <v>482</v>
      </c>
      <c r="I141" s="189" t="s">
        <v>461</v>
      </c>
      <c r="J141" s="189"/>
      <c r="K141" s="233"/>
    </row>
    <row r="142" spans="2:11" customFormat="1" ht="15" customHeight="1">
      <c r="B142" s="230"/>
      <c r="C142" s="189" t="s">
        <v>483</v>
      </c>
      <c r="D142" s="189"/>
      <c r="E142" s="189"/>
      <c r="F142" s="210" t="s">
        <v>426</v>
      </c>
      <c r="G142" s="189"/>
      <c r="H142" s="189" t="s">
        <v>484</v>
      </c>
      <c r="I142" s="189" t="s">
        <v>461</v>
      </c>
      <c r="J142" s="189"/>
      <c r="K142" s="233"/>
    </row>
    <row r="143" spans="2:11" customFormat="1" ht="15" customHeight="1">
      <c r="B143" s="234"/>
      <c r="C143" s="235"/>
      <c r="D143" s="235"/>
      <c r="E143" s="235"/>
      <c r="F143" s="235"/>
      <c r="G143" s="235"/>
      <c r="H143" s="235"/>
      <c r="I143" s="235"/>
      <c r="J143" s="235"/>
      <c r="K143" s="236"/>
    </row>
    <row r="144" spans="2:11" customFormat="1" ht="18.75" customHeight="1">
      <c r="B144" s="221"/>
      <c r="C144" s="221"/>
      <c r="D144" s="221"/>
      <c r="E144" s="221"/>
      <c r="F144" s="222"/>
      <c r="G144" s="221"/>
      <c r="H144" s="221"/>
      <c r="I144" s="221"/>
      <c r="J144" s="221"/>
      <c r="K144" s="221"/>
    </row>
    <row r="145" spans="2:11" customFormat="1" ht="18.75" customHeight="1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customFormat="1" ht="7.5" customHeight="1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customFormat="1" ht="45" customHeight="1">
      <c r="B147" s="200"/>
      <c r="C147" s="307" t="s">
        <v>485</v>
      </c>
      <c r="D147" s="307"/>
      <c r="E147" s="307"/>
      <c r="F147" s="307"/>
      <c r="G147" s="307"/>
      <c r="H147" s="307"/>
      <c r="I147" s="307"/>
      <c r="J147" s="307"/>
      <c r="K147" s="201"/>
    </row>
    <row r="148" spans="2:11" customFormat="1" ht="17.25" customHeight="1">
      <c r="B148" s="200"/>
      <c r="C148" s="202" t="s">
        <v>420</v>
      </c>
      <c r="D148" s="202"/>
      <c r="E148" s="202"/>
      <c r="F148" s="202" t="s">
        <v>421</v>
      </c>
      <c r="G148" s="203"/>
      <c r="H148" s="202" t="s">
        <v>51</v>
      </c>
      <c r="I148" s="202" t="s">
        <v>54</v>
      </c>
      <c r="J148" s="202" t="s">
        <v>422</v>
      </c>
      <c r="K148" s="201"/>
    </row>
    <row r="149" spans="2:11" customFormat="1" ht="17.25" customHeight="1">
      <c r="B149" s="200"/>
      <c r="C149" s="204" t="s">
        <v>423</v>
      </c>
      <c r="D149" s="204"/>
      <c r="E149" s="204"/>
      <c r="F149" s="205" t="s">
        <v>424</v>
      </c>
      <c r="G149" s="206"/>
      <c r="H149" s="204"/>
      <c r="I149" s="204"/>
      <c r="J149" s="204" t="s">
        <v>425</v>
      </c>
      <c r="K149" s="201"/>
    </row>
    <row r="150" spans="2:11" customFormat="1" ht="5.25" customHeight="1">
      <c r="B150" s="212"/>
      <c r="C150" s="207"/>
      <c r="D150" s="207"/>
      <c r="E150" s="207"/>
      <c r="F150" s="207"/>
      <c r="G150" s="208"/>
      <c r="H150" s="207"/>
      <c r="I150" s="207"/>
      <c r="J150" s="207"/>
      <c r="K150" s="233"/>
    </row>
    <row r="151" spans="2:11" customFormat="1" ht="15" customHeight="1">
      <c r="B151" s="212"/>
      <c r="C151" s="237" t="s">
        <v>429</v>
      </c>
      <c r="D151" s="189"/>
      <c r="E151" s="189"/>
      <c r="F151" s="238" t="s">
        <v>426</v>
      </c>
      <c r="G151" s="189"/>
      <c r="H151" s="237" t="s">
        <v>466</v>
      </c>
      <c r="I151" s="237" t="s">
        <v>428</v>
      </c>
      <c r="J151" s="237">
        <v>120</v>
      </c>
      <c r="K151" s="233"/>
    </row>
    <row r="152" spans="2:11" customFormat="1" ht="15" customHeight="1">
      <c r="B152" s="212"/>
      <c r="C152" s="237" t="s">
        <v>475</v>
      </c>
      <c r="D152" s="189"/>
      <c r="E152" s="189"/>
      <c r="F152" s="238" t="s">
        <v>426</v>
      </c>
      <c r="G152" s="189"/>
      <c r="H152" s="237" t="s">
        <v>486</v>
      </c>
      <c r="I152" s="237" t="s">
        <v>428</v>
      </c>
      <c r="J152" s="237" t="s">
        <v>477</v>
      </c>
      <c r="K152" s="233"/>
    </row>
    <row r="153" spans="2:11" customFormat="1" ht="15" customHeight="1">
      <c r="B153" s="212"/>
      <c r="C153" s="237" t="s">
        <v>374</v>
      </c>
      <c r="D153" s="189"/>
      <c r="E153" s="189"/>
      <c r="F153" s="238" t="s">
        <v>426</v>
      </c>
      <c r="G153" s="189"/>
      <c r="H153" s="237" t="s">
        <v>487</v>
      </c>
      <c r="I153" s="237" t="s">
        <v>428</v>
      </c>
      <c r="J153" s="237" t="s">
        <v>477</v>
      </c>
      <c r="K153" s="233"/>
    </row>
    <row r="154" spans="2:11" customFormat="1" ht="15" customHeight="1">
      <c r="B154" s="212"/>
      <c r="C154" s="237" t="s">
        <v>431</v>
      </c>
      <c r="D154" s="189"/>
      <c r="E154" s="189"/>
      <c r="F154" s="238" t="s">
        <v>432</v>
      </c>
      <c r="G154" s="189"/>
      <c r="H154" s="237" t="s">
        <v>466</v>
      </c>
      <c r="I154" s="237" t="s">
        <v>428</v>
      </c>
      <c r="J154" s="237">
        <v>50</v>
      </c>
      <c r="K154" s="233"/>
    </row>
    <row r="155" spans="2:11" customFormat="1" ht="15" customHeight="1">
      <c r="B155" s="212"/>
      <c r="C155" s="237" t="s">
        <v>434</v>
      </c>
      <c r="D155" s="189"/>
      <c r="E155" s="189"/>
      <c r="F155" s="238" t="s">
        <v>426</v>
      </c>
      <c r="G155" s="189"/>
      <c r="H155" s="237" t="s">
        <v>466</v>
      </c>
      <c r="I155" s="237" t="s">
        <v>436</v>
      </c>
      <c r="J155" s="237"/>
      <c r="K155" s="233"/>
    </row>
    <row r="156" spans="2:11" customFormat="1" ht="15" customHeight="1">
      <c r="B156" s="212"/>
      <c r="C156" s="237" t="s">
        <v>445</v>
      </c>
      <c r="D156" s="189"/>
      <c r="E156" s="189"/>
      <c r="F156" s="238" t="s">
        <v>432</v>
      </c>
      <c r="G156" s="189"/>
      <c r="H156" s="237" t="s">
        <v>466</v>
      </c>
      <c r="I156" s="237" t="s">
        <v>428</v>
      </c>
      <c r="J156" s="237">
        <v>50</v>
      </c>
      <c r="K156" s="233"/>
    </row>
    <row r="157" spans="2:11" customFormat="1" ht="15" customHeight="1">
      <c r="B157" s="212"/>
      <c r="C157" s="237" t="s">
        <v>453</v>
      </c>
      <c r="D157" s="189"/>
      <c r="E157" s="189"/>
      <c r="F157" s="238" t="s">
        <v>432</v>
      </c>
      <c r="G157" s="189"/>
      <c r="H157" s="237" t="s">
        <v>466</v>
      </c>
      <c r="I157" s="237" t="s">
        <v>428</v>
      </c>
      <c r="J157" s="237">
        <v>50</v>
      </c>
      <c r="K157" s="233"/>
    </row>
    <row r="158" spans="2:11" customFormat="1" ht="15" customHeight="1">
      <c r="B158" s="212"/>
      <c r="C158" s="237" t="s">
        <v>451</v>
      </c>
      <c r="D158" s="189"/>
      <c r="E158" s="189"/>
      <c r="F158" s="238" t="s">
        <v>432</v>
      </c>
      <c r="G158" s="189"/>
      <c r="H158" s="237" t="s">
        <v>466</v>
      </c>
      <c r="I158" s="237" t="s">
        <v>428</v>
      </c>
      <c r="J158" s="237">
        <v>50</v>
      </c>
      <c r="K158" s="233"/>
    </row>
    <row r="159" spans="2:11" customFormat="1" ht="15" customHeight="1">
      <c r="B159" s="212"/>
      <c r="C159" s="237" t="s">
        <v>84</v>
      </c>
      <c r="D159" s="189"/>
      <c r="E159" s="189"/>
      <c r="F159" s="238" t="s">
        <v>426</v>
      </c>
      <c r="G159" s="189"/>
      <c r="H159" s="237" t="s">
        <v>488</v>
      </c>
      <c r="I159" s="237" t="s">
        <v>428</v>
      </c>
      <c r="J159" s="237" t="s">
        <v>489</v>
      </c>
      <c r="K159" s="233"/>
    </row>
    <row r="160" spans="2:11" customFormat="1" ht="15" customHeight="1">
      <c r="B160" s="212"/>
      <c r="C160" s="237" t="s">
        <v>490</v>
      </c>
      <c r="D160" s="189"/>
      <c r="E160" s="189"/>
      <c r="F160" s="238" t="s">
        <v>426</v>
      </c>
      <c r="G160" s="189"/>
      <c r="H160" s="237" t="s">
        <v>491</v>
      </c>
      <c r="I160" s="237" t="s">
        <v>461</v>
      </c>
      <c r="J160" s="237"/>
      <c r="K160" s="233"/>
    </row>
    <row r="161" spans="2:11" customFormat="1" ht="15" customHeight="1">
      <c r="B161" s="239"/>
      <c r="C161" s="219"/>
      <c r="D161" s="219"/>
      <c r="E161" s="219"/>
      <c r="F161" s="219"/>
      <c r="G161" s="219"/>
      <c r="H161" s="219"/>
      <c r="I161" s="219"/>
      <c r="J161" s="219"/>
      <c r="K161" s="240"/>
    </row>
    <row r="162" spans="2:11" customFormat="1" ht="18.75" customHeight="1">
      <c r="B162" s="221"/>
      <c r="C162" s="231"/>
      <c r="D162" s="231"/>
      <c r="E162" s="231"/>
      <c r="F162" s="241"/>
      <c r="G162" s="231"/>
      <c r="H162" s="231"/>
      <c r="I162" s="231"/>
      <c r="J162" s="231"/>
      <c r="K162" s="221"/>
    </row>
    <row r="163" spans="2:11" customFormat="1" ht="18.75" customHeight="1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customFormat="1" ht="7.5" customHeight="1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customFormat="1" ht="45" customHeight="1">
      <c r="B165" s="181"/>
      <c r="C165" s="305" t="s">
        <v>492</v>
      </c>
      <c r="D165" s="305"/>
      <c r="E165" s="305"/>
      <c r="F165" s="305"/>
      <c r="G165" s="305"/>
      <c r="H165" s="305"/>
      <c r="I165" s="305"/>
      <c r="J165" s="305"/>
      <c r="K165" s="182"/>
    </row>
    <row r="166" spans="2:11" customFormat="1" ht="17.25" customHeight="1">
      <c r="B166" s="181"/>
      <c r="C166" s="202" t="s">
        <v>420</v>
      </c>
      <c r="D166" s="202"/>
      <c r="E166" s="202"/>
      <c r="F166" s="202" t="s">
        <v>421</v>
      </c>
      <c r="G166" s="242"/>
      <c r="H166" s="243" t="s">
        <v>51</v>
      </c>
      <c r="I166" s="243" t="s">
        <v>54</v>
      </c>
      <c r="J166" s="202" t="s">
        <v>422</v>
      </c>
      <c r="K166" s="182"/>
    </row>
    <row r="167" spans="2:11" customFormat="1" ht="17.25" customHeight="1">
      <c r="B167" s="183"/>
      <c r="C167" s="204" t="s">
        <v>423</v>
      </c>
      <c r="D167" s="204"/>
      <c r="E167" s="204"/>
      <c r="F167" s="205" t="s">
        <v>424</v>
      </c>
      <c r="G167" s="244"/>
      <c r="H167" s="245"/>
      <c r="I167" s="245"/>
      <c r="J167" s="204" t="s">
        <v>425</v>
      </c>
      <c r="K167" s="184"/>
    </row>
    <row r="168" spans="2:11" customFormat="1" ht="5.25" customHeight="1">
      <c r="B168" s="212"/>
      <c r="C168" s="207"/>
      <c r="D168" s="207"/>
      <c r="E168" s="207"/>
      <c r="F168" s="207"/>
      <c r="G168" s="208"/>
      <c r="H168" s="207"/>
      <c r="I168" s="207"/>
      <c r="J168" s="207"/>
      <c r="K168" s="233"/>
    </row>
    <row r="169" spans="2:11" customFormat="1" ht="15" customHeight="1">
      <c r="B169" s="212"/>
      <c r="C169" s="189" t="s">
        <v>429</v>
      </c>
      <c r="D169" s="189"/>
      <c r="E169" s="189"/>
      <c r="F169" s="210" t="s">
        <v>426</v>
      </c>
      <c r="G169" s="189"/>
      <c r="H169" s="189" t="s">
        <v>466</v>
      </c>
      <c r="I169" s="189" t="s">
        <v>428</v>
      </c>
      <c r="J169" s="189">
        <v>120</v>
      </c>
      <c r="K169" s="233"/>
    </row>
    <row r="170" spans="2:11" customFormat="1" ht="15" customHeight="1">
      <c r="B170" s="212"/>
      <c r="C170" s="189" t="s">
        <v>475</v>
      </c>
      <c r="D170" s="189"/>
      <c r="E170" s="189"/>
      <c r="F170" s="210" t="s">
        <v>426</v>
      </c>
      <c r="G170" s="189"/>
      <c r="H170" s="189" t="s">
        <v>476</v>
      </c>
      <c r="I170" s="189" t="s">
        <v>428</v>
      </c>
      <c r="J170" s="189" t="s">
        <v>477</v>
      </c>
      <c r="K170" s="233"/>
    </row>
    <row r="171" spans="2:11" customFormat="1" ht="15" customHeight="1">
      <c r="B171" s="212"/>
      <c r="C171" s="189" t="s">
        <v>374</v>
      </c>
      <c r="D171" s="189"/>
      <c r="E171" s="189"/>
      <c r="F171" s="210" t="s">
        <v>426</v>
      </c>
      <c r="G171" s="189"/>
      <c r="H171" s="189" t="s">
        <v>493</v>
      </c>
      <c r="I171" s="189" t="s">
        <v>428</v>
      </c>
      <c r="J171" s="189" t="s">
        <v>477</v>
      </c>
      <c r="K171" s="233"/>
    </row>
    <row r="172" spans="2:11" customFormat="1" ht="15" customHeight="1">
      <c r="B172" s="212"/>
      <c r="C172" s="189" t="s">
        <v>431</v>
      </c>
      <c r="D172" s="189"/>
      <c r="E172" s="189"/>
      <c r="F172" s="210" t="s">
        <v>432</v>
      </c>
      <c r="G172" s="189"/>
      <c r="H172" s="189" t="s">
        <v>493</v>
      </c>
      <c r="I172" s="189" t="s">
        <v>428</v>
      </c>
      <c r="J172" s="189">
        <v>50</v>
      </c>
      <c r="K172" s="233"/>
    </row>
    <row r="173" spans="2:11" customFormat="1" ht="15" customHeight="1">
      <c r="B173" s="212"/>
      <c r="C173" s="189" t="s">
        <v>434</v>
      </c>
      <c r="D173" s="189"/>
      <c r="E173" s="189"/>
      <c r="F173" s="210" t="s">
        <v>426</v>
      </c>
      <c r="G173" s="189"/>
      <c r="H173" s="189" t="s">
        <v>493</v>
      </c>
      <c r="I173" s="189" t="s">
        <v>436</v>
      </c>
      <c r="J173" s="189"/>
      <c r="K173" s="233"/>
    </row>
    <row r="174" spans="2:11" customFormat="1" ht="15" customHeight="1">
      <c r="B174" s="212"/>
      <c r="C174" s="189" t="s">
        <v>445</v>
      </c>
      <c r="D174" s="189"/>
      <c r="E174" s="189"/>
      <c r="F174" s="210" t="s">
        <v>432</v>
      </c>
      <c r="G174" s="189"/>
      <c r="H174" s="189" t="s">
        <v>493</v>
      </c>
      <c r="I174" s="189" t="s">
        <v>428</v>
      </c>
      <c r="J174" s="189">
        <v>50</v>
      </c>
      <c r="K174" s="233"/>
    </row>
    <row r="175" spans="2:11" customFormat="1" ht="15" customHeight="1">
      <c r="B175" s="212"/>
      <c r="C175" s="189" t="s">
        <v>453</v>
      </c>
      <c r="D175" s="189"/>
      <c r="E175" s="189"/>
      <c r="F175" s="210" t="s">
        <v>432</v>
      </c>
      <c r="G175" s="189"/>
      <c r="H175" s="189" t="s">
        <v>493</v>
      </c>
      <c r="I175" s="189" t="s">
        <v>428</v>
      </c>
      <c r="J175" s="189">
        <v>50</v>
      </c>
      <c r="K175" s="233"/>
    </row>
    <row r="176" spans="2:11" customFormat="1" ht="15" customHeight="1">
      <c r="B176" s="212"/>
      <c r="C176" s="189" t="s">
        <v>451</v>
      </c>
      <c r="D176" s="189"/>
      <c r="E176" s="189"/>
      <c r="F176" s="210" t="s">
        <v>432</v>
      </c>
      <c r="G176" s="189"/>
      <c r="H176" s="189" t="s">
        <v>493</v>
      </c>
      <c r="I176" s="189" t="s">
        <v>428</v>
      </c>
      <c r="J176" s="189">
        <v>50</v>
      </c>
      <c r="K176" s="233"/>
    </row>
    <row r="177" spans="2:11" customFormat="1" ht="15" customHeight="1">
      <c r="B177" s="212"/>
      <c r="C177" s="189" t="s">
        <v>100</v>
      </c>
      <c r="D177" s="189"/>
      <c r="E177" s="189"/>
      <c r="F177" s="210" t="s">
        <v>426</v>
      </c>
      <c r="G177" s="189"/>
      <c r="H177" s="189" t="s">
        <v>494</v>
      </c>
      <c r="I177" s="189" t="s">
        <v>495</v>
      </c>
      <c r="J177" s="189"/>
      <c r="K177" s="233"/>
    </row>
    <row r="178" spans="2:11" customFormat="1" ht="15" customHeight="1">
      <c r="B178" s="212"/>
      <c r="C178" s="189" t="s">
        <v>54</v>
      </c>
      <c r="D178" s="189"/>
      <c r="E178" s="189"/>
      <c r="F178" s="210" t="s">
        <v>426</v>
      </c>
      <c r="G178" s="189"/>
      <c r="H178" s="189" t="s">
        <v>496</v>
      </c>
      <c r="I178" s="189" t="s">
        <v>497</v>
      </c>
      <c r="J178" s="189">
        <v>1</v>
      </c>
      <c r="K178" s="233"/>
    </row>
    <row r="179" spans="2:11" customFormat="1" ht="15" customHeight="1">
      <c r="B179" s="212"/>
      <c r="C179" s="189" t="s">
        <v>50</v>
      </c>
      <c r="D179" s="189"/>
      <c r="E179" s="189"/>
      <c r="F179" s="210" t="s">
        <v>426</v>
      </c>
      <c r="G179" s="189"/>
      <c r="H179" s="189" t="s">
        <v>498</v>
      </c>
      <c r="I179" s="189" t="s">
        <v>428</v>
      </c>
      <c r="J179" s="189">
        <v>20</v>
      </c>
      <c r="K179" s="233"/>
    </row>
    <row r="180" spans="2:11" customFormat="1" ht="15" customHeight="1">
      <c r="B180" s="212"/>
      <c r="C180" s="189" t="s">
        <v>51</v>
      </c>
      <c r="D180" s="189"/>
      <c r="E180" s="189"/>
      <c r="F180" s="210" t="s">
        <v>426</v>
      </c>
      <c r="G180" s="189"/>
      <c r="H180" s="189" t="s">
        <v>499</v>
      </c>
      <c r="I180" s="189" t="s">
        <v>428</v>
      </c>
      <c r="J180" s="189">
        <v>255</v>
      </c>
      <c r="K180" s="233"/>
    </row>
    <row r="181" spans="2:11" customFormat="1" ht="15" customHeight="1">
      <c r="B181" s="212"/>
      <c r="C181" s="189" t="s">
        <v>101</v>
      </c>
      <c r="D181" s="189"/>
      <c r="E181" s="189"/>
      <c r="F181" s="210" t="s">
        <v>426</v>
      </c>
      <c r="G181" s="189"/>
      <c r="H181" s="189" t="s">
        <v>390</v>
      </c>
      <c r="I181" s="189" t="s">
        <v>428</v>
      </c>
      <c r="J181" s="189">
        <v>10</v>
      </c>
      <c r="K181" s="233"/>
    </row>
    <row r="182" spans="2:11" customFormat="1" ht="15" customHeight="1">
      <c r="B182" s="212"/>
      <c r="C182" s="189" t="s">
        <v>102</v>
      </c>
      <c r="D182" s="189"/>
      <c r="E182" s="189"/>
      <c r="F182" s="210" t="s">
        <v>426</v>
      </c>
      <c r="G182" s="189"/>
      <c r="H182" s="189" t="s">
        <v>500</v>
      </c>
      <c r="I182" s="189" t="s">
        <v>461</v>
      </c>
      <c r="J182" s="189"/>
      <c r="K182" s="233"/>
    </row>
    <row r="183" spans="2:11" customFormat="1" ht="15" customHeight="1">
      <c r="B183" s="212"/>
      <c r="C183" s="189" t="s">
        <v>501</v>
      </c>
      <c r="D183" s="189"/>
      <c r="E183" s="189"/>
      <c r="F183" s="210" t="s">
        <v>426</v>
      </c>
      <c r="G183" s="189"/>
      <c r="H183" s="189" t="s">
        <v>502</v>
      </c>
      <c r="I183" s="189" t="s">
        <v>461</v>
      </c>
      <c r="J183" s="189"/>
      <c r="K183" s="233"/>
    </row>
    <row r="184" spans="2:11" customFormat="1" ht="15" customHeight="1">
      <c r="B184" s="212"/>
      <c r="C184" s="189" t="s">
        <v>490</v>
      </c>
      <c r="D184" s="189"/>
      <c r="E184" s="189"/>
      <c r="F184" s="210" t="s">
        <v>426</v>
      </c>
      <c r="G184" s="189"/>
      <c r="H184" s="189" t="s">
        <v>503</v>
      </c>
      <c r="I184" s="189" t="s">
        <v>461</v>
      </c>
      <c r="J184" s="189"/>
      <c r="K184" s="233"/>
    </row>
    <row r="185" spans="2:11" customFormat="1" ht="15" customHeight="1">
      <c r="B185" s="212"/>
      <c r="C185" s="189" t="s">
        <v>104</v>
      </c>
      <c r="D185" s="189"/>
      <c r="E185" s="189"/>
      <c r="F185" s="210" t="s">
        <v>432</v>
      </c>
      <c r="G185" s="189"/>
      <c r="H185" s="189" t="s">
        <v>504</v>
      </c>
      <c r="I185" s="189" t="s">
        <v>428</v>
      </c>
      <c r="J185" s="189">
        <v>50</v>
      </c>
      <c r="K185" s="233"/>
    </row>
    <row r="186" spans="2:11" customFormat="1" ht="15" customHeight="1">
      <c r="B186" s="212"/>
      <c r="C186" s="189" t="s">
        <v>505</v>
      </c>
      <c r="D186" s="189"/>
      <c r="E186" s="189"/>
      <c r="F186" s="210" t="s">
        <v>432</v>
      </c>
      <c r="G186" s="189"/>
      <c r="H186" s="189" t="s">
        <v>506</v>
      </c>
      <c r="I186" s="189" t="s">
        <v>507</v>
      </c>
      <c r="J186" s="189"/>
      <c r="K186" s="233"/>
    </row>
    <row r="187" spans="2:11" customFormat="1" ht="15" customHeight="1">
      <c r="B187" s="212"/>
      <c r="C187" s="189" t="s">
        <v>508</v>
      </c>
      <c r="D187" s="189"/>
      <c r="E187" s="189"/>
      <c r="F187" s="210" t="s">
        <v>432</v>
      </c>
      <c r="G187" s="189"/>
      <c r="H187" s="189" t="s">
        <v>509</v>
      </c>
      <c r="I187" s="189" t="s">
        <v>507</v>
      </c>
      <c r="J187" s="189"/>
      <c r="K187" s="233"/>
    </row>
    <row r="188" spans="2:11" customFormat="1" ht="15" customHeight="1">
      <c r="B188" s="212"/>
      <c r="C188" s="189" t="s">
        <v>510</v>
      </c>
      <c r="D188" s="189"/>
      <c r="E188" s="189"/>
      <c r="F188" s="210" t="s">
        <v>432</v>
      </c>
      <c r="G188" s="189"/>
      <c r="H188" s="189" t="s">
        <v>511</v>
      </c>
      <c r="I188" s="189" t="s">
        <v>507</v>
      </c>
      <c r="J188" s="189"/>
      <c r="K188" s="233"/>
    </row>
    <row r="189" spans="2:11" customFormat="1" ht="15" customHeight="1">
      <c r="B189" s="212"/>
      <c r="C189" s="246" t="s">
        <v>512</v>
      </c>
      <c r="D189" s="189"/>
      <c r="E189" s="189"/>
      <c r="F189" s="210" t="s">
        <v>432</v>
      </c>
      <c r="G189" s="189"/>
      <c r="H189" s="189" t="s">
        <v>513</v>
      </c>
      <c r="I189" s="189" t="s">
        <v>514</v>
      </c>
      <c r="J189" s="247" t="s">
        <v>515</v>
      </c>
      <c r="K189" s="233"/>
    </row>
    <row r="190" spans="2:11" customFormat="1" ht="15" customHeight="1">
      <c r="B190" s="248"/>
      <c r="C190" s="249" t="s">
        <v>516</v>
      </c>
      <c r="D190" s="250"/>
      <c r="E190" s="250"/>
      <c r="F190" s="251" t="s">
        <v>432</v>
      </c>
      <c r="G190" s="250"/>
      <c r="H190" s="250" t="s">
        <v>517</v>
      </c>
      <c r="I190" s="250" t="s">
        <v>514</v>
      </c>
      <c r="J190" s="252" t="s">
        <v>515</v>
      </c>
      <c r="K190" s="253"/>
    </row>
    <row r="191" spans="2:11" customFormat="1" ht="15" customHeight="1">
      <c r="B191" s="212"/>
      <c r="C191" s="246" t="s">
        <v>39</v>
      </c>
      <c r="D191" s="189"/>
      <c r="E191" s="189"/>
      <c r="F191" s="210" t="s">
        <v>426</v>
      </c>
      <c r="G191" s="189"/>
      <c r="H191" s="186" t="s">
        <v>518</v>
      </c>
      <c r="I191" s="189" t="s">
        <v>519</v>
      </c>
      <c r="J191" s="189"/>
      <c r="K191" s="233"/>
    </row>
    <row r="192" spans="2:11" customFormat="1" ht="15" customHeight="1">
      <c r="B192" s="212"/>
      <c r="C192" s="246" t="s">
        <v>520</v>
      </c>
      <c r="D192" s="189"/>
      <c r="E192" s="189"/>
      <c r="F192" s="210" t="s">
        <v>426</v>
      </c>
      <c r="G192" s="189"/>
      <c r="H192" s="189" t="s">
        <v>521</v>
      </c>
      <c r="I192" s="189" t="s">
        <v>461</v>
      </c>
      <c r="J192" s="189"/>
      <c r="K192" s="233"/>
    </row>
    <row r="193" spans="2:11" customFormat="1" ht="15" customHeight="1">
      <c r="B193" s="212"/>
      <c r="C193" s="246" t="s">
        <v>522</v>
      </c>
      <c r="D193" s="189"/>
      <c r="E193" s="189"/>
      <c r="F193" s="210" t="s">
        <v>426</v>
      </c>
      <c r="G193" s="189"/>
      <c r="H193" s="189" t="s">
        <v>523</v>
      </c>
      <c r="I193" s="189" t="s">
        <v>461</v>
      </c>
      <c r="J193" s="189"/>
      <c r="K193" s="233"/>
    </row>
    <row r="194" spans="2:11" customFormat="1" ht="15" customHeight="1">
      <c r="B194" s="212"/>
      <c r="C194" s="246" t="s">
        <v>524</v>
      </c>
      <c r="D194" s="189"/>
      <c r="E194" s="189"/>
      <c r="F194" s="210" t="s">
        <v>432</v>
      </c>
      <c r="G194" s="189"/>
      <c r="H194" s="189" t="s">
        <v>525</v>
      </c>
      <c r="I194" s="189" t="s">
        <v>461</v>
      </c>
      <c r="J194" s="189"/>
      <c r="K194" s="233"/>
    </row>
    <row r="195" spans="2:11" customFormat="1" ht="15" customHeight="1">
      <c r="B195" s="239"/>
      <c r="C195" s="254"/>
      <c r="D195" s="219"/>
      <c r="E195" s="219"/>
      <c r="F195" s="219"/>
      <c r="G195" s="219"/>
      <c r="H195" s="219"/>
      <c r="I195" s="219"/>
      <c r="J195" s="219"/>
      <c r="K195" s="240"/>
    </row>
    <row r="196" spans="2:11" customFormat="1" ht="18.75" customHeight="1">
      <c r="B196" s="221"/>
      <c r="C196" s="231"/>
      <c r="D196" s="231"/>
      <c r="E196" s="231"/>
      <c r="F196" s="241"/>
      <c r="G196" s="231"/>
      <c r="H196" s="231"/>
      <c r="I196" s="231"/>
      <c r="J196" s="231"/>
      <c r="K196" s="221"/>
    </row>
    <row r="197" spans="2:11" customFormat="1" ht="18.75" customHeight="1">
      <c r="B197" s="221"/>
      <c r="C197" s="231"/>
      <c r="D197" s="231"/>
      <c r="E197" s="231"/>
      <c r="F197" s="241"/>
      <c r="G197" s="231"/>
      <c r="H197" s="231"/>
      <c r="I197" s="231"/>
      <c r="J197" s="231"/>
      <c r="K197" s="221"/>
    </row>
    <row r="198" spans="2:11" customFormat="1" ht="18.75" customHeight="1"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</row>
    <row r="199" spans="2:11" customFormat="1" ht="12">
      <c r="B199" s="178"/>
      <c r="C199" s="179"/>
      <c r="D199" s="179"/>
      <c r="E199" s="179"/>
      <c r="F199" s="179"/>
      <c r="G199" s="179"/>
      <c r="H199" s="179"/>
      <c r="I199" s="179"/>
      <c r="J199" s="179"/>
      <c r="K199" s="180"/>
    </row>
    <row r="200" spans="2:11" customFormat="1" ht="22.2">
      <c r="B200" s="181"/>
      <c r="C200" s="305" t="s">
        <v>526</v>
      </c>
      <c r="D200" s="305"/>
      <c r="E200" s="305"/>
      <c r="F200" s="305"/>
      <c r="G200" s="305"/>
      <c r="H200" s="305"/>
      <c r="I200" s="305"/>
      <c r="J200" s="305"/>
      <c r="K200" s="182"/>
    </row>
    <row r="201" spans="2:11" customFormat="1" ht="25.5" customHeight="1">
      <c r="B201" s="181"/>
      <c r="C201" s="255" t="s">
        <v>527</v>
      </c>
      <c r="D201" s="255"/>
      <c r="E201" s="255"/>
      <c r="F201" s="255" t="s">
        <v>528</v>
      </c>
      <c r="G201" s="256"/>
      <c r="H201" s="308" t="s">
        <v>529</v>
      </c>
      <c r="I201" s="308"/>
      <c r="J201" s="308"/>
      <c r="K201" s="182"/>
    </row>
    <row r="202" spans="2:11" customFormat="1" ht="5.25" customHeight="1">
      <c r="B202" s="212"/>
      <c r="C202" s="207"/>
      <c r="D202" s="207"/>
      <c r="E202" s="207"/>
      <c r="F202" s="207"/>
      <c r="G202" s="231"/>
      <c r="H202" s="207"/>
      <c r="I202" s="207"/>
      <c r="J202" s="207"/>
      <c r="K202" s="233"/>
    </row>
    <row r="203" spans="2:11" customFormat="1" ht="15" customHeight="1">
      <c r="B203" s="212"/>
      <c r="C203" s="189" t="s">
        <v>519</v>
      </c>
      <c r="D203" s="189"/>
      <c r="E203" s="189"/>
      <c r="F203" s="210" t="s">
        <v>40</v>
      </c>
      <c r="G203" s="189"/>
      <c r="H203" s="309" t="s">
        <v>530</v>
      </c>
      <c r="I203" s="309"/>
      <c r="J203" s="309"/>
      <c r="K203" s="233"/>
    </row>
    <row r="204" spans="2:11" customFormat="1" ht="15" customHeight="1">
      <c r="B204" s="212"/>
      <c r="C204" s="189"/>
      <c r="D204" s="189"/>
      <c r="E204" s="189"/>
      <c r="F204" s="210" t="s">
        <v>41</v>
      </c>
      <c r="G204" s="189"/>
      <c r="H204" s="309" t="s">
        <v>531</v>
      </c>
      <c r="I204" s="309"/>
      <c r="J204" s="309"/>
      <c r="K204" s="233"/>
    </row>
    <row r="205" spans="2:11" customFormat="1" ht="15" customHeight="1">
      <c r="B205" s="212"/>
      <c r="C205" s="189"/>
      <c r="D205" s="189"/>
      <c r="E205" s="189"/>
      <c r="F205" s="210" t="s">
        <v>44</v>
      </c>
      <c r="G205" s="189"/>
      <c r="H205" s="309" t="s">
        <v>532</v>
      </c>
      <c r="I205" s="309"/>
      <c r="J205" s="309"/>
      <c r="K205" s="233"/>
    </row>
    <row r="206" spans="2:11" customFormat="1" ht="15" customHeight="1">
      <c r="B206" s="212"/>
      <c r="C206" s="189"/>
      <c r="D206" s="189"/>
      <c r="E206" s="189"/>
      <c r="F206" s="210" t="s">
        <v>42</v>
      </c>
      <c r="G206" s="189"/>
      <c r="H206" s="309" t="s">
        <v>533</v>
      </c>
      <c r="I206" s="309"/>
      <c r="J206" s="309"/>
      <c r="K206" s="233"/>
    </row>
    <row r="207" spans="2:11" customFormat="1" ht="15" customHeight="1">
      <c r="B207" s="212"/>
      <c r="C207" s="189"/>
      <c r="D207" s="189"/>
      <c r="E207" s="189"/>
      <c r="F207" s="210" t="s">
        <v>43</v>
      </c>
      <c r="G207" s="189"/>
      <c r="H207" s="309" t="s">
        <v>534</v>
      </c>
      <c r="I207" s="309"/>
      <c r="J207" s="309"/>
      <c r="K207" s="233"/>
    </row>
    <row r="208" spans="2:11" customFormat="1" ht="15" customHeight="1">
      <c r="B208" s="212"/>
      <c r="C208" s="189"/>
      <c r="D208" s="189"/>
      <c r="E208" s="189"/>
      <c r="F208" s="210"/>
      <c r="G208" s="189"/>
      <c r="H208" s="189"/>
      <c r="I208" s="189"/>
      <c r="J208" s="189"/>
      <c r="K208" s="233"/>
    </row>
    <row r="209" spans="2:11" customFormat="1" ht="15" customHeight="1">
      <c r="B209" s="212"/>
      <c r="C209" s="189" t="s">
        <v>473</v>
      </c>
      <c r="D209" s="189"/>
      <c r="E209" s="189"/>
      <c r="F209" s="210" t="s">
        <v>76</v>
      </c>
      <c r="G209" s="189"/>
      <c r="H209" s="309" t="s">
        <v>535</v>
      </c>
      <c r="I209" s="309"/>
      <c r="J209" s="309"/>
      <c r="K209" s="233"/>
    </row>
    <row r="210" spans="2:11" customFormat="1" ht="15" customHeight="1">
      <c r="B210" s="212"/>
      <c r="C210" s="189"/>
      <c r="D210" s="189"/>
      <c r="E210" s="189"/>
      <c r="F210" s="210" t="s">
        <v>368</v>
      </c>
      <c r="G210" s="189"/>
      <c r="H210" s="309" t="s">
        <v>369</v>
      </c>
      <c r="I210" s="309"/>
      <c r="J210" s="309"/>
      <c r="K210" s="233"/>
    </row>
    <row r="211" spans="2:11" customFormat="1" ht="15" customHeight="1">
      <c r="B211" s="212"/>
      <c r="C211" s="189"/>
      <c r="D211" s="189"/>
      <c r="E211" s="189"/>
      <c r="F211" s="210" t="s">
        <v>366</v>
      </c>
      <c r="G211" s="189"/>
      <c r="H211" s="309" t="s">
        <v>536</v>
      </c>
      <c r="I211" s="309"/>
      <c r="J211" s="309"/>
      <c r="K211" s="233"/>
    </row>
    <row r="212" spans="2:11" customFormat="1" ht="15" customHeight="1">
      <c r="B212" s="257"/>
      <c r="C212" s="189"/>
      <c r="D212" s="189"/>
      <c r="E212" s="189"/>
      <c r="F212" s="210" t="s">
        <v>370</v>
      </c>
      <c r="G212" s="246"/>
      <c r="H212" s="310" t="s">
        <v>371</v>
      </c>
      <c r="I212" s="310"/>
      <c r="J212" s="310"/>
      <c r="K212" s="258"/>
    </row>
    <row r="213" spans="2:11" customFormat="1" ht="15" customHeight="1">
      <c r="B213" s="257"/>
      <c r="C213" s="189"/>
      <c r="D213" s="189"/>
      <c r="E213" s="189"/>
      <c r="F213" s="210" t="s">
        <v>372</v>
      </c>
      <c r="G213" s="246"/>
      <c r="H213" s="310" t="s">
        <v>537</v>
      </c>
      <c r="I213" s="310"/>
      <c r="J213" s="310"/>
      <c r="K213" s="258"/>
    </row>
    <row r="214" spans="2:11" customFormat="1" ht="15" customHeight="1">
      <c r="B214" s="257"/>
      <c r="C214" s="189"/>
      <c r="D214" s="189"/>
      <c r="E214" s="189"/>
      <c r="F214" s="210"/>
      <c r="G214" s="246"/>
      <c r="H214" s="237"/>
      <c r="I214" s="237"/>
      <c r="J214" s="237"/>
      <c r="K214" s="258"/>
    </row>
    <row r="215" spans="2:11" customFormat="1" ht="15" customHeight="1">
      <c r="B215" s="257"/>
      <c r="C215" s="189" t="s">
        <v>497</v>
      </c>
      <c r="D215" s="189"/>
      <c r="E215" s="189"/>
      <c r="F215" s="210">
        <v>1</v>
      </c>
      <c r="G215" s="246"/>
      <c r="H215" s="310" t="s">
        <v>538</v>
      </c>
      <c r="I215" s="310"/>
      <c r="J215" s="310"/>
      <c r="K215" s="258"/>
    </row>
    <row r="216" spans="2:11" customFormat="1" ht="15" customHeight="1">
      <c r="B216" s="257"/>
      <c r="C216" s="189"/>
      <c r="D216" s="189"/>
      <c r="E216" s="189"/>
      <c r="F216" s="210">
        <v>2</v>
      </c>
      <c r="G216" s="246"/>
      <c r="H216" s="310" t="s">
        <v>539</v>
      </c>
      <c r="I216" s="310"/>
      <c r="J216" s="310"/>
      <c r="K216" s="258"/>
    </row>
    <row r="217" spans="2:11" customFormat="1" ht="15" customHeight="1">
      <c r="B217" s="257"/>
      <c r="C217" s="189"/>
      <c r="D217" s="189"/>
      <c r="E217" s="189"/>
      <c r="F217" s="210">
        <v>3</v>
      </c>
      <c r="G217" s="246"/>
      <c r="H217" s="310" t="s">
        <v>540</v>
      </c>
      <c r="I217" s="310"/>
      <c r="J217" s="310"/>
      <c r="K217" s="258"/>
    </row>
    <row r="218" spans="2:11" customFormat="1" ht="15" customHeight="1">
      <c r="B218" s="257"/>
      <c r="C218" s="189"/>
      <c r="D218" s="189"/>
      <c r="E218" s="189"/>
      <c r="F218" s="210">
        <v>4</v>
      </c>
      <c r="G218" s="246"/>
      <c r="H218" s="310" t="s">
        <v>541</v>
      </c>
      <c r="I218" s="310"/>
      <c r="J218" s="310"/>
      <c r="K218" s="258"/>
    </row>
    <row r="219" spans="2:11" customFormat="1" ht="12.75" customHeight="1">
      <c r="B219" s="259"/>
      <c r="C219" s="260"/>
      <c r="D219" s="260"/>
      <c r="E219" s="260"/>
      <c r="F219" s="260"/>
      <c r="G219" s="260"/>
      <c r="H219" s="260"/>
      <c r="I219" s="260"/>
      <c r="J219" s="260"/>
      <c r="K219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702E9B-CED8-4971-BB1D-C20D7AEE25DA}"/>
</file>

<file path=customXml/itemProps2.xml><?xml version="1.0" encoding="utf-8"?>
<ds:datastoreItem xmlns:ds="http://schemas.openxmlformats.org/officeDocument/2006/customXml" ds:itemID="{CA9FDF0C-55F9-468F-B646-6849F188DEEF}"/>
</file>

<file path=customXml/itemProps3.xml><?xml version="1.0" encoding="utf-8"?>
<ds:datastoreItem xmlns:ds="http://schemas.openxmlformats.org/officeDocument/2006/customXml" ds:itemID="{126AB5E4-B89C-414F-8B1C-29953E486A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1010-3b - Rekonstrukce st...</vt:lpstr>
      <vt:lpstr>Pokyny pro vyplnění</vt:lpstr>
      <vt:lpstr>'1010-3b - Rekonstrukce st...'!Názvy_tisku</vt:lpstr>
      <vt:lpstr>'Rekapitulace stavby'!Názvy_tisku</vt:lpstr>
      <vt:lpstr>'1010-3b - Rekonstrukce st...'!Oblast_tisku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Václav, Ing. arch.</dc:creator>
  <cp:lastModifiedBy>Lukáš Hlobil</cp:lastModifiedBy>
  <dcterms:created xsi:type="dcterms:W3CDTF">2026-03-06T12:57:54Z</dcterms:created>
  <dcterms:modified xsi:type="dcterms:W3CDTF">2026-03-10T13:25:39Z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