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E8BD0768-275E-4914-B961-750596386E07}" xr6:coauthVersionLast="47" xr6:coauthVersionMax="47" xr10:uidLastSave="{00000000-0000-0000-0000-000000000000}"/>
  <bookViews>
    <workbookView xWindow="32490" yWindow="2250" windowWidth="24210" windowHeight="18345" xr2:uid="{00000000-000D-0000-FFFF-FFFF00000000}"/>
  </bookViews>
  <sheets>
    <sheet name="Rekapitulace stavby" sheetId="1" r:id="rId1"/>
    <sheet name="1010-5a - Rekonstrukce os..." sheetId="2" r:id="rId2"/>
    <sheet name="Pokyny pro vyplnění" sheetId="3" r:id="rId3"/>
  </sheets>
  <definedNames>
    <definedName name="_xlnm._FilterDatabase" localSheetId="1" hidden="1">'1010-5a - Rekonstrukce os...'!$C$86:$K$309</definedName>
    <definedName name="_xlnm.Print_Titles" localSheetId="1">'1010-5a - Rekonstrukce os...'!$86:$86</definedName>
    <definedName name="_xlnm.Print_Titles" localSheetId="0">'Rekapitulace stavby'!$52:$52</definedName>
    <definedName name="_xlnm.Print_Area" localSheetId="1">'1010-5a - Rekonstrukce os...'!$C$4:$J$39,'1010-5a - Rekonstrukce os...'!$C$45:$J$68,'1010-5a - Rekonstrukce os...'!$C$74:$J$309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J84" i="2"/>
  <c r="F83" i="2"/>
  <c r="F81" i="2"/>
  <c r="E79" i="2"/>
  <c r="J55" i="2"/>
  <c r="F54" i="2"/>
  <c r="F52" i="2"/>
  <c r="E50" i="2"/>
  <c r="J21" i="2"/>
  <c r="E21" i="2"/>
  <c r="J54" i="2"/>
  <c r="J20" i="2"/>
  <c r="J18" i="2"/>
  <c r="E18" i="2"/>
  <c r="F84" i="2"/>
  <c r="J17" i="2"/>
  <c r="J12" i="2"/>
  <c r="J81" i="2"/>
  <c r="E7" i="2"/>
  <c r="E77" i="2"/>
  <c r="L50" i="1"/>
  <c r="AM50" i="1"/>
  <c r="AM49" i="1"/>
  <c r="L49" i="1"/>
  <c r="AM47" i="1"/>
  <c r="L47" i="1"/>
  <c r="L45" i="1"/>
  <c r="L44" i="1"/>
  <c r="J306" i="2"/>
  <c r="J293" i="2"/>
  <c r="BK289" i="2"/>
  <c r="J283" i="2"/>
  <c r="BK276" i="2"/>
  <c r="J272" i="2"/>
  <c r="J270" i="2"/>
  <c r="J266" i="2"/>
  <c r="J255" i="2"/>
  <c r="J254" i="2"/>
  <c r="J247" i="2"/>
  <c r="J234" i="2"/>
  <c r="J223" i="2"/>
  <c r="J216" i="2"/>
  <c r="BK203" i="2"/>
  <c r="BK190" i="2"/>
  <c r="BK168" i="2"/>
  <c r="J153" i="2"/>
  <c r="BK145" i="2"/>
  <c r="J136" i="2"/>
  <c r="J127" i="2"/>
  <c r="BK125" i="2"/>
  <c r="J121" i="2"/>
  <c r="BK116" i="2"/>
  <c r="J101" i="2"/>
  <c r="J94" i="2"/>
  <c r="J264" i="2"/>
  <c r="J238" i="2"/>
  <c r="BK218" i="2"/>
  <c r="BK206" i="2"/>
  <c r="BK188" i="2"/>
  <c r="BK180" i="2"/>
  <c r="J174" i="2"/>
  <c r="J163" i="2"/>
  <c r="BK149" i="2"/>
  <c r="J134" i="2"/>
  <c r="J126" i="2"/>
  <c r="BK111" i="2"/>
  <c r="BK306" i="2"/>
  <c r="J295" i="2"/>
  <c r="J285" i="2"/>
  <c r="J273" i="2"/>
  <c r="J267" i="2"/>
  <c r="BK258" i="2"/>
  <c r="BK249" i="2"/>
  <c r="J243" i="2"/>
  <c r="J227" i="2"/>
  <c r="J212" i="2"/>
  <c r="J203" i="2"/>
  <c r="J193" i="2"/>
  <c r="J184" i="2"/>
  <c r="J161" i="2"/>
  <c r="J155" i="2"/>
  <c r="J133" i="2"/>
  <c r="AS54" i="1"/>
  <c r="J299" i="2"/>
  <c r="BK278" i="2"/>
  <c r="BK264" i="2"/>
  <c r="J258" i="2"/>
  <c r="BK250" i="2"/>
  <c r="BK242" i="2"/>
  <c r="J236" i="2"/>
  <c r="J220" i="2"/>
  <c r="J186" i="2"/>
  <c r="BK172" i="2"/>
  <c r="BK155" i="2"/>
  <c r="J145" i="2"/>
  <c r="J118" i="2"/>
  <c r="J113" i="2"/>
  <c r="J107" i="2"/>
  <c r="J99" i="2"/>
  <c r="BK93" i="2"/>
  <c r="BK305" i="2"/>
  <c r="J297" i="2"/>
  <c r="BK285" i="2"/>
  <c r="J278" i="2"/>
  <c r="BK273" i="2"/>
  <c r="BK269" i="2"/>
  <c r="BK267" i="2"/>
  <c r="J263" i="2"/>
  <c r="J251" i="2"/>
  <c r="J249" i="2"/>
  <c r="J240" i="2"/>
  <c r="BK232" i="2"/>
  <c r="BK229" i="2"/>
  <c r="J218" i="2"/>
  <c r="BK204" i="2"/>
  <c r="BK193" i="2"/>
  <c r="J172" i="2"/>
  <c r="BK158" i="2"/>
  <c r="J149" i="2"/>
  <c r="J141" i="2"/>
  <c r="BK133" i="2"/>
  <c r="BK126" i="2"/>
  <c r="BK122" i="2"/>
  <c r="BK117" i="2"/>
  <c r="BK107" i="2"/>
  <c r="J103" i="2"/>
  <c r="BK95" i="2"/>
  <c r="BK92" i="2"/>
  <c r="BK244" i="2"/>
  <c r="BK222" i="2"/>
  <c r="BK212" i="2"/>
  <c r="J192" i="2"/>
  <c r="J178" i="2"/>
  <c r="J168" i="2"/>
  <c r="J159" i="2"/>
  <c r="BK143" i="2"/>
  <c r="BK129" i="2"/>
  <c r="J125" i="2"/>
  <c r="J109" i="2"/>
  <c r="BK297" i="2"/>
  <c r="J287" i="2"/>
  <c r="J280" i="2"/>
  <c r="BK270" i="2"/>
  <c r="BK260" i="2"/>
  <c r="BK251" i="2"/>
  <c r="J232" i="2"/>
  <c r="J229" i="2"/>
  <c r="J214" i="2"/>
  <c r="BK208" i="2"/>
  <c r="BK197" i="2"/>
  <c r="J188" i="2"/>
  <c r="BK178" i="2"/>
  <c r="BK165" i="2"/>
  <c r="J158" i="2"/>
  <c r="BK141" i="2"/>
  <c r="J92" i="2"/>
  <c r="J301" i="2"/>
  <c r="J289" i="2"/>
  <c r="J276" i="2"/>
  <c r="J269" i="2"/>
  <c r="J261" i="2"/>
  <c r="BK255" i="2"/>
  <c r="BK246" i="2"/>
  <c r="BK240" i="2"/>
  <c r="J225" i="2"/>
  <c r="J210" i="2"/>
  <c r="BK184" i="2"/>
  <c r="BK163" i="2"/>
  <c r="BK150" i="2"/>
  <c r="J119" i="2"/>
  <c r="J116" i="2"/>
  <c r="J111" i="2"/>
  <c r="BK101" i="2"/>
  <c r="J95" i="2"/>
  <c r="J308" i="2"/>
  <c r="BK299" i="2"/>
  <c r="BK287" i="2"/>
  <c r="J281" i="2"/>
  <c r="BK274" i="2"/>
  <c r="J271" i="2"/>
  <c r="J268" i="2"/>
  <c r="BK261" i="2"/>
  <c r="J250" i="2"/>
  <c r="J242" i="2"/>
  <c r="J230" i="2"/>
  <c r="J222" i="2"/>
  <c r="J206" i="2"/>
  <c r="BK201" i="2"/>
  <c r="BK176" i="2"/>
  <c r="BK161" i="2"/>
  <c r="J150" i="2"/>
  <c r="J147" i="2"/>
  <c r="J138" i="2"/>
  <c r="J129" i="2"/>
  <c r="J123" i="2"/>
  <c r="BK118" i="2"/>
  <c r="J115" i="2"/>
  <c r="BK105" i="2"/>
  <c r="J97" i="2"/>
  <c r="J93" i="2"/>
  <c r="BK247" i="2"/>
  <c r="BK225" i="2"/>
  <c r="BK214" i="2"/>
  <c r="J208" i="2"/>
  <c r="BK195" i="2"/>
  <c r="BK186" i="2"/>
  <c r="J176" i="2"/>
  <c r="J165" i="2"/>
  <c r="BK151" i="2"/>
  <c r="BK138" i="2"/>
  <c r="BK127" i="2"/>
  <c r="BK123" i="2"/>
  <c r="BK308" i="2"/>
  <c r="J305" i="2"/>
  <c r="BK293" i="2"/>
  <c r="BK283" i="2"/>
  <c r="BK272" i="2"/>
  <c r="BK266" i="2"/>
  <c r="BK253" i="2"/>
  <c r="J246" i="2"/>
  <c r="BK230" i="2"/>
  <c r="BK216" i="2"/>
  <c r="BK210" i="2"/>
  <c r="J204" i="2"/>
  <c r="J195" i="2"/>
  <c r="J190" i="2"/>
  <c r="J180" i="2"/>
  <c r="J166" i="2"/>
  <c r="BK159" i="2"/>
  <c r="BK147" i="2"/>
  <c r="J90" i="2"/>
  <c r="BK302" i="2"/>
  <c r="BK295" i="2"/>
  <c r="BK280" i="2"/>
  <c r="BK271" i="2"/>
  <c r="BK263" i="2"/>
  <c r="J257" i="2"/>
  <c r="J253" i="2"/>
  <c r="J244" i="2"/>
  <c r="BK238" i="2"/>
  <c r="BK223" i="2"/>
  <c r="J199" i="2"/>
  <c r="J182" i="2"/>
  <c r="J151" i="2"/>
  <c r="J122" i="2"/>
  <c r="J117" i="2"/>
  <c r="BK109" i="2"/>
  <c r="BK103" i="2"/>
  <c r="BK97" i="2"/>
  <c r="J302" i="2"/>
  <c r="BK291" i="2"/>
  <c r="BK174" i="2"/>
  <c r="J157" i="2"/>
  <c r="J143" i="2"/>
  <c r="J131" i="2"/>
  <c r="BK119" i="2"/>
  <c r="BK113" i="2"/>
  <c r="BK99" i="2"/>
  <c r="BK90" i="2"/>
  <c r="BK236" i="2"/>
  <c r="J197" i="2"/>
  <c r="BK182" i="2"/>
  <c r="BK170" i="2"/>
  <c r="BK153" i="2"/>
  <c r="BK131" i="2"/>
  <c r="BK121" i="2"/>
  <c r="BK301" i="2"/>
  <c r="BK281" i="2"/>
  <c r="BK268" i="2"/>
  <c r="BK257" i="2"/>
  <c r="BK234" i="2"/>
  <c r="BK220" i="2"/>
  <c r="BK199" i="2"/>
  <c r="BK192" i="2"/>
  <c r="J170" i="2"/>
  <c r="BK157" i="2"/>
  <c r="BK134" i="2"/>
  <c r="J291" i="2"/>
  <c r="J274" i="2"/>
  <c r="J260" i="2"/>
  <c r="BK254" i="2"/>
  <c r="BK243" i="2"/>
  <c r="BK227" i="2"/>
  <c r="J201" i="2"/>
  <c r="BK166" i="2"/>
  <c r="BK136" i="2"/>
  <c r="BK115" i="2"/>
  <c r="J105" i="2"/>
  <c r="BK94" i="2"/>
  <c r="R205" i="2" l="1"/>
  <c r="BK89" i="2"/>
  <c r="R89" i="2"/>
  <c r="T89" i="2"/>
  <c r="P135" i="2"/>
  <c r="BK205" i="2"/>
  <c r="J205" i="2"/>
  <c r="J63" i="2"/>
  <c r="BK231" i="2"/>
  <c r="J231" i="2"/>
  <c r="J64" i="2"/>
  <c r="P231" i="2"/>
  <c r="T282" i="2"/>
  <c r="R135" i="2"/>
  <c r="R231" i="2"/>
  <c r="R282" i="2"/>
  <c r="P89" i="2"/>
  <c r="BK135" i="2"/>
  <c r="J135" i="2" s="1"/>
  <c r="J62" i="2" s="1"/>
  <c r="T135" i="2"/>
  <c r="P205" i="2"/>
  <c r="T205" i="2"/>
  <c r="T231" i="2"/>
  <c r="BK282" i="2"/>
  <c r="J282" i="2"/>
  <c r="J65" i="2"/>
  <c r="P282" i="2"/>
  <c r="BK304" i="2"/>
  <c r="BK303" i="2"/>
  <c r="J303" i="2"/>
  <c r="J66" i="2"/>
  <c r="P304" i="2"/>
  <c r="P303" i="2"/>
  <c r="R304" i="2"/>
  <c r="R303" i="2"/>
  <c r="T304" i="2"/>
  <c r="T303" i="2"/>
  <c r="J52" i="2"/>
  <c r="J83" i="2"/>
  <c r="BE92" i="2"/>
  <c r="BE95" i="2"/>
  <c r="BE103" i="2"/>
  <c r="BE105" i="2"/>
  <c r="BE109" i="2"/>
  <c r="BE113" i="2"/>
  <c r="BE133" i="2"/>
  <c r="BE149" i="2"/>
  <c r="BE153" i="2"/>
  <c r="BE159" i="2"/>
  <c r="BE165" i="2"/>
  <c r="BE170" i="2"/>
  <c r="BE188" i="2"/>
  <c r="BE193" i="2"/>
  <c r="BE195" i="2"/>
  <c r="BE203" i="2"/>
  <c r="BE206" i="2"/>
  <c r="BE214" i="2"/>
  <c r="BE220" i="2"/>
  <c r="BE222" i="2"/>
  <c r="BE227" i="2"/>
  <c r="BE229" i="2"/>
  <c r="BE238" i="2"/>
  <c r="BE247" i="2"/>
  <c r="BE263" i="2"/>
  <c r="BE266" i="2"/>
  <c r="BE267" i="2"/>
  <c r="BE269" i="2"/>
  <c r="BE270" i="2"/>
  <c r="BE274" i="2"/>
  <c r="BE276" i="2"/>
  <c r="BE278" i="2"/>
  <c r="BE285" i="2"/>
  <c r="BE287" i="2"/>
  <c r="BE289" i="2"/>
  <c r="BE293" i="2"/>
  <c r="BE297" i="2"/>
  <c r="BE134" i="2"/>
  <c r="BE136" i="2"/>
  <c r="BE138" i="2"/>
  <c r="BE143" i="2"/>
  <c r="BE145" i="2"/>
  <c r="BE147" i="2"/>
  <c r="BE150" i="2"/>
  <c r="BE161" i="2"/>
  <c r="BE168" i="2"/>
  <c r="BE172" i="2"/>
  <c r="BE176" i="2"/>
  <c r="BE178" i="2"/>
  <c r="BE180" i="2"/>
  <c r="BE182" i="2"/>
  <c r="BE201" i="2"/>
  <c r="BE204" i="2"/>
  <c r="BE223" i="2"/>
  <c r="BE236" i="2"/>
  <c r="BE253" i="2"/>
  <c r="BE254" i="2"/>
  <c r="BE255" i="2"/>
  <c r="BE260" i="2"/>
  <c r="BE268" i="2"/>
  <c r="BE280" i="2"/>
  <c r="BE281" i="2"/>
  <c r="BE295" i="2"/>
  <c r="BE299" i="2"/>
  <c r="BE305" i="2"/>
  <c r="BE308" i="2"/>
  <c r="BE107" i="2"/>
  <c r="BE115" i="2"/>
  <c r="BE116" i="2"/>
  <c r="BE118" i="2"/>
  <c r="BE121" i="2"/>
  <c r="BE123" i="2"/>
  <c r="BE125" i="2"/>
  <c r="BE141" i="2"/>
  <c r="BE155" i="2"/>
  <c r="BE157" i="2"/>
  <c r="BE158" i="2"/>
  <c r="BE166" i="2"/>
  <c r="BE190" i="2"/>
  <c r="BE199" i="2"/>
  <c r="BE216" i="2"/>
  <c r="BE232" i="2"/>
  <c r="BE234" i="2"/>
  <c r="BE240" i="2"/>
  <c r="BE242" i="2"/>
  <c r="BE243" i="2"/>
  <c r="BE246" i="2"/>
  <c r="BE249" i="2"/>
  <c r="BE250" i="2"/>
  <c r="BE261" i="2"/>
  <c r="BE264" i="2"/>
  <c r="BE271" i="2"/>
  <c r="E48" i="2"/>
  <c r="F55" i="2"/>
  <c r="BE90" i="2"/>
  <c r="BE93" i="2"/>
  <c r="BE94" i="2"/>
  <c r="BE97" i="2"/>
  <c r="BE99" i="2"/>
  <c r="BE101" i="2"/>
  <c r="BE111" i="2"/>
  <c r="BE117" i="2"/>
  <c r="BE119" i="2"/>
  <c r="BE122" i="2"/>
  <c r="BE126" i="2"/>
  <c r="BE127" i="2"/>
  <c r="BE129" i="2"/>
  <c r="BE131" i="2"/>
  <c r="BE151" i="2"/>
  <c r="BE163" i="2"/>
  <c r="BE174" i="2"/>
  <c r="BE184" i="2"/>
  <c r="BE186" i="2"/>
  <c r="BE192" i="2"/>
  <c r="BE197" i="2"/>
  <c r="BE208" i="2"/>
  <c r="BE210" i="2"/>
  <c r="BE212" i="2"/>
  <c r="BE218" i="2"/>
  <c r="BE225" i="2"/>
  <c r="BE230" i="2"/>
  <c r="BE244" i="2"/>
  <c r="BE251" i="2"/>
  <c r="BE257" i="2"/>
  <c r="BE258" i="2"/>
  <c r="BE272" i="2"/>
  <c r="BE273" i="2"/>
  <c r="BE283" i="2"/>
  <c r="BE291" i="2"/>
  <c r="BE301" i="2"/>
  <c r="BE302" i="2"/>
  <c r="BE306" i="2"/>
  <c r="F37" i="2"/>
  <c r="BD55" i="1"/>
  <c r="BD54" i="1"/>
  <c r="W33" i="1"/>
  <c r="F36" i="2"/>
  <c r="BC55" i="1"/>
  <c r="BC54" i="1"/>
  <c r="AY54" i="1"/>
  <c r="F35" i="2"/>
  <c r="BB55" i="1"/>
  <c r="BB54" i="1"/>
  <c r="W31" i="1"/>
  <c r="F34" i="2"/>
  <c r="BA55" i="1"/>
  <c r="BA54" i="1" s="1"/>
  <c r="AW54" i="1" s="1"/>
  <c r="AK30" i="1" s="1"/>
  <c r="J34" i="2"/>
  <c r="AW55" i="1"/>
  <c r="R88" i="2" l="1"/>
  <c r="R87" i="2"/>
  <c r="BK88" i="2"/>
  <c r="J88" i="2"/>
  <c r="J60" i="2" s="1"/>
  <c r="P88" i="2"/>
  <c r="P87" i="2"/>
  <c r="AU55" i="1"/>
  <c r="T88" i="2"/>
  <c r="T87" i="2"/>
  <c r="J89" i="2"/>
  <c r="J61" i="2"/>
  <c r="J304" i="2"/>
  <c r="J67" i="2"/>
  <c r="AX54" i="1"/>
  <c r="AU54" i="1"/>
  <c r="W32" i="1"/>
  <c r="F33" i="2"/>
  <c r="AZ55" i="1" s="1"/>
  <c r="AZ54" i="1" s="1"/>
  <c r="AV54" i="1" s="1"/>
  <c r="AK29" i="1" s="1"/>
  <c r="W30" i="1"/>
  <c r="J33" i="2"/>
  <c r="AV55" i="1"/>
  <c r="AT55" i="1"/>
  <c r="BK87" i="2" l="1"/>
  <c r="J87" i="2"/>
  <c r="W29" i="1"/>
  <c r="J30" i="2"/>
  <c r="AG55" i="1" s="1"/>
  <c r="AN55" i="1" s="1"/>
  <c r="AT54" i="1"/>
  <c r="J39" i="2" l="1"/>
  <c r="J59" i="2"/>
  <c r="AG54" i="1"/>
  <c r="AK26" i="1"/>
  <c r="AK35" i="1" s="1"/>
  <c r="AN54" i="1" l="1"/>
</calcChain>
</file>

<file path=xl/sharedStrings.xml><?xml version="1.0" encoding="utf-8"?>
<sst xmlns="http://schemas.openxmlformats.org/spreadsheetml/2006/main" count="3047" uniqueCount="854">
  <si>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</si>
  <si>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</si>
  <si>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</si>
  <si>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</si>
  <si>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</si>
  <si>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</si>
  <si>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</si>
  <si>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</si>
  <si>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</si>
  <si>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</si>
  <si>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</si>
  <si>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</si>
  <si>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</si>
  <si>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</si>
  <si>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</si>
  <si>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</si>
  <si>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</si>
  <si>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</si>
  <si>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</si>
  <si>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</si>
  <si>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</si>
  <si>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</si>
  <si>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</si>
  <si>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</si>
  <si>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</si>
  <si>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</si>
  <si>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</si>
  <si>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</si>
  <si>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</si>
  <si>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</si>
  <si>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</si>
  <si>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</si>
  <si>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</si>
  <si>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</si>
  <si>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</si>
  <si>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</si>
  <si>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</si>
  <si>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</si>
  <si>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</si>
  <si>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</si>
  <si>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</si>
  <si>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</si>
  <si>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</si>
  <si>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</si>
  <si>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</si>
  <si>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</si>
  <si>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</si>
  <si>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</si>
  <si>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</si>
  <si>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</si>
  <si>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</si>
  <si>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</si>
  <si>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</si>
  <si>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</si>
  <si>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</si>
  <si>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</si>
  <si>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</si>
  <si>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</si>
  <si>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</si>
  <si>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</si>
  <si>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</si>
  <si>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</si>
  <si>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</si>
  <si>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</si>
  <si>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</si>
  <si>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</si>
  <si>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</si>
  <si>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</si>
  <si>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</si>
  <si>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</si>
  <si>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</si>
  <si>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</si>
  <si>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</si>
  <si>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</si>
  <si>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1010-5a</t>
  </si>
  <si>
    <t>Rekonstrukce osvětlení-objekt SO 101</t>
  </si>
  <si>
    <t>STA</t>
  </si>
  <si>
    <t>1</t>
  </si>
  <si>
    <t>{d4ace475-b44b-4e3e-9926-4084735a25e8}</t>
  </si>
  <si>
    <t>2</t>
  </si>
  <si>
    <t>KRYCÍ LIST SOUPISU PRACÍ</t>
  </si>
  <si>
    <t>Objekt:</t>
  </si>
  <si>
    <t>1010-5a - Rekonstrukce osvětlení-objekt SO 101</t>
  </si>
  <si>
    <t>Čebín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</si>
  <si>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</si>
  <si>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</si>
  <si>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</si>
  <si>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</si>
  <si>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</si>
  <si>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BLESK - BLESKOSVOD</t>
  </si>
  <si>
    <t xml:space="preserve">    NKT - Nosné kabelové trasy</t>
  </si>
  <si>
    <t xml:space="preserve">    R - Rozvaděče</t>
  </si>
  <si>
    <t xml:space="preserve">    S - Osvětlení</t>
  </si>
  <si>
    <t xml:space="preserve">    TČ - Tepelné čerpadlo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</si>
  <si>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</si>
  <si>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</si>
  <si>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</si>
  <si>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</si>
  <si>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</si>
  <si>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</si>
  <si>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</si>
  <si>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</si>
  <si>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</si>
  <si>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</si>
  <si>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</si>
  <si>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</si>
  <si>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</si>
  <si>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</si>
  <si>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</si>
  <si>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</si>
  <si>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</si>
  <si>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</si>
  <si>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BLESK</t>
  </si>
  <si>
    <t>BLESKOSVOD</t>
  </si>
  <si>
    <t>101</t>
  </si>
  <si>
    <t>K</t>
  </si>
  <si>
    <t>210220302</t>
  </si>
  <si>
    <t>Montáž hromosvodného vedení svorek se 3 a více šrouby</t>
  </si>
  <si>
    <t>kus</t>
  </si>
  <si>
    <t>64</t>
  </si>
  <si>
    <t>14167717</t>
  </si>
  <si>
    <t>Online PSC</t>
  </si>
  <si>
    <t>https://podminky.urs.cz/item/CS_URS_2025_01/210220302</t>
  </si>
  <si>
    <t>102</t>
  </si>
  <si>
    <t>M</t>
  </si>
  <si>
    <t>35441895</t>
  </si>
  <si>
    <t>svorka připojovací k připojení kovových částí</t>
  </si>
  <si>
    <t>128</t>
  </si>
  <si>
    <t>1864584259</t>
  </si>
  <si>
    <t>103</t>
  </si>
  <si>
    <t>35441996</t>
  </si>
  <si>
    <t>svorka odbočovací a spojovací pro spojování kruhových a páskových vodičů, FeZn</t>
  </si>
  <si>
    <t>859826433</t>
  </si>
  <si>
    <t>104</t>
  </si>
  <si>
    <t>35441986</t>
  </si>
  <si>
    <t>svorka odbočovací a spojovací pro pásek 30x4mm, FeZn</t>
  </si>
  <si>
    <t>1512860557</t>
  </si>
  <si>
    <t>105</t>
  </si>
  <si>
    <t>580105032</t>
  </si>
  <si>
    <t>Hromosvody kontrola stavu ochrany před úderem blesku kombinované soustavy jednoho objektu přes 4 do 8 svodů</t>
  </si>
  <si>
    <t>svod</t>
  </si>
  <si>
    <t>-505281959</t>
  </si>
  <si>
    <t>https://podminky.urs.cz/item/CS_URS_2025_01/580105032</t>
  </si>
  <si>
    <t>106</t>
  </si>
  <si>
    <t>580105062</t>
  </si>
  <si>
    <t>Hromosvody měření zemního odporu svodu přes 2 do 8 svodů</t>
  </si>
  <si>
    <t>měření</t>
  </si>
  <si>
    <t>1026718560</t>
  </si>
  <si>
    <t>https://podminky.urs.cz/item/CS_URS_2025_01/580105062</t>
  </si>
  <si>
    <t>107</t>
  </si>
  <si>
    <t>580106011</t>
  </si>
  <si>
    <t>Měření při revizích zemního přechodového odporu celkového nebo ochranného vodiče</t>
  </si>
  <si>
    <t>-443139962</t>
  </si>
  <si>
    <t>https://podminky.urs.cz/item/CS_URS_2025_01/580106011</t>
  </si>
  <si>
    <t>108</t>
  </si>
  <si>
    <t>741410021</t>
  </si>
  <si>
    <t>Montáž uzemňovacího vedení s upevněním, propojením a připojením pomocí svorek v zemi s izolací spojů pásku průřezu do 120 mm2 v městské zástavbě</t>
  </si>
  <si>
    <t>m</t>
  </si>
  <si>
    <t>16</t>
  </si>
  <si>
    <t>150989815</t>
  </si>
  <si>
    <t>https://podminky.urs.cz/item/CS_URS_2025_01/741410021</t>
  </si>
  <si>
    <t>109</t>
  </si>
  <si>
    <t>35442062</t>
  </si>
  <si>
    <t>pás zemnící 30x4mm FeZn</t>
  </si>
  <si>
    <t>kg</t>
  </si>
  <si>
    <t>32</t>
  </si>
  <si>
    <t>383456030</t>
  </si>
  <si>
    <t>VV</t>
  </si>
  <si>
    <t>88*1,1 "Přepočtené koeficientem množství</t>
  </si>
  <si>
    <t>110</t>
  </si>
  <si>
    <t>35441073</t>
  </si>
  <si>
    <t>drát D 10mm FeZn</t>
  </si>
  <si>
    <t>1580959985</t>
  </si>
  <si>
    <t>17*0,77 "Přepočtené koeficientem množství</t>
  </si>
  <si>
    <t>111</t>
  </si>
  <si>
    <t>741410074</t>
  </si>
  <si>
    <t>Montáž uzemňovacího vedení s upevněním, propojením a připojením pomocí svorek doplňků ostatních konstrukcí pouzdra pro průchod stěnou</t>
  </si>
  <si>
    <t>ks</t>
  </si>
  <si>
    <t>-243512943</t>
  </si>
  <si>
    <t>https://podminky.urs.cz/item/CS_URS_2025_01/741410074</t>
  </si>
  <si>
    <t>112</t>
  </si>
  <si>
    <t>741420001</t>
  </si>
  <si>
    <t>Montáž hromosvodného vedení svodových drátů nebo lan s podpěrami, Ø do 10 mm</t>
  </si>
  <si>
    <t>1644599406</t>
  </si>
  <si>
    <t>https://podminky.urs.cz/item/CS_URS_2025_01/741420001</t>
  </si>
  <si>
    <t>132</t>
  </si>
  <si>
    <t>35442136</t>
  </si>
  <si>
    <t>drát D 8/11mm AlMgSi + PVC</t>
  </si>
  <si>
    <t>-315562406</t>
  </si>
  <si>
    <t>12*1,15 "Přepočtené koeficientem množství</t>
  </si>
  <si>
    <t>113</t>
  </si>
  <si>
    <t>354819137</t>
  </si>
  <si>
    <t xml:space="preserve">Izolovaný vodič s&gt;75cm , </t>
  </si>
  <si>
    <t>-1310055098</t>
  </si>
  <si>
    <t>53*1,15 "Přepočtené koeficientem množství</t>
  </si>
  <si>
    <t>114</t>
  </si>
  <si>
    <t>354819142</t>
  </si>
  <si>
    <t>Připojovací členy + montážní materiál</t>
  </si>
  <si>
    <t>-338006427</t>
  </si>
  <si>
    <t>115</t>
  </si>
  <si>
    <t>354405020</t>
  </si>
  <si>
    <t xml:space="preserve">svorkapřipojovací pro vyrovnání potenciálu </t>
  </si>
  <si>
    <t>451814072</t>
  </si>
  <si>
    <t>116</t>
  </si>
  <si>
    <t>354105461</t>
  </si>
  <si>
    <t>Distanční držák se svorkou</t>
  </si>
  <si>
    <t>1008404286</t>
  </si>
  <si>
    <t>117</t>
  </si>
  <si>
    <t>354105351</t>
  </si>
  <si>
    <t>sada propojovací pro izolované vysokonapěťové vodiče</t>
  </si>
  <si>
    <t>1223524077</t>
  </si>
  <si>
    <t>118</t>
  </si>
  <si>
    <t>741420022</t>
  </si>
  <si>
    <t>-48659763</t>
  </si>
  <si>
    <t>https://podminky.urs.cz/item/CS_URS_2025_01/741420022</t>
  </si>
  <si>
    <t>119</t>
  </si>
  <si>
    <t>354549001</t>
  </si>
  <si>
    <t>UF - krabice pro zkušební svorky (se svorkou)</t>
  </si>
  <si>
    <t>-1768696381</t>
  </si>
  <si>
    <t>120</t>
  </si>
  <si>
    <t>354223407</t>
  </si>
  <si>
    <t xml:space="preserve">svorkovnice ekvipotenciální </t>
  </si>
  <si>
    <t>-1339320962</t>
  </si>
  <si>
    <t>121</t>
  </si>
  <si>
    <t>741420054</t>
  </si>
  <si>
    <t>Montáž hromosvodného vedení ochranných prvků tvarování prvků</t>
  </si>
  <si>
    <t>-957924878</t>
  </si>
  <si>
    <t>https://podminky.urs.cz/item/CS_URS_2025_01/741420054</t>
  </si>
  <si>
    <t>122</t>
  </si>
  <si>
    <t>741430012R</t>
  </si>
  <si>
    <t>Montáž tyč jímací délky přes 3 m na konstrukci zděnou</t>
  </si>
  <si>
    <t>-1976183934</t>
  </si>
  <si>
    <t>123</t>
  </si>
  <si>
    <t>3548193909</t>
  </si>
  <si>
    <t xml:space="preserve">Jímací stožár izolovaný s vnitřním připojením vč. příslušenství </t>
  </si>
  <si>
    <t>-2076940018</t>
  </si>
  <si>
    <t>130</t>
  </si>
  <si>
    <t>HZS1291</t>
  </si>
  <si>
    <t>Hodinové zúčtovací sazby profesí HSV zemní a pomocné práce pomocný stavební dělník</t>
  </si>
  <si>
    <t>hod</t>
  </si>
  <si>
    <t>512</t>
  </si>
  <si>
    <t>-1535383770</t>
  </si>
  <si>
    <t>https://podminky.urs.cz/item/CS_URS_2025_01/HZS1291</t>
  </si>
  <si>
    <t>131</t>
  </si>
  <si>
    <t>HZS2231</t>
  </si>
  <si>
    <t>Hodinové zúčtovací sazby profesí PSV provádění stavebních instalací elektrikář</t>
  </si>
  <si>
    <t>-67497946</t>
  </si>
  <si>
    <t>https://podminky.urs.cz/item/CS_URS_2025_02/HZS2231</t>
  </si>
  <si>
    <t>124</t>
  </si>
  <si>
    <t>998741203</t>
  </si>
  <si>
    <t>Přesun hmot pro silnoproud stanovený procentní sazbou (%) z ceny vodorovná dopravní vzdálenost do 50 m základní v objektech výšky přes 12 do 24 m</t>
  </si>
  <si>
    <t>%</t>
  </si>
  <si>
    <t>722716246</t>
  </si>
  <si>
    <t>https://podminky.urs.cz/item/CS_URS_2025_01/998741203</t>
  </si>
  <si>
    <t>125</t>
  </si>
  <si>
    <t>PM</t>
  </si>
  <si>
    <t>Podružný materiál</t>
  </si>
  <si>
    <t>517568227</t>
  </si>
  <si>
    <t>126</t>
  </si>
  <si>
    <t>PVV</t>
  </si>
  <si>
    <t>Podíl přidružených výkonů</t>
  </si>
  <si>
    <t>1235658987</t>
  </si>
  <si>
    <t>NKT</t>
  </si>
  <si>
    <t>Nosné kabelové trasy</t>
  </si>
  <si>
    <t>18</t>
  </si>
  <si>
    <t>469972111.1</t>
  </si>
  <si>
    <t>Odvoz suti a vybouraných hmot odvoz suti a vybouraných hmot do 1 km</t>
  </si>
  <si>
    <t>t</t>
  </si>
  <si>
    <t>1272426385</t>
  </si>
  <si>
    <t>https://podminky.urs.cz/item/CS_URS_2025_01/469972111.1</t>
  </si>
  <si>
    <t>19</t>
  </si>
  <si>
    <t>469972121.1</t>
  </si>
  <si>
    <t>Odvoz suti a vybouraných hmot odvoz suti a vybouraných hmot Příplatek k ceně za každý další i započatý 1 km</t>
  </si>
  <si>
    <t>-970901180</t>
  </si>
  <si>
    <t>https://podminky.urs.cz/item/CS_URS_2025_01/469972121.1</t>
  </si>
  <si>
    <t>1,5*15 "Přepočtené koeficientem množství</t>
  </si>
  <si>
    <t>20</t>
  </si>
  <si>
    <t>469973124.1</t>
  </si>
  <si>
    <t>Poplatek za uložení stavebního odpadu (skládkovné) na recyklační skládce směsného stavebního a demoličního zatříděného do Katalogu odpadů pod kódem 17 09 04</t>
  </si>
  <si>
    <t>-1676173452</t>
  </si>
  <si>
    <t>https://podminky.urs.cz/item/CS_URS_2025_01/469973124.1</t>
  </si>
  <si>
    <t>741110302</t>
  </si>
  <si>
    <t>Montáž trubek ochranných s nasunutím nebo našroubováním do krabic plastových tuhých, uložených pevně, vnitřní Ø přes 40 do 90 mm</t>
  </si>
  <si>
    <t>59301971</t>
  </si>
  <si>
    <t>https://podminky.urs.cz/item/CS_URS_2025_01/741110302</t>
  </si>
  <si>
    <t>22</t>
  </si>
  <si>
    <t>34571350</t>
  </si>
  <si>
    <t>trubka elektroinstalační ohebná dvouplášťová korugovaná HDPE (chránička) D 32/40mm</t>
  </si>
  <si>
    <t>2002752255</t>
  </si>
  <si>
    <t>149*1,1 "Přepočtené koeficientem množství</t>
  </si>
  <si>
    <t>35</t>
  </si>
  <si>
    <t>742110102</t>
  </si>
  <si>
    <t>Montáž kabelového žlabu šířky do 150 mm</t>
  </si>
  <si>
    <t>889844067</t>
  </si>
  <si>
    <t>https://podminky.urs.cz/item/CS_URS_2025_02/742110102</t>
  </si>
  <si>
    <t>36</t>
  </si>
  <si>
    <t>34575427</t>
  </si>
  <si>
    <t>žlab kabelový drátěný GZ v do 60mm š do 150mm</t>
  </si>
  <si>
    <t>1444055307</t>
  </si>
  <si>
    <t>39</t>
  </si>
  <si>
    <t>34575382</t>
  </si>
  <si>
    <t>spojka kabelového žlabu drátěného GZ bezšroubová</t>
  </si>
  <si>
    <t>sada</t>
  </si>
  <si>
    <t>784108046</t>
  </si>
  <si>
    <t>40</t>
  </si>
  <si>
    <t>34575398</t>
  </si>
  <si>
    <t>podpěra kabelového žlabu drátěného galvanicky zinkovaná C profil</t>
  </si>
  <si>
    <t>-1866029875</t>
  </si>
  <si>
    <t>80*0,7 "Přepočtené koeficientem množství</t>
  </si>
  <si>
    <t>41</t>
  </si>
  <si>
    <t>34575346</t>
  </si>
  <si>
    <t>tyč závitová pro kabelové trasy protipožární P-90R M8</t>
  </si>
  <si>
    <t>307471889</t>
  </si>
  <si>
    <t>80*0,5 "Přepočtené koeficientem množství</t>
  </si>
  <si>
    <t>23</t>
  </si>
  <si>
    <t>742110104</t>
  </si>
  <si>
    <t>Montáž kabelového žlabu šířky přes 150 do 250 mm</t>
  </si>
  <si>
    <t>-626043964</t>
  </si>
  <si>
    <t>https://podminky.urs.cz/item/CS_URS_2025_02/742110104</t>
  </si>
  <si>
    <t>24</t>
  </si>
  <si>
    <t>34575601</t>
  </si>
  <si>
    <t>žlab kabelový drátěný GZ v přes 60mm š přes 150 do 250mm</t>
  </si>
  <si>
    <t>-1037491594</t>
  </si>
  <si>
    <t>25</t>
  </si>
  <si>
    <t>-942713201</t>
  </si>
  <si>
    <t>26</t>
  </si>
  <si>
    <t>1593562531</t>
  </si>
  <si>
    <t>28,5714285714286*0,7 "Přepočtené koeficientem množství</t>
  </si>
  <si>
    <t>27</t>
  </si>
  <si>
    <t>1225946232</t>
  </si>
  <si>
    <t>30*0,5 "Přepočtené koeficientem množství</t>
  </si>
  <si>
    <t>15</t>
  </si>
  <si>
    <t>742190005</t>
  </si>
  <si>
    <t>Ostatní práce pro trasy vložení požárně těsnicího materiálu pro prostup</t>
  </si>
  <si>
    <t>972272151</t>
  </si>
  <si>
    <t>https://podminky.urs.cz/item/CS_URS_2025_01/742190005</t>
  </si>
  <si>
    <t>23170003</t>
  </si>
  <si>
    <t>pěna montážní PUR protipožární jednosložková</t>
  </si>
  <si>
    <t>litr</t>
  </si>
  <si>
    <t>1737680191</t>
  </si>
  <si>
    <t>42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</si>
  <si>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</si>
  <si>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</si>
  <si>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-1430811815</t>
  </si>
  <si>
    <t>https://podminky.urs.cz/item/CS_URS_2025_02/741120301</t>
  </si>
  <si>
    <t>44</t>
  </si>
  <si>
    <t>34140844</t>
  </si>
  <si>
    <t>vodič propojovací jádro Cu lanované izolace PVC 450/750V (H07V-R) 1x6mm2</t>
  </si>
  <si>
    <t>-1712756815</t>
  </si>
  <si>
    <t>30*1,15 "Přepočtené koeficientem množství</t>
  </si>
  <si>
    <t>45</t>
  </si>
  <si>
    <t>34141142</t>
  </si>
  <si>
    <t>vodič propojovací jádro Cu lanované izolace PVC 450/750V (H07V-R) 1x16mm2</t>
  </si>
  <si>
    <t>1912322783</t>
  </si>
  <si>
    <t>74*1,15 "Přepočtené koeficientem množství</t>
  </si>
  <si>
    <t>46</t>
  </si>
  <si>
    <t>741120303</t>
  </si>
  <si>
    <t>Montáž vodičů izolovaných měděných bez ukončení uložených pevně plných a laněných s PVC pláštěm, bezhalogenových, ohniodolných (např. CY, CHAH-V) průřezu žíly 25 až 35 mm2</t>
  </si>
  <si>
    <t>-1308256119</t>
  </si>
  <si>
    <t>https://podminky.urs.cz/item/CS_URS_2025_02/741120303</t>
  </si>
  <si>
    <t>47</t>
  </si>
  <si>
    <t>34141030</t>
  </si>
  <si>
    <t>vodič propojovací flexibilní jádro Cu lanované izolace PVC 450/750V (H07V-K) 1x25mm2</t>
  </si>
  <si>
    <t>1689866545</t>
  </si>
  <si>
    <t>135*1,15 "Přepočtené koeficientem množství</t>
  </si>
  <si>
    <t>80</t>
  </si>
  <si>
    <t>741122641</t>
  </si>
  <si>
    <t>Montáž kabelů měděných bez ukončení uložených pevně plných kulatých nebo bezhalogenových (např. CYKY, CYKFY) počtu a průřezu žil 5x1,5 až 2,5 mm2</t>
  </si>
  <si>
    <t>-1267115774</t>
  </si>
  <si>
    <t>https://podminky.urs.cz/item/CS_URS_2025_02/741122641</t>
  </si>
  <si>
    <t>82</t>
  </si>
  <si>
    <t>34111366</t>
  </si>
  <si>
    <t>kabel silový oheň retardující bezhalogenový s funkční schopností při požáru 180min a P60-R třída reakce na oheň B2cas1d0 jádro Cu 0,6/1kV (1-CXKH-V) 5x1,5mm2</t>
  </si>
  <si>
    <t>-234082106</t>
  </si>
  <si>
    <t>38*1,15 "Přepočtené koeficientem množství</t>
  </si>
  <si>
    <t>54</t>
  </si>
  <si>
    <t>741122642</t>
  </si>
  <si>
    <t>Montáž kabelů měděných bez ukončení uložených pevně plných kulatých nebo bezhalogenových (např. CYKY, CYKFY) počtu a průřezu žil 5x4 až 6 mm2</t>
  </si>
  <si>
    <t>1324997267</t>
  </si>
  <si>
    <t>https://podminky.urs.cz/item/CS_URS_2025_02/741122642</t>
  </si>
  <si>
    <t>55</t>
  </si>
  <si>
    <t>34111164</t>
  </si>
  <si>
    <t>kabel silový oheň retardující bezhalogenový bez funkční schopnosti při požáru třída reakce na oheň B2cas1d1a1 jádro Cu 0,6/1kV (1-CXKH-R B2) 5x4mm2</t>
  </si>
  <si>
    <t>-126502944</t>
  </si>
  <si>
    <t>56</t>
  </si>
  <si>
    <t>34111166</t>
  </si>
  <si>
    <t>kabel silový oheň retardující bezhalogenový bez funkční schopnosti při požáru třída reakce na oheň B2cas1d1a1 jádro Cu 0,6/1kV (1-CXKH-R B2) 5x6mm2</t>
  </si>
  <si>
    <t>1144727702</t>
  </si>
  <si>
    <t>57</t>
  </si>
  <si>
    <t>741124731</t>
  </si>
  <si>
    <t>Montáž kabelů měděných ovládacích bez ukončení uložených pevně stíněných ovládacích s plným jádrem (např. JYTY) počtu a průměru žil 2 až 19x0,8 mm2</t>
  </si>
  <si>
    <t>1985062520</t>
  </si>
  <si>
    <t>https://podminky.urs.cz/item/CS_URS_2025_02/741124731</t>
  </si>
  <si>
    <t>58</t>
  </si>
  <si>
    <t>34121315</t>
  </si>
  <si>
    <t>kabel datový bezhalogenový celkově stíněný Al fólií třída reakce na oheň Dcas2d2a1 jádro Cu plné (FTP) kategorie 6</t>
  </si>
  <si>
    <t>1033191022</t>
  </si>
  <si>
    <t>76*1,15 "Přepočtené koeficientem množství</t>
  </si>
  <si>
    <t>741313052</t>
  </si>
  <si>
    <t>Montáž zásuvek domovních se zapojením vodičů šroubové připojení nástěnných do 25 A, provedení 3P + N + PE</t>
  </si>
  <si>
    <t>1246030379</t>
  </si>
  <si>
    <t>https://podminky.urs.cz/item/CS_URS_2025_02/741313052</t>
  </si>
  <si>
    <t>129</t>
  </si>
  <si>
    <t>35811459</t>
  </si>
  <si>
    <t>zásuvka nástěnná pro smyčkování 16A - 5pól, řazení 3P+N+PE IP44, šroubové svorky</t>
  </si>
  <si>
    <t>-1624214131</t>
  </si>
  <si>
    <t>17</t>
  </si>
  <si>
    <t>977151119</t>
  </si>
  <si>
    <t>Jádrové vrty diamantovými korunkami do stavebních materiálů (železobetonu, betonu, cihel, obkladů, dlažeb, kamene) průměru přes 100 do 110 mm</t>
  </si>
  <si>
    <t>4</t>
  </si>
  <si>
    <t>2101373397</t>
  </si>
  <si>
    <t>https://podminky.urs.cz/item/CS_URS_2025_01/977151119</t>
  </si>
  <si>
    <t>14</t>
  </si>
  <si>
    <t>443179108</t>
  </si>
  <si>
    <t>33</t>
  </si>
  <si>
    <t>-1217691391</t>
  </si>
  <si>
    <t>34</t>
  </si>
  <si>
    <t>HZS2232</t>
  </si>
  <si>
    <t>Hodinové zúčtovací sazby profesí PSV provádění stavebních instalací elektrikář odborný</t>
  </si>
  <si>
    <t>552996203</t>
  </si>
  <si>
    <t>https://podminky.urs.cz/item/CS_URS_2025_02/HZS2232</t>
  </si>
  <si>
    <t>11</t>
  </si>
  <si>
    <t>1824822626</t>
  </si>
  <si>
    <t>-94273314</t>
  </si>
  <si>
    <t>13</t>
  </si>
  <si>
    <t>-845681501</t>
  </si>
  <si>
    <t>R</t>
  </si>
  <si>
    <t>Rozvaděče</t>
  </si>
  <si>
    <t>3</t>
  </si>
  <si>
    <t>741130001</t>
  </si>
  <si>
    <t>Ukončení vodičů izolovaných s označením a zapojením v rozváděči nebo na přístroji, průřezu žíly do 2,5 mm2</t>
  </si>
  <si>
    <t>1086187200</t>
  </si>
  <si>
    <t>https://podminky.urs.cz/item/CS_URS_2025_02/741130001</t>
  </si>
  <si>
    <t>741130004</t>
  </si>
  <si>
    <t>Ukončení vodičů izolovaných s označením a zapojením v rozváděči nebo na přístroji, průřezu žíly do 6 mm2</t>
  </si>
  <si>
    <t>-686495248</t>
  </si>
  <si>
    <t>https://podminky.urs.cz/item/CS_URS_2025_02/741130004</t>
  </si>
  <si>
    <t>6</t>
  </si>
  <si>
    <t>741130007</t>
  </si>
  <si>
    <t>Ukončení vodičů izolovaných s označením a zapojením v rozváděči nebo na přístroji, průřezu žíly do 25 mm2</t>
  </si>
  <si>
    <t>-2142145014</t>
  </si>
  <si>
    <t>https://podminky.urs.cz/item/CS_URS_2025_02/741130007</t>
  </si>
  <si>
    <t>7</t>
  </si>
  <si>
    <t>741132103</t>
  </si>
  <si>
    <t>Ukončení kabelů smršťovací koncovkou nebo páskou se zapojením bez letování, počtu a průřezu žil 3x1,5 až 4 mm2</t>
  </si>
  <si>
    <t>-1699997332</t>
  </si>
  <si>
    <t>https://podminky.urs.cz/item/CS_URS_2025_02/741132103</t>
  </si>
  <si>
    <t>10</t>
  </si>
  <si>
    <t>741132136</t>
  </si>
  <si>
    <t>Ukončení kabelů smršťovací koncovkou nebo páskou se zapojením bez letování, počtu a průřezu žil do 4x50 mm2</t>
  </si>
  <si>
    <t>-229429652</t>
  </si>
  <si>
    <t>https://podminky.urs.cz/item/CS_URS_2025_02/741132136</t>
  </si>
  <si>
    <t>8</t>
  </si>
  <si>
    <t>741132145</t>
  </si>
  <si>
    <t>Ukončení kabelů smršťovací koncovkou nebo páskou se zapojením bez letování, počtu a průřezu žil 5x1,5 až 4 mm2</t>
  </si>
  <si>
    <t>-606288189</t>
  </si>
  <si>
    <t>https://podminky.urs.cz/item/CS_URS_2025_02/741132145</t>
  </si>
  <si>
    <t>9</t>
  </si>
  <si>
    <t>741132146</t>
  </si>
  <si>
    <t>Ukončení kabelů smršťovací koncovkou nebo páskou se zapojením bez letování, počtu a průřezu žil 5x6 mm2</t>
  </si>
  <si>
    <t>-331715047</t>
  </si>
  <si>
    <t>https://podminky.urs.cz/item/CS_URS_2025_02/741132146</t>
  </si>
  <si>
    <t>741210005</t>
  </si>
  <si>
    <t>Montáž rozvodnic oceloplechových nebo plastových bez zapojení vodičů běžných, hmotnosti do 200 kg</t>
  </si>
  <si>
    <t>-897575971</t>
  </si>
  <si>
    <t>https://podminky.urs.cz/item/CS_URS_2025_02/741210005</t>
  </si>
  <si>
    <t>RMAT0001</t>
  </si>
  <si>
    <t>rozvodnice RH1 - viz výkres č. D1.2.5-03</t>
  </si>
  <si>
    <t>kpl</t>
  </si>
  <si>
    <t>940499192</t>
  </si>
  <si>
    <t>28</t>
  </si>
  <si>
    <t>1036404503</t>
  </si>
  <si>
    <t>29</t>
  </si>
  <si>
    <t>-56014653</t>
  </si>
  <si>
    <t>59</t>
  </si>
  <si>
    <t>1337818577</t>
  </si>
  <si>
    <t>31</t>
  </si>
  <si>
    <t>367129843</t>
  </si>
  <si>
    <t>1883352395</t>
  </si>
  <si>
    <t>S</t>
  </si>
  <si>
    <t>Osvětlení</t>
  </si>
  <si>
    <t>51</t>
  </si>
  <si>
    <t>741122611</t>
  </si>
  <si>
    <t>Montáž kabelů měděných bez ukončení uložených pevně plných kulatých nebo bezhalogenových (např. CYKY, CYKFY) počtu a průřezu žil 3x1,5 až 6 mm2</t>
  </si>
  <si>
    <t>-1026630341</t>
  </si>
  <si>
    <t>https://podminky.urs.cz/item/CS_URS_2025_02/741122611</t>
  </si>
  <si>
    <t>52</t>
  </si>
  <si>
    <t>34111123</t>
  </si>
  <si>
    <t>kabel silový oheň retardující bezhalogenový bez funkční schopnosti při požáru třída reakce na oheň B2cas1d1a1 jádro Cu 0,6/1kV (1-CXKH-R B2) 3x1,5mm2</t>
  </si>
  <si>
    <t>-1283364257</t>
  </si>
  <si>
    <t>997*1,15 "Přepočtené koeficientem množství</t>
  </si>
  <si>
    <t>48</t>
  </si>
  <si>
    <t>243263484</t>
  </si>
  <si>
    <t>49</t>
  </si>
  <si>
    <t>34111162</t>
  </si>
  <si>
    <t>kabel silový oheň retardující bezhalogenový bez funkční schopnosti při požáru třída reakce na oheň B2cas1d1a1 jádro Cu 0,6/1kV (1-CXKH-R B2) 5x1,5mm2</t>
  </si>
  <si>
    <t>-1201721383</t>
  </si>
  <si>
    <t>288*1,15 "Přepočtené koeficientem množství</t>
  </si>
  <si>
    <t>94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</si>
  <si>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</si>
  <si>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</si>
  <si>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-419020218</t>
  </si>
  <si>
    <t>https://podminky.urs.cz/item/CS_URS_2025_01/741112101</t>
  </si>
  <si>
    <t>95</t>
  </si>
  <si>
    <t>34562694</t>
  </si>
  <si>
    <t>svorkovnice krabicová bezšroubová jednopólová pro 3 vodiče 0,5-2,5mm2, 400V 24A</t>
  </si>
  <si>
    <t>1104545684</t>
  </si>
  <si>
    <t>96</t>
  </si>
  <si>
    <t>34562696</t>
  </si>
  <si>
    <t>svorkovnice krabicová bezšroubová jednopólová pro 5 vodičů 0,5-2,5mm2, 400V 24A</t>
  </si>
  <si>
    <t>-2099566913</t>
  </si>
  <si>
    <t>97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</si>
  <si>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</si>
  <si>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</si>
  <si>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-652558341</t>
  </si>
  <si>
    <t>https://podminky.urs.cz/item/CS_URS_2025_01/741112111</t>
  </si>
  <si>
    <t>98</t>
  </si>
  <si>
    <t>6455-11</t>
  </si>
  <si>
    <t>krabice ACIDUR 6455-11 P/2 světle šedá 5pól</t>
  </si>
  <si>
    <t>1553818257</t>
  </si>
  <si>
    <t>83</t>
  </si>
  <si>
    <t>741310001</t>
  </si>
  <si>
    <t>Montáž spínačů jedno nebo dvoupólových nástěnných se zapojením vodičů, pro prostředí normální spínačů, řazení 1-jednopólových</t>
  </si>
  <si>
    <t>-11014516</t>
  </si>
  <si>
    <t>https://podminky.urs.cz/item/CS_URS_2025_02/741310001</t>
  </si>
  <si>
    <t>84</t>
  </si>
  <si>
    <t>34535015</t>
  </si>
  <si>
    <t>spínač nástěnný jednopólový, řazení 1, IP44, šroubové svorky</t>
  </si>
  <si>
    <t>-1443860774</t>
  </si>
  <si>
    <t>91</t>
  </si>
  <si>
    <t>34535014</t>
  </si>
  <si>
    <t>přístroj přepínače zapuštěného střídavého dvojitého, s krytem, řazení 6+6, IP44, šroubové svorky</t>
  </si>
  <si>
    <t>959105476</t>
  </si>
  <si>
    <t>85</t>
  </si>
  <si>
    <t>741310003</t>
  </si>
  <si>
    <t>Montáž spínačů jedno nebo dvoupólových nástěnných se zapojením vodičů, pro prostředí normální spínačů, řazení 2-dvoupólových</t>
  </si>
  <si>
    <t>-391647242</t>
  </si>
  <si>
    <t>https://podminky.urs.cz/item/CS_URS_2025_02/741310003</t>
  </si>
  <si>
    <t>86</t>
  </si>
  <si>
    <t>34535016</t>
  </si>
  <si>
    <t>spínač nástěnný dvojpólový, s čirým průzorem, se signalizační doutnavkou, řazení 2, IP44, šroubové svorky</t>
  </si>
  <si>
    <t>1670590083</t>
  </si>
  <si>
    <t>100</t>
  </si>
  <si>
    <t>GWstop</t>
  </si>
  <si>
    <t>Tlačítko Central / Total SPOP, 2x přepínací kontakt</t>
  </si>
  <si>
    <t>-2108385847</t>
  </si>
  <si>
    <t>87</t>
  </si>
  <si>
    <t>741310022</t>
  </si>
  <si>
    <t>Montáž spínačů jedno nebo dvoupólových nástěnných se zapojením vodičů, pro prostředí normální přepínačů, řazení 6-střídavých</t>
  </si>
  <si>
    <t>-816708431</t>
  </si>
  <si>
    <t>https://podminky.urs.cz/item/CS_URS_2025_02/741310022</t>
  </si>
  <si>
    <t>88</t>
  </si>
  <si>
    <t>34535018</t>
  </si>
  <si>
    <t>přepínač nástěnný střídavý, řazení 6, IP44, šroubové svorky</t>
  </si>
  <si>
    <t>-1964045123</t>
  </si>
  <si>
    <t>89</t>
  </si>
  <si>
    <t>741310025</t>
  </si>
  <si>
    <t>Montáž spínačů jedno nebo dvoupólových nástěnných se zapojením vodičů, pro prostředí normální přepínačů, řazení 7-křížových</t>
  </si>
  <si>
    <t>719274701</t>
  </si>
  <si>
    <t>https://podminky.urs.cz/item/CS_URS_2025_02/741310025</t>
  </si>
  <si>
    <t>90</t>
  </si>
  <si>
    <t>34535019</t>
  </si>
  <si>
    <t>přepínač nástěnný křížový, s čirým průzorem, řazení 7, IP44, šroubové svorky</t>
  </si>
  <si>
    <t>-454403991</t>
  </si>
  <si>
    <t>92</t>
  </si>
  <si>
    <t>741311004</t>
  </si>
  <si>
    <t>Montáž spínačů speciálních se zapojením vodičů čidla pohybu nástěnného</t>
  </si>
  <si>
    <t>606473614</t>
  </si>
  <si>
    <t>https://podminky.urs.cz/item/CS_URS_2025_02/741311004</t>
  </si>
  <si>
    <t>93</t>
  </si>
  <si>
    <t>40461058</t>
  </si>
  <si>
    <t>čidlo pohybové a prezenční stropní 360°</t>
  </si>
  <si>
    <t>-589218830</t>
  </si>
  <si>
    <t>65</t>
  </si>
  <si>
    <t>741372062</t>
  </si>
  <si>
    <t>Montáž svítidel s integrovaným zdrojem LED se zapojením vodičů interiérových přisazených stropních hranatých nebo kruhových plochy přes 0,09 do 0,36 m2</t>
  </si>
  <si>
    <t>442045302</t>
  </si>
  <si>
    <t>https://podminky.urs.cz/item/CS_URS_2025_02/741372062</t>
  </si>
  <si>
    <t>66</t>
  </si>
  <si>
    <t>429B</t>
  </si>
  <si>
    <t>LED SVÍTIDLO B</t>
  </si>
  <si>
    <t>-294718274</t>
  </si>
  <si>
    <t>67</t>
  </si>
  <si>
    <t>429C</t>
  </si>
  <si>
    <t>LED SVÍTIDLO C</t>
  </si>
  <si>
    <t>1352580017</t>
  </si>
  <si>
    <t>68</t>
  </si>
  <si>
    <t>429D</t>
  </si>
  <si>
    <t>LED SVÍTIDLO D</t>
  </si>
  <si>
    <t>1770977964</t>
  </si>
  <si>
    <t>69</t>
  </si>
  <si>
    <t>429E</t>
  </si>
  <si>
    <t>LED SVÍTIDLO E</t>
  </si>
  <si>
    <t>795749797</t>
  </si>
  <si>
    <t>70</t>
  </si>
  <si>
    <t>429F</t>
  </si>
  <si>
    <t>LED SVÍTIDLO F</t>
  </si>
  <si>
    <t>1545045581</t>
  </si>
  <si>
    <t>71</t>
  </si>
  <si>
    <t>429N1</t>
  </si>
  <si>
    <t>NOUZOVÉ LED SVÍTIDLO N1</t>
  </si>
  <si>
    <t>-946687093</t>
  </si>
  <si>
    <t>72</t>
  </si>
  <si>
    <t>R1</t>
  </si>
  <si>
    <t>RECYKLAČNÍ POPLATEK MALÉ SVÍTIDLO</t>
  </si>
  <si>
    <t>-918034386</t>
  </si>
  <si>
    <t>73</t>
  </si>
  <si>
    <t>R2</t>
  </si>
  <si>
    <t>RECYKLAČNÍ POPLATEK VELKÉ SVÍTIDLO</t>
  </si>
  <si>
    <t>-1141938002</t>
  </si>
  <si>
    <t>-1729224224</t>
  </si>
  <si>
    <t>60</t>
  </si>
  <si>
    <t>-324820572</t>
  </si>
  <si>
    <t>61</t>
  </si>
  <si>
    <t>1295577189</t>
  </si>
  <si>
    <t>62</t>
  </si>
  <si>
    <t>1135999496</t>
  </si>
  <si>
    <t>63</t>
  </si>
  <si>
    <t>2052348393</t>
  </si>
  <si>
    <t>TČ</t>
  </si>
  <si>
    <t>Tepelné čerpadlo</t>
  </si>
  <si>
    <t>74</t>
  </si>
  <si>
    <t>13402473</t>
  </si>
  <si>
    <t>75</t>
  </si>
  <si>
    <t>-1949462800</t>
  </si>
  <si>
    <t>41*1,15 "Přepočtené koeficientem množství</t>
  </si>
  <si>
    <t>77</t>
  </si>
  <si>
    <t>1080820566</t>
  </si>
  <si>
    <t>78</t>
  </si>
  <si>
    <t>-283884534</t>
  </si>
  <si>
    <t>19*1,15 "Přepočtené koeficientem množství</t>
  </si>
  <si>
    <t>79</t>
  </si>
  <si>
    <t>34111124</t>
  </si>
  <si>
    <t>kabel silový oheň retardující bezhalogenový bez funkční schopnosti při požáru třída reakce na oheň B2cas1d1a1 jádro Cu 0,6/1kV (1-CXKH-R B2) 3x2,5mm2</t>
  </si>
  <si>
    <t>883165367</t>
  </si>
  <si>
    <t>14*1,15 "Přepočtené koeficientem množství</t>
  </si>
  <si>
    <t>138</t>
  </si>
  <si>
    <t>959885542</t>
  </si>
  <si>
    <t>139</t>
  </si>
  <si>
    <t>1211440821</t>
  </si>
  <si>
    <t>96*1,15 "Přepočtené koeficientem množství</t>
  </si>
  <si>
    <t>140</t>
  </si>
  <si>
    <t>-912861377</t>
  </si>
  <si>
    <t>141</t>
  </si>
  <si>
    <t>868943830</t>
  </si>
  <si>
    <t>142</t>
  </si>
  <si>
    <t>-445554264</t>
  </si>
  <si>
    <t>143</t>
  </si>
  <si>
    <t>-124180567</t>
  </si>
  <si>
    <t>Práce a dodávky M</t>
  </si>
  <si>
    <t>46-M</t>
  </si>
  <si>
    <t>Zemní práce při extr.mont.pracích</t>
  </si>
  <si>
    <t>133</t>
  </si>
  <si>
    <t>460010025R</t>
  </si>
  <si>
    <t>Vytyčení trasy inženýrských sítí v zastavěném prostoru</t>
  </si>
  <si>
    <t>-1231937834</t>
  </si>
  <si>
    <t>136</t>
  </si>
  <si>
    <t>460171153</t>
  </si>
  <si>
    <t>Hloubení kabelových rýh strojně včetně urovnání dna s přemístěním výkopku do vzdálenosti 3 m od okraje jámy nebo s naložením na dopravní prostředek šířky 35 cm hloubky 60 cm v hornině třídy těžitelnosti II skupiny 4</t>
  </si>
  <si>
    <t>1303550621</t>
  </si>
  <si>
    <t>https://podminky.urs.cz/item/CS_URS_2025_02/460171153</t>
  </si>
  <si>
    <t>137</t>
  </si>
  <si>
    <t>460451163</t>
  </si>
  <si>
    <t>Zásyp kabelových rýh strojně s přemístěním sypaniny ze vzdálenosti do 10 m, s uložením výkopku ve vrstvách včetně zhutnění a urovnání povrchu šířky 35 cm hloubky 60 cm z horniny třídy těžitelnosti II skupiny 4</t>
  </si>
  <si>
    <t>663363155</t>
  </si>
  <si>
    <t>https://podminky.urs.cz/item/CS_URS_2025_02/460451163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</si>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</sst>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167" fontId="19" fillId="0" borderId="23" xfId="0" applyNumberFormat="1" applyFont="1" applyBorder="1" applyAlignment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469972111.1" TargetMode="External"/><Relationship Id="rId18" Type="http://schemas.openxmlformats.org/officeDocument/2006/relationships/hyperlink" Target="https://podminky.urs.cz/item/CS_URS_2025_02/742110104" TargetMode="External"/><Relationship Id="rId26" Type="http://schemas.openxmlformats.org/officeDocument/2006/relationships/hyperlink" Target="https://podminky.urs.cz/item/CS_URS_2025_01/977151119" TargetMode="External"/><Relationship Id="rId39" Type="http://schemas.openxmlformats.org/officeDocument/2006/relationships/hyperlink" Target="https://podminky.urs.cz/item/CS_URS_2025_02/HZS2231" TargetMode="External"/><Relationship Id="rId21" Type="http://schemas.openxmlformats.org/officeDocument/2006/relationships/hyperlink" Target="https://podminky.urs.cz/item/CS_URS_2025_02/741120303" TargetMode="External"/><Relationship Id="rId34" Type="http://schemas.openxmlformats.org/officeDocument/2006/relationships/hyperlink" Target="https://podminky.urs.cz/item/CS_URS_2025_02/741132103" TargetMode="External"/><Relationship Id="rId42" Type="http://schemas.openxmlformats.org/officeDocument/2006/relationships/hyperlink" Target="https://podminky.urs.cz/item/CS_URS_2025_02/741122611" TargetMode="External"/><Relationship Id="rId47" Type="http://schemas.openxmlformats.org/officeDocument/2006/relationships/hyperlink" Target="https://podminky.urs.cz/item/CS_URS_2025_02/741310003" TargetMode="External"/><Relationship Id="rId50" Type="http://schemas.openxmlformats.org/officeDocument/2006/relationships/hyperlink" Target="https://podminky.urs.cz/item/CS_URS_2025_02/741311004" TargetMode="External"/><Relationship Id="rId55" Type="http://schemas.openxmlformats.org/officeDocument/2006/relationships/hyperlink" Target="https://podminky.urs.cz/item/CS_URS_2025_02/741122642" TargetMode="External"/><Relationship Id="rId7" Type="http://schemas.openxmlformats.org/officeDocument/2006/relationships/hyperlink" Target="https://podminky.urs.cz/item/CS_URS_2025_01/741420001" TargetMode="External"/><Relationship Id="rId2" Type="http://schemas.openxmlformats.org/officeDocument/2006/relationships/hyperlink" Target="https://podminky.urs.cz/item/CS_URS_2025_01/580105032" TargetMode="External"/><Relationship Id="rId16" Type="http://schemas.openxmlformats.org/officeDocument/2006/relationships/hyperlink" Target="https://podminky.urs.cz/item/CS_URS_2025_01/741110302" TargetMode="External"/><Relationship Id="rId29" Type="http://schemas.openxmlformats.org/officeDocument/2006/relationships/hyperlink" Target="https://podminky.urs.cz/item/CS_URS_2025_02/HZS2232" TargetMode="External"/><Relationship Id="rId11" Type="http://schemas.openxmlformats.org/officeDocument/2006/relationships/hyperlink" Target="https://podminky.urs.cz/item/CS_URS_2025_02/HZS2231" TargetMode="External"/><Relationship Id="rId24" Type="http://schemas.openxmlformats.org/officeDocument/2006/relationships/hyperlink" Target="https://podminky.urs.cz/item/CS_URS_2025_02/741124731" TargetMode="External"/><Relationship Id="rId32" Type="http://schemas.openxmlformats.org/officeDocument/2006/relationships/hyperlink" Target="https://podminky.urs.cz/item/CS_URS_2025_02/741130004" TargetMode="External"/><Relationship Id="rId37" Type="http://schemas.openxmlformats.org/officeDocument/2006/relationships/hyperlink" Target="https://podminky.urs.cz/item/CS_URS_2025_02/741132146" TargetMode="External"/><Relationship Id="rId40" Type="http://schemas.openxmlformats.org/officeDocument/2006/relationships/hyperlink" Target="https://podminky.urs.cz/item/CS_URS_2025_02/HZS2232" TargetMode="External"/><Relationship Id="rId45" Type="http://schemas.openxmlformats.org/officeDocument/2006/relationships/hyperlink" Target="https://podminky.urs.cz/item/CS_URS_2025_01/741112111" TargetMode="External"/><Relationship Id="rId53" Type="http://schemas.openxmlformats.org/officeDocument/2006/relationships/hyperlink" Target="https://podminky.urs.cz/item/CS_URS_2025_02/HZS2232" TargetMode="External"/><Relationship Id="rId58" Type="http://schemas.openxmlformats.org/officeDocument/2006/relationships/hyperlink" Target="https://podminky.urs.cz/item/CS_URS_2025_02/HZS2232" TargetMode="External"/><Relationship Id="rId5" Type="http://schemas.openxmlformats.org/officeDocument/2006/relationships/hyperlink" Target="https://podminky.urs.cz/item/CS_URS_2025_01/741410021" TargetMode="External"/><Relationship Id="rId61" Type="http://schemas.openxmlformats.org/officeDocument/2006/relationships/hyperlink" Target="https://podminky.urs.cz/item/CS_URS_2025_02/460451163" TargetMode="External"/><Relationship Id="rId19" Type="http://schemas.openxmlformats.org/officeDocument/2006/relationships/hyperlink" Target="https://podminky.urs.cz/item/CS_URS_2025_01/742190005" TargetMode="External"/><Relationship Id="rId14" Type="http://schemas.openxmlformats.org/officeDocument/2006/relationships/hyperlink" Target="https://podminky.urs.cz/item/CS_URS_2025_01/469972121.1" TargetMode="External"/><Relationship Id="rId22" Type="http://schemas.openxmlformats.org/officeDocument/2006/relationships/hyperlink" Target="https://podminky.urs.cz/item/CS_URS_2025_02/741122641" TargetMode="External"/><Relationship Id="rId27" Type="http://schemas.openxmlformats.org/officeDocument/2006/relationships/hyperlink" Target="https://podminky.urs.cz/item/CS_URS_2025_01/HZS1291" TargetMode="External"/><Relationship Id="rId30" Type="http://schemas.openxmlformats.org/officeDocument/2006/relationships/hyperlink" Target="https://podminky.urs.cz/item/CS_URS_2025_01/998741203" TargetMode="External"/><Relationship Id="rId35" Type="http://schemas.openxmlformats.org/officeDocument/2006/relationships/hyperlink" Target="https://podminky.urs.cz/item/CS_URS_2025_02/741132136" TargetMode="External"/><Relationship Id="rId43" Type="http://schemas.openxmlformats.org/officeDocument/2006/relationships/hyperlink" Target="https://podminky.urs.cz/item/CS_URS_2025_02/741122641" TargetMode="External"/><Relationship Id="rId48" Type="http://schemas.openxmlformats.org/officeDocument/2006/relationships/hyperlink" Target="https://podminky.urs.cz/item/CS_URS_2025_02/741310022" TargetMode="External"/><Relationship Id="rId56" Type="http://schemas.openxmlformats.org/officeDocument/2006/relationships/hyperlink" Target="https://podminky.urs.cz/item/CS_URS_2025_02/741122611" TargetMode="External"/><Relationship Id="rId8" Type="http://schemas.openxmlformats.org/officeDocument/2006/relationships/hyperlink" Target="https://podminky.urs.cz/item/CS_URS_2025_01/741420022" TargetMode="External"/><Relationship Id="rId51" Type="http://schemas.openxmlformats.org/officeDocument/2006/relationships/hyperlink" Target="https://podminky.urs.cz/item/CS_URS_2025_02/741372062" TargetMode="External"/><Relationship Id="rId3" Type="http://schemas.openxmlformats.org/officeDocument/2006/relationships/hyperlink" Target="https://podminky.urs.cz/item/CS_URS_2025_01/580105062" TargetMode="External"/><Relationship Id="rId12" Type="http://schemas.openxmlformats.org/officeDocument/2006/relationships/hyperlink" Target="https://podminky.urs.cz/item/CS_URS_2025_01/998741203" TargetMode="External"/><Relationship Id="rId17" Type="http://schemas.openxmlformats.org/officeDocument/2006/relationships/hyperlink" Target="https://podminky.urs.cz/item/CS_URS_2025_02/742110102" TargetMode="External"/><Relationship Id="rId25" Type="http://schemas.openxmlformats.org/officeDocument/2006/relationships/hyperlink" Target="https://podminky.urs.cz/item/CS_URS_2025_02/741313052" TargetMode="External"/><Relationship Id="rId33" Type="http://schemas.openxmlformats.org/officeDocument/2006/relationships/hyperlink" Target="https://podminky.urs.cz/item/CS_URS_2025_02/741130007" TargetMode="External"/><Relationship Id="rId38" Type="http://schemas.openxmlformats.org/officeDocument/2006/relationships/hyperlink" Target="https://podminky.urs.cz/item/CS_URS_2025_02/741210005" TargetMode="External"/><Relationship Id="rId46" Type="http://schemas.openxmlformats.org/officeDocument/2006/relationships/hyperlink" Target="https://podminky.urs.cz/item/CS_URS_2025_02/741310001" TargetMode="External"/><Relationship Id="rId59" Type="http://schemas.openxmlformats.org/officeDocument/2006/relationships/hyperlink" Target="https://podminky.urs.cz/item/CS_URS_2025_01/998741203" TargetMode="External"/><Relationship Id="rId20" Type="http://schemas.openxmlformats.org/officeDocument/2006/relationships/hyperlink" Target="https://podminky.urs.cz/item/CS_URS_2025_02/741120301" TargetMode="External"/><Relationship Id="rId41" Type="http://schemas.openxmlformats.org/officeDocument/2006/relationships/hyperlink" Target="https://podminky.urs.cz/item/CS_URS_2025_01/998741203" TargetMode="External"/><Relationship Id="rId54" Type="http://schemas.openxmlformats.org/officeDocument/2006/relationships/hyperlink" Target="https://podminky.urs.cz/item/CS_URS_2025_01/998741203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210220302" TargetMode="External"/><Relationship Id="rId6" Type="http://schemas.openxmlformats.org/officeDocument/2006/relationships/hyperlink" Target="https://podminky.urs.cz/item/CS_URS_2025_01/741410074" TargetMode="External"/><Relationship Id="rId15" Type="http://schemas.openxmlformats.org/officeDocument/2006/relationships/hyperlink" Target="https://podminky.urs.cz/item/CS_URS_2025_01/469973124.1" TargetMode="External"/><Relationship Id="rId23" Type="http://schemas.openxmlformats.org/officeDocument/2006/relationships/hyperlink" Target="https://podminky.urs.cz/item/CS_URS_2025_02/741122642" TargetMode="External"/><Relationship Id="rId28" Type="http://schemas.openxmlformats.org/officeDocument/2006/relationships/hyperlink" Target="https://podminky.urs.cz/item/CS_URS_2025_02/HZS2231" TargetMode="External"/><Relationship Id="rId36" Type="http://schemas.openxmlformats.org/officeDocument/2006/relationships/hyperlink" Target="https://podminky.urs.cz/item/CS_URS_2025_02/741132145" TargetMode="External"/><Relationship Id="rId49" Type="http://schemas.openxmlformats.org/officeDocument/2006/relationships/hyperlink" Target="https://podminky.urs.cz/item/CS_URS_2025_02/741310025" TargetMode="External"/><Relationship Id="rId57" Type="http://schemas.openxmlformats.org/officeDocument/2006/relationships/hyperlink" Target="https://podminky.urs.cz/item/CS_URS_2025_02/741124731" TargetMode="External"/><Relationship Id="rId10" Type="http://schemas.openxmlformats.org/officeDocument/2006/relationships/hyperlink" Target="https://podminky.urs.cz/item/CS_URS_2025_01/HZS1291" TargetMode="External"/><Relationship Id="rId31" Type="http://schemas.openxmlformats.org/officeDocument/2006/relationships/hyperlink" Target="https://podminky.urs.cz/item/CS_URS_2025_02/741130001" TargetMode="External"/><Relationship Id="rId44" Type="http://schemas.openxmlformats.org/officeDocument/2006/relationships/hyperlink" Target="https://podminky.urs.cz/item/CS_URS_2025_01/741112101" TargetMode="External"/><Relationship Id="rId52" Type="http://schemas.openxmlformats.org/officeDocument/2006/relationships/hyperlink" Target="https://podminky.urs.cz/item/CS_URS_2025_02/HZS2231" TargetMode="External"/><Relationship Id="rId60" Type="http://schemas.openxmlformats.org/officeDocument/2006/relationships/hyperlink" Target="https://podminky.urs.cz/item/CS_URS_2025_02/460171153" TargetMode="External"/><Relationship Id="rId4" Type="http://schemas.openxmlformats.org/officeDocument/2006/relationships/hyperlink" Target="https://podminky.urs.cz/item/CS_URS_2025_01/580106011" TargetMode="External"/><Relationship Id="rId9" Type="http://schemas.openxmlformats.org/officeDocument/2006/relationships/hyperlink" Target="https://podminky.urs.cz/item/CS_URS_2025_01/74142005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" customHeight="1"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51" t="s">
        <v>14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18"/>
      <c r="BE5" s="248" t="s">
        <v>15</v>
      </c>
      <c r="BS5" s="15" t="s">
        <v>6</v>
      </c>
    </row>
    <row r="6" spans="1:74" ht="36.9" customHeight="1">
      <c r="B6" s="18"/>
      <c r="D6" s="24" t="s">
        <v>16</v>
      </c>
      <c r="K6" s="253" t="s">
        <v>17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18"/>
      <c r="BE6" s="249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19</v>
      </c>
      <c r="AR7" s="18"/>
      <c r="BE7" s="249"/>
      <c r="BS7" s="15" t="s">
        <v>6</v>
      </c>
    </row>
    <row r="8" spans="1:74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49"/>
      <c r="BS8" s="15" t="s">
        <v>6</v>
      </c>
    </row>
    <row r="9" spans="1:74" ht="14.4" customHeight="1">
      <c r="B9" s="18"/>
      <c r="AR9" s="18"/>
      <c r="BE9" s="249"/>
      <c r="BS9" s="15" t="s">
        <v>6</v>
      </c>
    </row>
    <row r="10" spans="1:74" ht="12" customHeight="1">
      <c r="B10" s="18"/>
      <c r="D10" s="25" t="s">
        <v>25</v>
      </c>
      <c r="AK10" s="25" t="s">
        <v>26</v>
      </c>
      <c r="AN10" s="23" t="s">
        <v>19</v>
      </c>
      <c r="AR10" s="18"/>
      <c r="BE10" s="249"/>
      <c r="BS10" s="15" t="s">
        <v>6</v>
      </c>
    </row>
    <row r="11" spans="1:74" ht="18.45" customHeight="1">
      <c r="B11" s="18"/>
      <c r="E11" s="23" t="s">
        <v>22</v>
      </c>
      <c r="AK11" s="25" t="s">
        <v>27</v>
      </c>
      <c r="AN11" s="23" t="s">
        <v>19</v>
      </c>
      <c r="AR11" s="18"/>
      <c r="BE11" s="249"/>
      <c r="BS11" s="15" t="s">
        <v>6</v>
      </c>
    </row>
    <row r="12" spans="1:74" ht="6.9" customHeight="1">
      <c r="B12" s="18"/>
      <c r="AR12" s="18"/>
      <c r="BE12" s="249"/>
      <c r="BS12" s="15" t="s">
        <v>6</v>
      </c>
    </row>
    <row r="13" spans="1:74" ht="12" customHeight="1">
      <c r="B13" s="18"/>
      <c r="D13" s="25" t="s">
        <v>28</v>
      </c>
      <c r="AK13" s="25" t="s">
        <v>26</v>
      </c>
      <c r="AN13" s="27" t="s">
        <v>29</v>
      </c>
      <c r="AR13" s="18"/>
      <c r="BE13" s="249"/>
      <c r="BS13" s="15" t="s">
        <v>6</v>
      </c>
    </row>
    <row r="14" spans="1:74" ht="13.2">
      <c r="B14" s="18"/>
      <c r="E14" s="254" t="s">
        <v>29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" t="s">
        <v>27</v>
      </c>
      <c r="AN14" s="27" t="s">
        <v>29</v>
      </c>
      <c r="AR14" s="18"/>
      <c r="BE14" s="249"/>
      <c r="BS14" s="15" t="s">
        <v>6</v>
      </c>
    </row>
    <row r="15" spans="1:74" ht="6.9" customHeight="1">
      <c r="B15" s="18"/>
      <c r="AR15" s="18"/>
      <c r="BE15" s="249"/>
      <c r="BS15" s="15" t="s">
        <v>4</v>
      </c>
    </row>
    <row r="16" spans="1:74" ht="12" customHeight="1">
      <c r="B16" s="18"/>
      <c r="D16" s="25" t="s">
        <v>30</v>
      </c>
      <c r="AK16" s="25" t="s">
        <v>26</v>
      </c>
      <c r="AN16" s="23" t="s">
        <v>19</v>
      </c>
      <c r="AR16" s="18"/>
      <c r="BE16" s="249"/>
      <c r="BS16" s="15" t="s">
        <v>4</v>
      </c>
    </row>
    <row r="17" spans="2:71" ht="18.45" customHeight="1">
      <c r="B17" s="18"/>
      <c r="E17" s="23" t="s">
        <v>22</v>
      </c>
      <c r="AK17" s="25" t="s">
        <v>27</v>
      </c>
      <c r="AN17" s="23" t="s">
        <v>19</v>
      </c>
      <c r="AR17" s="18"/>
      <c r="BE17" s="249"/>
      <c r="BS17" s="15" t="s">
        <v>31</v>
      </c>
    </row>
    <row r="18" spans="2:71" ht="6.9" customHeight="1">
      <c r="B18" s="18"/>
      <c r="AR18" s="18"/>
      <c r="BE18" s="249"/>
      <c r="BS18" s="15" t="s">
        <v>6</v>
      </c>
    </row>
    <row r="19" spans="2:71" ht="12" customHeight="1">
      <c r="B19" s="18"/>
      <c r="D19" s="25" t="s">
        <v>32</v>
      </c>
      <c r="AK19" s="25" t="s">
        <v>26</v>
      </c>
      <c r="AN19" s="23" t="s">
        <v>19</v>
      </c>
      <c r="AR19" s="18"/>
      <c r="BE19" s="249"/>
      <c r="BS19" s="15" t="s">
        <v>6</v>
      </c>
    </row>
    <row r="20" spans="2:71" ht="18.45" customHeight="1">
      <c r="B20" s="18"/>
      <c r="E20" s="23" t="s">
        <v>22</v>
      </c>
      <c r="AK20" s="25" t="s">
        <v>27</v>
      </c>
      <c r="AN20" s="23" t="s">
        <v>19</v>
      </c>
      <c r="AR20" s="18"/>
      <c r="BE20" s="249"/>
      <c r="BS20" s="15" t="s">
        <v>4</v>
      </c>
    </row>
    <row r="21" spans="2:71" ht="6.9" customHeight="1">
      <c r="B21" s="18"/>
      <c r="AR21" s="18"/>
      <c r="BE21" s="249"/>
    </row>
    <row r="22" spans="2:71" ht="12" customHeight="1">
      <c r="B22" s="18"/>
      <c r="D22" s="25" t="s">
        <v>33</v>
      </c>
      <c r="AR22" s="18"/>
      <c r="BE22" s="249"/>
    </row>
    <row r="23" spans="2:71" ht="47.25" customHeight="1">
      <c r="B23" s="18"/>
      <c r="E23" s="256" t="s">
        <v>34</v>
      </c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R23" s="18"/>
      <c r="BE23" s="249"/>
    </row>
    <row r="24" spans="2:71" ht="6.9" customHeight="1">
      <c r="B24" s="18"/>
      <c r="AR24" s="18"/>
      <c r="BE24" s="249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49"/>
    </row>
    <row r="26" spans="2:71" s="1" customFormat="1" ht="25.95" customHeight="1">
      <c r="B26" s="30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7">
        <f>ROUND(AG54,2)</f>
        <v>0</v>
      </c>
      <c r="AL26" s="258"/>
      <c r="AM26" s="258"/>
      <c r="AN26" s="258"/>
      <c r="AO26" s="258"/>
      <c r="AR26" s="30"/>
      <c r="BE26" s="249"/>
    </row>
    <row r="27" spans="2:71" s="1" customFormat="1" ht="6.9" customHeight="1">
      <c r="B27" s="30"/>
      <c r="AR27" s="30"/>
      <c r="BE27" s="249"/>
    </row>
    <row r="28" spans="2:71" s="1" customFormat="1" ht="13.2">
      <c r="B28" s="30"/>
      <c r="L28" s="259" t="s">
        <v>36</v>
      </c>
      <c r="M28" s="259"/>
      <c r="N28" s="259"/>
      <c r="O28" s="259"/>
      <c r="P28" s="259"/>
      <c r="W28" s="259" t="s">
        <v>37</v>
      </c>
      <c r="X28" s="259"/>
      <c r="Y28" s="259"/>
      <c r="Z28" s="259"/>
      <c r="AA28" s="259"/>
      <c r="AB28" s="259"/>
      <c r="AC28" s="259"/>
      <c r="AD28" s="259"/>
      <c r="AE28" s="259"/>
      <c r="AK28" s="259" t="s">
        <v>38</v>
      </c>
      <c r="AL28" s="259"/>
      <c r="AM28" s="259"/>
      <c r="AN28" s="259"/>
      <c r="AO28" s="259"/>
      <c r="AR28" s="30"/>
      <c r="BE28" s="249"/>
    </row>
    <row r="29" spans="2:71" s="2" customFormat="1" ht="14.4" customHeight="1">
      <c r="B29" s="34"/>
      <c r="D29" s="25" t="s">
        <v>39</v>
      </c>
      <c r="F29" s="25" t="s">
        <v>40</v>
      </c>
      <c r="L29" s="262">
        <v>0.21</v>
      </c>
      <c r="M29" s="261"/>
      <c r="N29" s="261"/>
      <c r="O29" s="261"/>
      <c r="P29" s="261"/>
      <c r="W29" s="260">
        <f>ROUND(AZ54,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0">
        <f>ROUND(AV54, 2)</f>
        <v>0</v>
      </c>
      <c r="AL29" s="261"/>
      <c r="AM29" s="261"/>
      <c r="AN29" s="261"/>
      <c r="AO29" s="261"/>
      <c r="AR29" s="34"/>
      <c r="BE29" s="250"/>
    </row>
    <row r="30" spans="2:71" s="2" customFormat="1" ht="14.4" customHeight="1">
      <c r="B30" s="34"/>
      <c r="F30" s="25" t="s">
        <v>41</v>
      </c>
      <c r="L30" s="262">
        <v>0.12</v>
      </c>
      <c r="M30" s="261"/>
      <c r="N30" s="261"/>
      <c r="O30" s="261"/>
      <c r="P30" s="261"/>
      <c r="W30" s="260">
        <f>ROUND(BA54,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0">
        <f>ROUND(AW54, 2)</f>
        <v>0</v>
      </c>
      <c r="AL30" s="261"/>
      <c r="AM30" s="261"/>
      <c r="AN30" s="261"/>
      <c r="AO30" s="261"/>
      <c r="AR30" s="34"/>
      <c r="BE30" s="250"/>
    </row>
    <row r="31" spans="2:71" s="2" customFormat="1" ht="14.4" hidden="1" customHeight="1">
      <c r="B31" s="34"/>
      <c r="F31" s="25" t="s">
        <v>42</v>
      </c>
      <c r="L31" s="262">
        <v>0.21</v>
      </c>
      <c r="M31" s="261"/>
      <c r="N31" s="261"/>
      <c r="O31" s="261"/>
      <c r="P31" s="261"/>
      <c r="W31" s="260">
        <f>ROUND(BB54, 2)</f>
        <v>0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4"/>
      <c r="BE31" s="250"/>
    </row>
    <row r="32" spans="2:71" s="2" customFormat="1" ht="14.4" hidden="1" customHeight="1">
      <c r="B32" s="34"/>
      <c r="F32" s="25" t="s">
        <v>43</v>
      </c>
      <c r="L32" s="262">
        <v>0.12</v>
      </c>
      <c r="M32" s="261"/>
      <c r="N32" s="261"/>
      <c r="O32" s="261"/>
      <c r="P32" s="261"/>
      <c r="W32" s="260">
        <f>ROUND(BC54, 2)</f>
        <v>0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4"/>
      <c r="BE32" s="250"/>
    </row>
    <row r="33" spans="2:44" s="2" customFormat="1" ht="14.4" hidden="1" customHeight="1">
      <c r="B33" s="34"/>
      <c r="F33" s="25" t="s">
        <v>44</v>
      </c>
      <c r="L33" s="262">
        <v>0</v>
      </c>
      <c r="M33" s="261"/>
      <c r="N33" s="261"/>
      <c r="O33" s="261"/>
      <c r="P33" s="261"/>
      <c r="W33" s="260">
        <f>ROUND(BD54, 2)</f>
        <v>0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4"/>
    </row>
    <row r="34" spans="2:44" s="1" customFormat="1" ht="6.9" customHeight="1">
      <c r="B34" s="30"/>
      <c r="AR34" s="30"/>
    </row>
    <row r="35" spans="2:44" s="1" customFormat="1" ht="25.95" customHeight="1"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63" t="s">
        <v>47</v>
      </c>
      <c r="Y35" s="264"/>
      <c r="Z35" s="264"/>
      <c r="AA35" s="264"/>
      <c r="AB35" s="264"/>
      <c r="AC35" s="37"/>
      <c r="AD35" s="37"/>
      <c r="AE35" s="37"/>
      <c r="AF35" s="37"/>
      <c r="AG35" s="37"/>
      <c r="AH35" s="37"/>
      <c r="AI35" s="37"/>
      <c r="AJ35" s="37"/>
      <c r="AK35" s="265">
        <f>SUM(AK26:AK33)</f>
        <v>0</v>
      </c>
      <c r="AL35" s="264"/>
      <c r="AM35" s="264"/>
      <c r="AN35" s="264"/>
      <c r="AO35" s="266"/>
      <c r="AP35" s="35"/>
      <c r="AQ35" s="35"/>
      <c r="AR35" s="30"/>
    </row>
    <row r="36" spans="2:44" s="1" customFormat="1" ht="6.9" customHeight="1">
      <c r="B36" s="30"/>
      <c r="AR36" s="30"/>
    </row>
    <row r="37" spans="2:44" s="1" customFormat="1" ht="6.9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" customHeight="1">
      <c r="B42" s="30"/>
      <c r="C42" s="19" t="s">
        <v>48</v>
      </c>
      <c r="AR42" s="30"/>
    </row>
    <row r="43" spans="2:44" s="1" customFormat="1" ht="6.9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302</v>
      </c>
      <c r="AR44" s="43"/>
    </row>
    <row r="45" spans="2:44" s="4" customFormat="1" ht="36.9" customHeight="1">
      <c r="B45" s="44"/>
      <c r="C45" s="45" t="s">
        <v>16</v>
      </c>
      <c r="L45" s="267" t="str">
        <f>K6</f>
        <v>ABC-ŠROUB – ÚSPORNÁ OPATŘENÍ ČEBÍN</v>
      </c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R45" s="44"/>
    </row>
    <row r="46" spans="2:44" s="1" customFormat="1" ht="6.9" customHeight="1">
      <c r="B46" s="30"/>
      <c r="AR46" s="30"/>
    </row>
    <row r="47" spans="2:44" s="1" customFormat="1" ht="12" customHeight="1">
      <c r="B47" s="30"/>
      <c r="C47" s="25" t="s">
        <v>21</v>
      </c>
      <c r="L47" s="46" t="str">
        <f>IF(K8="","",K8)</f>
        <v xml:space="preserve"> </v>
      </c>
      <c r="AI47" s="25" t="s">
        <v>23</v>
      </c>
      <c r="AM47" s="269" t="str">
        <f>IF(AN8= "","",AN8)</f>
        <v>8.12.2025</v>
      </c>
      <c r="AN47" s="269"/>
      <c r="AR47" s="30"/>
    </row>
    <row r="48" spans="2:44" s="1" customFormat="1" ht="6.9" customHeight="1">
      <c r="B48" s="30"/>
      <c r="AR48" s="30"/>
    </row>
    <row r="49" spans="1:91" s="1" customFormat="1" ht="15.15" customHeight="1">
      <c r="B49" s="30"/>
      <c r="C49" s="25" t="s">
        <v>25</v>
      </c>
      <c r="L49" s="3" t="str">
        <f>IF(E11= "","",E11)</f>
        <v xml:space="preserve"> </v>
      </c>
      <c r="AI49" s="25" t="s">
        <v>30</v>
      </c>
      <c r="AM49" s="270" t="str">
        <f>IF(E17="","",E17)</f>
        <v xml:space="preserve"> </v>
      </c>
      <c r="AN49" s="271"/>
      <c r="AO49" s="271"/>
      <c r="AP49" s="271"/>
      <c r="AR49" s="30"/>
      <c r="AS49" s="272" t="s">
        <v>49</v>
      </c>
      <c r="AT49" s="273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1" s="1" customFormat="1" ht="15.15" customHeight="1">
      <c r="B50" s="30"/>
      <c r="C50" s="25" t="s">
        <v>28</v>
      </c>
      <c r="L50" s="3" t="str">
        <f>IF(E14= "Vyplň údaj","",E14)</f>
        <v/>
      </c>
      <c r="AI50" s="25" t="s">
        <v>32</v>
      </c>
      <c r="AM50" s="270" t="str">
        <f>IF(E20="","",E20)</f>
        <v xml:space="preserve"> </v>
      </c>
      <c r="AN50" s="271"/>
      <c r="AO50" s="271"/>
      <c r="AP50" s="271"/>
      <c r="AR50" s="30"/>
      <c r="AS50" s="274"/>
      <c r="AT50" s="275"/>
      <c r="BD50" s="51"/>
    </row>
    <row r="51" spans="1:91" s="1" customFormat="1" ht="10.8" customHeight="1">
      <c r="B51" s="30"/>
      <c r="AR51" s="30"/>
      <c r="AS51" s="274"/>
      <c r="AT51" s="275"/>
      <c r="BD51" s="51"/>
    </row>
    <row r="52" spans="1:91" s="1" customFormat="1" ht="29.25" customHeight="1">
      <c r="B52" s="30"/>
      <c r="C52" s="276" t="s">
        <v>50</v>
      </c>
      <c r="D52" s="277"/>
      <c r="E52" s="277"/>
      <c r="F52" s="277"/>
      <c r="G52" s="277"/>
      <c r="H52" s="52"/>
      <c r="I52" s="278" t="s">
        <v>51</v>
      </c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9" t="s">
        <v>52</v>
      </c>
      <c r="AH52" s="277"/>
      <c r="AI52" s="277"/>
      <c r="AJ52" s="277"/>
      <c r="AK52" s="277"/>
      <c r="AL52" s="277"/>
      <c r="AM52" s="277"/>
      <c r="AN52" s="278" t="s">
        <v>53</v>
      </c>
      <c r="AO52" s="277"/>
      <c r="AP52" s="277"/>
      <c r="AQ52" s="53" t="s">
        <v>54</v>
      </c>
      <c r="AR52" s="30"/>
      <c r="AS52" s="54" t="s">
        <v>55</v>
      </c>
      <c r="AT52" s="55" t="s">
        <v>56</v>
      </c>
      <c r="AU52" s="55" t="s">
        <v>57</v>
      </c>
      <c r="AV52" s="55" t="s">
        <v>58</v>
      </c>
      <c r="AW52" s="55" t="s">
        <v>59</v>
      </c>
      <c r="AX52" s="55" t="s">
        <v>60</v>
      </c>
      <c r="AY52" s="55" t="s">
        <v>61</v>
      </c>
      <c r="AZ52" s="55" t="s">
        <v>62</v>
      </c>
      <c r="BA52" s="55" t="s">
        <v>63</v>
      </c>
      <c r="BB52" s="55" t="s">
        <v>64</v>
      </c>
      <c r="BC52" s="55" t="s">
        <v>65</v>
      </c>
      <c r="BD52" s="56" t="s">
        <v>66</v>
      </c>
    </row>
    <row r="53" spans="1:91" s="1" customFormat="1" ht="10.8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1" s="5" customFormat="1" ht="32.4" customHeight="1">
      <c r="B54" s="58"/>
      <c r="C54" s="59" t="s">
        <v>67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283">
        <f>ROUND(AG55,2)</f>
        <v>0</v>
      </c>
      <c r="AH54" s="283"/>
      <c r="AI54" s="283"/>
      <c r="AJ54" s="283"/>
      <c r="AK54" s="283"/>
      <c r="AL54" s="283"/>
      <c r="AM54" s="283"/>
      <c r="AN54" s="284">
        <f>SUM(AG54,AT54)</f>
        <v>0</v>
      </c>
      <c r="AO54" s="284"/>
      <c r="AP54" s="284"/>
      <c r="AQ54" s="62" t="s">
        <v>19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68</v>
      </c>
      <c r="BT54" s="67" t="s">
        <v>69</v>
      </c>
      <c r="BU54" s="68" t="s">
        <v>70</v>
      </c>
      <c r="BV54" s="67" t="s">
        <v>71</v>
      </c>
      <c r="BW54" s="67" t="s">
        <v>5</v>
      </c>
      <c r="BX54" s="67" t="s">
        <v>72</v>
      </c>
      <c r="CL54" s="67" t="s">
        <v>19</v>
      </c>
    </row>
    <row r="55" spans="1:91" s="6" customFormat="1" ht="16.5" customHeight="1">
      <c r="A55" s="69" t="s">
        <v>73</v>
      </c>
      <c r="B55" s="70"/>
      <c r="C55" s="71"/>
      <c r="D55" s="282" t="s">
        <v>74</v>
      </c>
      <c r="E55" s="282"/>
      <c r="F55" s="282"/>
      <c r="G55" s="282"/>
      <c r="H55" s="282"/>
      <c r="I55" s="72"/>
      <c r="J55" s="282" t="s">
        <v>75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0">
        <f>'1010-5a - Rekonstrukce os...'!J30</f>
        <v>0</v>
      </c>
      <c r="AH55" s="281"/>
      <c r="AI55" s="281"/>
      <c r="AJ55" s="281"/>
      <c r="AK55" s="281"/>
      <c r="AL55" s="281"/>
      <c r="AM55" s="281"/>
      <c r="AN55" s="280">
        <f>SUM(AG55,AT55)</f>
        <v>0</v>
      </c>
      <c r="AO55" s="281"/>
      <c r="AP55" s="281"/>
      <c r="AQ55" s="73" t="s">
        <v>76</v>
      </c>
      <c r="AR55" s="70"/>
      <c r="AS55" s="74">
        <v>0</v>
      </c>
      <c r="AT55" s="75">
        <f>ROUND(SUM(AV55:AW55),2)</f>
        <v>0</v>
      </c>
      <c r="AU55" s="76">
        <f>'1010-5a - Rekonstrukce os...'!P87</f>
        <v>0</v>
      </c>
      <c r="AV55" s="75">
        <f>'1010-5a - Rekonstrukce os...'!J33</f>
        <v>0</v>
      </c>
      <c r="AW55" s="75">
        <f>'1010-5a - Rekonstrukce os...'!J34</f>
        <v>0</v>
      </c>
      <c r="AX55" s="75">
        <f>'1010-5a - Rekonstrukce os...'!J35</f>
        <v>0</v>
      </c>
      <c r="AY55" s="75">
        <f>'1010-5a - Rekonstrukce os...'!J36</f>
        <v>0</v>
      </c>
      <c r="AZ55" s="75">
        <f>'1010-5a - Rekonstrukce os...'!F33</f>
        <v>0</v>
      </c>
      <c r="BA55" s="75">
        <f>'1010-5a - Rekonstrukce os...'!F34</f>
        <v>0</v>
      </c>
      <c r="BB55" s="75">
        <f>'1010-5a - Rekonstrukce os...'!F35</f>
        <v>0</v>
      </c>
      <c r="BC55" s="75">
        <f>'1010-5a - Rekonstrukce os...'!F36</f>
        <v>0</v>
      </c>
      <c r="BD55" s="77">
        <f>'1010-5a - Rekonstrukce os...'!F37</f>
        <v>0</v>
      </c>
      <c r="BT55" s="78" t="s">
        <v>77</v>
      </c>
      <c r="BV55" s="78" t="s">
        <v>71</v>
      </c>
      <c r="BW55" s="78" t="s">
        <v>78</v>
      </c>
      <c r="BX55" s="78" t="s">
        <v>5</v>
      </c>
      <c r="CL55" s="78" t="s">
        <v>19</v>
      </c>
      <c r="CM55" s="78" t="s">
        <v>79</v>
      </c>
    </row>
    <row r="56" spans="1:91" s="1" customFormat="1" ht="30" customHeight="1">
      <c r="B56" s="30"/>
      <c r="AR56" s="30"/>
    </row>
    <row r="57" spans="1:91" s="1" customFormat="1" ht="6.9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sl1vGtWA0ZahSZu8U6cJGLMw88vHRrxW8CifmJKM3t5KeYd9ufOCk2OZcScY05chKkSbdIv35urvzVFUSM0QBw==" saltValue="qT2YitmSpYldUxHMUn9bxMjXkn90p0VCsPQCNdMYA67sKuTcqjFstIH2LCeRmTQzCkl7CO5EJJGsjJhhI+WFG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5a - Rekonstrukce o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5" t="s">
        <v>78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2:46" ht="24.9" customHeight="1">
      <c r="B4" s="18"/>
      <c r="D4" s="19" t="s">
        <v>80</v>
      </c>
      <c r="L4" s="18"/>
      <c r="M4" s="79" t="s">
        <v>10</v>
      </c>
      <c r="AT4" s="15" t="s">
        <v>4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85" t="str">
        <f>'Rekapitulace stavby'!K6</f>
        <v>ABC-ŠROUB – ÚSPORNÁ OPATŘENÍ ČEBÍN</v>
      </c>
      <c r="F7" s="286"/>
      <c r="G7" s="286"/>
      <c r="H7" s="286"/>
      <c r="L7" s="18"/>
    </row>
    <row r="8" spans="2:46" s="1" customFormat="1" ht="12" customHeight="1">
      <c r="B8" s="30"/>
      <c r="D8" s="25" t="s">
        <v>81</v>
      </c>
      <c r="L8" s="30"/>
    </row>
    <row r="9" spans="2:46" s="1" customFormat="1" ht="16.5" customHeight="1">
      <c r="B9" s="30"/>
      <c r="E9" s="267" t="s">
        <v>82</v>
      </c>
      <c r="F9" s="287"/>
      <c r="G9" s="287"/>
      <c r="H9" s="287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19</v>
      </c>
      <c r="I11" s="25" t="s">
        <v>20</v>
      </c>
      <c r="J11" s="23" t="s">
        <v>19</v>
      </c>
      <c r="L11" s="30"/>
    </row>
    <row r="12" spans="2:46" s="1" customFormat="1" ht="12" customHeight="1">
      <c r="B12" s="30"/>
      <c r="D12" s="25" t="s">
        <v>21</v>
      </c>
      <c r="F12" s="23" t="s">
        <v>83</v>
      </c>
      <c r="I12" s="25" t="s">
        <v>23</v>
      </c>
      <c r="J12" s="47" t="str">
        <f>'Rekapitulace stavby'!AN8</f>
        <v>8.12.2025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25</v>
      </c>
      <c r="I14" s="25" t="s">
        <v>26</v>
      </c>
      <c r="J14" s="23" t="s">
        <v>19</v>
      </c>
      <c r="L14" s="30"/>
    </row>
    <row r="15" spans="2:46" s="1" customFormat="1" ht="18" customHeight="1">
      <c r="B15" s="30"/>
      <c r="E15" s="23" t="s">
        <v>22</v>
      </c>
      <c r="I15" s="25" t="s">
        <v>27</v>
      </c>
      <c r="J15" s="23" t="s">
        <v>19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28</v>
      </c>
      <c r="I17" s="25" t="s">
        <v>26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88" t="str">
        <f>'Rekapitulace stavby'!E14</f>
        <v>Vyplň údaj</v>
      </c>
      <c r="F18" s="251"/>
      <c r="G18" s="251"/>
      <c r="H18" s="25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30</v>
      </c>
      <c r="I20" s="25" t="s">
        <v>26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27</v>
      </c>
      <c r="J21" s="23" t="str">
        <f>IF('Rekapitulace stavby'!AN17="","",'Rekapitulace stavby'!AN17)</f>
        <v/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32</v>
      </c>
      <c r="I23" s="25" t="s">
        <v>26</v>
      </c>
      <c r="J23" s="23" t="s">
        <v>19</v>
      </c>
      <c r="L23" s="30"/>
    </row>
    <row r="24" spans="2:12" s="1" customFormat="1" ht="18" customHeight="1">
      <c r="B24" s="30"/>
      <c r="E24" s="23" t="s">
        <v>22</v>
      </c>
      <c r="I24" s="25" t="s">
        <v>27</v>
      </c>
      <c r="J24" s="23" t="s">
        <v>19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33</v>
      </c>
      <c r="L26" s="30"/>
    </row>
    <row r="27" spans="2:12" s="7" customFormat="1" ht="16.5" customHeight="1">
      <c r="B27" s="80"/>
      <c r="E27" s="256" t="s">
        <v>19</v>
      </c>
      <c r="F27" s="256"/>
      <c r="G27" s="256"/>
      <c r="H27" s="256"/>
      <c r="L27" s="80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25.35" customHeight="1">
      <c r="B30" s="30"/>
      <c r="D30" s="81" t="s">
        <v>35</v>
      </c>
      <c r="J30" s="61">
        <f>ROUND(J87, 2)</f>
        <v>0</v>
      </c>
      <c r="L30" s="30"/>
    </row>
    <row r="31" spans="2:12" s="1" customFormat="1" ht="6.9" customHeight="1">
      <c r="B31" s="30"/>
      <c r="D31" s="48"/>
      <c r="E31" s="48"/>
      <c r="F31" s="48"/>
      <c r="G31" s="48"/>
      <c r="H31" s="48"/>
      <c r="I31" s="48"/>
      <c r="J31" s="48"/>
      <c r="K31" s="48"/>
      <c r="L31" s="30"/>
    </row>
    <row r="32" spans="2:12" s="1" customFormat="1" ht="14.4" customHeight="1">
      <c r="B32" s="30"/>
      <c r="F32" s="33" t="s">
        <v>37</v>
      </c>
      <c r="I32" s="33" t="s">
        <v>36</v>
      </c>
      <c r="J32" s="33" t="s">
        <v>38</v>
      </c>
      <c r="L32" s="30"/>
    </row>
    <row r="33" spans="2:12" s="1" customFormat="1" ht="14.4" customHeight="1">
      <c r="B33" s="30"/>
      <c r="D33" s="50" t="s">
        <v>39</v>
      </c>
      <c r="E33" s="25" t="s">
        <v>40</v>
      </c>
      <c r="F33" s="82">
        <f>ROUND((SUM(BE87:BE309)),  2)</f>
        <v>0</v>
      </c>
      <c r="I33" s="83">
        <v>0.21</v>
      </c>
      <c r="J33" s="82">
        <f>ROUND(((SUM(BE87:BE309))*I33),  2)</f>
        <v>0</v>
      </c>
      <c r="L33" s="30"/>
    </row>
    <row r="34" spans="2:12" s="1" customFormat="1" ht="14.4" customHeight="1">
      <c r="B34" s="30"/>
      <c r="E34" s="25" t="s">
        <v>41</v>
      </c>
      <c r="F34" s="82">
        <f>ROUND((SUM(BF87:BF309)),  2)</f>
        <v>0</v>
      </c>
      <c r="I34" s="83">
        <v>0.12</v>
      </c>
      <c r="J34" s="82">
        <f>ROUND(((SUM(BF87:BF309))*I34),  2)</f>
        <v>0</v>
      </c>
      <c r="L34" s="30"/>
    </row>
    <row r="35" spans="2:12" s="1" customFormat="1" ht="14.4" hidden="1" customHeight="1">
      <c r="B35" s="30"/>
      <c r="E35" s="25" t="s">
        <v>42</v>
      </c>
      <c r="F35" s="82">
        <f>ROUND((SUM(BG87:BG309)),  2)</f>
        <v>0</v>
      </c>
      <c r="I35" s="83">
        <v>0.21</v>
      </c>
      <c r="J35" s="82">
        <f>0</f>
        <v>0</v>
      </c>
      <c r="L35" s="30"/>
    </row>
    <row r="36" spans="2:12" s="1" customFormat="1" ht="14.4" hidden="1" customHeight="1">
      <c r="B36" s="30"/>
      <c r="E36" s="25" t="s">
        <v>43</v>
      </c>
      <c r="F36" s="82">
        <f>ROUND((SUM(BH87:BH309)),  2)</f>
        <v>0</v>
      </c>
      <c r="I36" s="83">
        <v>0.12</v>
      </c>
      <c r="J36" s="82">
        <f>0</f>
        <v>0</v>
      </c>
      <c r="L36" s="30"/>
    </row>
    <row r="37" spans="2:12" s="1" customFormat="1" ht="14.4" hidden="1" customHeight="1">
      <c r="B37" s="30"/>
      <c r="E37" s="25" t="s">
        <v>44</v>
      </c>
      <c r="F37" s="82">
        <f>ROUND((SUM(BI87:BI309)),  2)</f>
        <v>0</v>
      </c>
      <c r="I37" s="83">
        <v>0</v>
      </c>
      <c r="J37" s="82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84"/>
      <c r="D39" s="85" t="s">
        <v>45</v>
      </c>
      <c r="E39" s="52"/>
      <c r="F39" s="52"/>
      <c r="G39" s="86" t="s">
        <v>46</v>
      </c>
      <c r="H39" s="87" t="s">
        <v>47</v>
      </c>
      <c r="I39" s="52"/>
      <c r="J39" s="88">
        <f>SUM(J30:J37)</f>
        <v>0</v>
      </c>
      <c r="K39" s="89"/>
      <c r="L39" s="30"/>
    </row>
    <row r="40" spans="2:12" s="1" customFormat="1" ht="14.4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30"/>
    </row>
    <row r="44" spans="2:12" s="1" customFormat="1" ht="6.9" customHeight="1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30"/>
    </row>
    <row r="45" spans="2:12" s="1" customFormat="1" ht="24.9" customHeight="1">
      <c r="B45" s="30"/>
      <c r="C45" s="19" t="s">
        <v>84</v>
      </c>
      <c r="L45" s="30"/>
    </row>
    <row r="46" spans="2:12" s="1" customFormat="1" ht="6.9" customHeight="1">
      <c r="B46" s="30"/>
      <c r="L46" s="30"/>
    </row>
    <row r="47" spans="2:12" s="1" customFormat="1" ht="12" customHeight="1">
      <c r="B47" s="30"/>
      <c r="C47" s="25" t="s">
        <v>16</v>
      </c>
      <c r="L47" s="30"/>
    </row>
    <row r="48" spans="2:12" s="1" customFormat="1" ht="16.5" customHeight="1">
      <c r="B48" s="30"/>
      <c r="E48" s="285" t="str">
        <f>E7</f>
        <v>ABC-ŠROUB – ÚSPORNÁ OPATŘENÍ ČEBÍN</v>
      </c>
      <c r="F48" s="286"/>
      <c r="G48" s="286"/>
      <c r="H48" s="286"/>
      <c r="L48" s="30"/>
    </row>
    <row r="49" spans="2:47" s="1" customFormat="1" ht="12" customHeight="1">
      <c r="B49" s="30"/>
      <c r="C49" s="25" t="s">
        <v>81</v>
      </c>
      <c r="L49" s="30"/>
    </row>
    <row r="50" spans="2:47" s="1" customFormat="1" ht="16.5" customHeight="1">
      <c r="B50" s="30"/>
      <c r="E50" s="267" t="str">
        <f>E9</f>
        <v>1010-5a - Rekonstrukce osvětlení-objekt SO 101</v>
      </c>
      <c r="F50" s="287"/>
      <c r="G50" s="287"/>
      <c r="H50" s="287"/>
      <c r="L50" s="30"/>
    </row>
    <row r="51" spans="2:47" s="1" customFormat="1" ht="6.9" customHeight="1">
      <c r="B51" s="30"/>
      <c r="L51" s="30"/>
    </row>
    <row r="52" spans="2:47" s="1" customFormat="1" ht="12" customHeight="1">
      <c r="B52" s="30"/>
      <c r="C52" s="25" t="s">
        <v>21</v>
      </c>
      <c r="F52" s="23" t="str">
        <f>F12</f>
        <v>Čebín</v>
      </c>
      <c r="I52" s="25" t="s">
        <v>23</v>
      </c>
      <c r="J52" s="47" t="str">
        <f>IF(J12="","",J12)</f>
        <v>8.12.2025</v>
      </c>
      <c r="L52" s="30"/>
    </row>
    <row r="53" spans="2:47" s="1" customFormat="1" ht="6.9" customHeight="1">
      <c r="B53" s="30"/>
      <c r="L53" s="30"/>
    </row>
    <row r="54" spans="2:47" s="1" customFormat="1" ht="15.15" customHeight="1">
      <c r="B54" s="30"/>
      <c r="C54" s="25" t="s">
        <v>25</v>
      </c>
      <c r="F54" s="23" t="str">
        <f>E15</f>
        <v xml:space="preserve"> </v>
      </c>
      <c r="I54" s="25" t="s">
        <v>30</v>
      </c>
      <c r="J54" s="28" t="str">
        <f>E21</f>
        <v xml:space="preserve"> </v>
      </c>
      <c r="L54" s="30"/>
    </row>
    <row r="55" spans="2:47" s="1" customFormat="1" ht="15.15" customHeight="1">
      <c r="B55" s="30"/>
      <c r="C55" s="25" t="s">
        <v>28</v>
      </c>
      <c r="F55" s="23" t="str">
        <f>IF(E18="","",E18)</f>
        <v>Vyplň údaj</v>
      </c>
      <c r="I55" s="25" t="s">
        <v>32</v>
      </c>
      <c r="J55" s="28" t="str">
        <f>E24</f>
        <v xml:space="preserve"> </v>
      </c>
      <c r="L55" s="30"/>
    </row>
    <row r="56" spans="2:47" s="1" customFormat="1" ht="10.35" customHeight="1">
      <c r="B56" s="30"/>
      <c r="L56" s="30"/>
    </row>
    <row r="57" spans="2:47" s="1" customFormat="1" ht="29.25" customHeight="1">
      <c r="B57" s="30"/>
      <c r="C57" s="90" t="s">
        <v>85</v>
      </c>
      <c r="D57" s="84"/>
      <c r="E57" s="84"/>
      <c r="F57" s="84"/>
      <c r="G57" s="84"/>
      <c r="H57" s="84"/>
      <c r="I57" s="84"/>
      <c r="J57" s="91" t="s">
        <v>86</v>
      </c>
      <c r="K57" s="84"/>
      <c r="L57" s="30"/>
    </row>
    <row r="58" spans="2:47" s="1" customFormat="1" ht="10.35" customHeight="1">
      <c r="B58" s="30"/>
      <c r="L58" s="30"/>
    </row>
    <row r="59" spans="2:47" s="1" customFormat="1" ht="22.8" customHeight="1">
      <c r="B59" s="30"/>
      <c r="C59" s="92" t="s">
        <v>67</v>
      </c>
      <c r="J59" s="61">
        <f>J87</f>
        <v>0</v>
      </c>
      <c r="L59" s="30"/>
      <c r="AU59" s="15" t="s">
        <v>87</v>
      </c>
    </row>
    <row r="60" spans="2:47" s="8" customFormat="1" ht="24.9" customHeight="1">
      <c r="B60" s="93"/>
      <c r="D60" s="94" t="s">
        <v>88</v>
      </c>
      <c r="E60" s="95"/>
      <c r="F60" s="95"/>
      <c r="G60" s="95"/>
      <c r="H60" s="95"/>
      <c r="I60" s="95"/>
      <c r="J60" s="96">
        <f>J88</f>
        <v>0</v>
      </c>
      <c r="L60" s="93"/>
    </row>
    <row r="61" spans="2:47" s="9" customFormat="1" ht="19.95" customHeight="1">
      <c r="B61" s="97"/>
      <c r="D61" s="98" t="s">
        <v>89</v>
      </c>
      <c r="E61" s="99"/>
      <c r="F61" s="99"/>
      <c r="G61" s="99"/>
      <c r="H61" s="99"/>
      <c r="I61" s="99"/>
      <c r="J61" s="100">
        <f>J89</f>
        <v>0</v>
      </c>
      <c r="L61" s="97"/>
    </row>
    <row r="62" spans="2:47" s="9" customFormat="1" ht="19.95" customHeight="1">
      <c r="B62" s="97"/>
      <c r="D62" s="98" t="s">
        <v>90</v>
      </c>
      <c r="E62" s="99"/>
      <c r="F62" s="99"/>
      <c r="G62" s="99"/>
      <c r="H62" s="99"/>
      <c r="I62" s="99"/>
      <c r="J62" s="100">
        <f>J135</f>
        <v>0</v>
      </c>
      <c r="L62" s="97"/>
    </row>
    <row r="63" spans="2:47" s="9" customFormat="1" ht="19.95" customHeight="1">
      <c r="B63" s="97"/>
      <c r="D63" s="98" t="s">
        <v>91</v>
      </c>
      <c r="E63" s="99"/>
      <c r="F63" s="99"/>
      <c r="G63" s="99"/>
      <c r="H63" s="99"/>
      <c r="I63" s="99"/>
      <c r="J63" s="100">
        <f>J205</f>
        <v>0</v>
      </c>
      <c r="L63" s="97"/>
    </row>
    <row r="64" spans="2:47" s="9" customFormat="1" ht="19.95" customHeight="1">
      <c r="B64" s="97"/>
      <c r="D64" s="98" t="s">
        <v>92</v>
      </c>
      <c r="E64" s="99"/>
      <c r="F64" s="99"/>
      <c r="G64" s="99"/>
      <c r="H64" s="99"/>
      <c r="I64" s="99"/>
      <c r="J64" s="100">
        <f>J231</f>
        <v>0</v>
      </c>
      <c r="L64" s="97"/>
    </row>
    <row r="65" spans="2:12" s="9" customFormat="1" ht="19.95" customHeight="1">
      <c r="B65" s="97"/>
      <c r="D65" s="98" t="s">
        <v>93</v>
      </c>
      <c r="E65" s="99"/>
      <c r="F65" s="99"/>
      <c r="G65" s="99"/>
      <c r="H65" s="99"/>
      <c r="I65" s="99"/>
      <c r="J65" s="100">
        <f>J282</f>
        <v>0</v>
      </c>
      <c r="L65" s="97"/>
    </row>
    <row r="66" spans="2:12" s="8" customFormat="1" ht="24.9" customHeight="1">
      <c r="B66" s="93"/>
      <c r="D66" s="94" t="s">
        <v>94</v>
      </c>
      <c r="E66" s="95"/>
      <c r="F66" s="95"/>
      <c r="G66" s="95"/>
      <c r="H66" s="95"/>
      <c r="I66" s="95"/>
      <c r="J66" s="96">
        <f>J303</f>
        <v>0</v>
      </c>
      <c r="L66" s="93"/>
    </row>
    <row r="67" spans="2:12" s="9" customFormat="1" ht="19.95" customHeight="1">
      <c r="B67" s="97"/>
      <c r="D67" s="98" t="s">
        <v>95</v>
      </c>
      <c r="E67" s="99"/>
      <c r="F67" s="99"/>
      <c r="G67" s="99"/>
      <c r="H67" s="99"/>
      <c r="I67" s="99"/>
      <c r="J67" s="100">
        <f>J304</f>
        <v>0</v>
      </c>
      <c r="L67" s="97"/>
    </row>
    <row r="68" spans="2:12" s="1" customFormat="1" ht="21.75" customHeight="1">
      <c r="B68" s="30"/>
      <c r="L68" s="30"/>
    </row>
    <row r="69" spans="2:12" s="1" customFormat="1" ht="6.9" customHeight="1"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30"/>
    </row>
    <row r="73" spans="2:12" s="1" customFormat="1" ht="6.9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0"/>
    </row>
    <row r="74" spans="2:12" s="1" customFormat="1" ht="24.9" customHeight="1">
      <c r="B74" s="30"/>
      <c r="C74" s="19" t="s">
        <v>96</v>
      </c>
      <c r="L74" s="30"/>
    </row>
    <row r="75" spans="2:12" s="1" customFormat="1" ht="6.9" customHeight="1">
      <c r="B75" s="30"/>
      <c r="L75" s="30"/>
    </row>
    <row r="76" spans="2:12" s="1" customFormat="1" ht="12" customHeight="1">
      <c r="B76" s="30"/>
      <c r="C76" s="25" t="s">
        <v>16</v>
      </c>
      <c r="L76" s="30"/>
    </row>
    <row r="77" spans="2:12" s="1" customFormat="1" ht="16.5" customHeight="1">
      <c r="B77" s="30"/>
      <c r="E77" s="285" t="str">
        <f>E7</f>
        <v>ABC-ŠROUB – ÚSPORNÁ OPATŘENÍ ČEBÍN</v>
      </c>
      <c r="F77" s="286"/>
      <c r="G77" s="286"/>
      <c r="H77" s="286"/>
      <c r="L77" s="30"/>
    </row>
    <row r="78" spans="2:12" s="1" customFormat="1" ht="12" customHeight="1">
      <c r="B78" s="30"/>
      <c r="C78" s="25" t="s">
        <v>81</v>
      </c>
      <c r="L78" s="30"/>
    </row>
    <row r="79" spans="2:12" s="1" customFormat="1" ht="16.5" customHeight="1">
      <c r="B79" s="30"/>
      <c r="E79" s="267" t="str">
        <f>E9</f>
        <v>1010-5a - Rekonstrukce osvětlení-objekt SO 101</v>
      </c>
      <c r="F79" s="287"/>
      <c r="G79" s="287"/>
      <c r="H79" s="287"/>
      <c r="L79" s="30"/>
    </row>
    <row r="80" spans="2:12" s="1" customFormat="1" ht="6.9" customHeight="1">
      <c r="B80" s="30"/>
      <c r="L80" s="30"/>
    </row>
    <row r="81" spans="2:65" s="1" customFormat="1" ht="12" customHeight="1">
      <c r="B81" s="30"/>
      <c r="C81" s="25" t="s">
        <v>21</v>
      </c>
      <c r="F81" s="23" t="str">
        <f>F12</f>
        <v>Čebín</v>
      </c>
      <c r="I81" s="25" t="s">
        <v>23</v>
      </c>
      <c r="J81" s="47" t="str">
        <f>IF(J12="","",J12)</f>
        <v>8.12.2025</v>
      </c>
      <c r="L81" s="30"/>
    </row>
    <row r="82" spans="2:65" s="1" customFormat="1" ht="6.9" customHeight="1">
      <c r="B82" s="30"/>
      <c r="L82" s="30"/>
    </row>
    <row r="83" spans="2:65" s="1" customFormat="1" ht="15.15" customHeight="1">
      <c r="B83" s="30"/>
      <c r="C83" s="25" t="s">
        <v>25</v>
      </c>
      <c r="F83" s="23" t="str">
        <f>E15</f>
        <v xml:space="preserve"> </v>
      </c>
      <c r="I83" s="25" t="s">
        <v>30</v>
      </c>
      <c r="J83" s="28" t="str">
        <f>E21</f>
        <v xml:space="preserve"> </v>
      </c>
      <c r="L83" s="30"/>
    </row>
    <row r="84" spans="2:65" s="1" customFormat="1" ht="15.15" customHeight="1">
      <c r="B84" s="30"/>
      <c r="C84" s="25" t="s">
        <v>28</v>
      </c>
      <c r="F84" s="23" t="str">
        <f>IF(E18="","",E18)</f>
        <v>Vyplň údaj</v>
      </c>
      <c r="I84" s="25" t="s">
        <v>32</v>
      </c>
      <c r="J84" s="28" t="str">
        <f>E24</f>
        <v xml:space="preserve"> </v>
      </c>
      <c r="L84" s="30"/>
    </row>
    <row r="85" spans="2:65" s="1" customFormat="1" ht="10.35" customHeight="1">
      <c r="B85" s="30"/>
      <c r="L85" s="30"/>
    </row>
    <row r="86" spans="2:65" s="10" customFormat="1" ht="29.25" customHeight="1">
      <c r="B86" s="101"/>
      <c r="C86" s="102" t="s">
        <v>97</v>
      </c>
      <c r="D86" s="103" t="s">
        <v>54</v>
      </c>
      <c r="E86" s="103" t="s">
        <v>50</v>
      </c>
      <c r="F86" s="103" t="s">
        <v>51</v>
      </c>
      <c r="G86" s="103" t="s">
        <v>98</v>
      </c>
      <c r="H86" s="103" t="s">
        <v>99</v>
      </c>
      <c r="I86" s="103" t="s">
        <v>100</v>
      </c>
      <c r="J86" s="104" t="s">
        <v>86</v>
      </c>
      <c r="K86" s="105" t="s">
        <v>101</v>
      </c>
      <c r="L86" s="101"/>
      <c r="M86" s="54" t="s">
        <v>19</v>
      </c>
      <c r="N86" s="55" t="s">
        <v>39</v>
      </c>
      <c r="O86" s="55" t="s">
        <v>102</v>
      </c>
      <c r="P86" s="55" t="s">
        <v>103</v>
      </c>
      <c r="Q86" s="55" t="s">
        <v>104</v>
      </c>
      <c r="R86" s="55" t="s">
        <v>105</v>
      </c>
      <c r="S86" s="55" t="s">
        <v>106</v>
      </c>
      <c r="T86" s="56" t="s">
        <v>107</v>
      </c>
    </row>
    <row r="87" spans="2:65" s="1" customFormat="1" ht="22.8" customHeight="1">
      <c r="B87" s="30"/>
      <c r="C87" s="59" t="s">
        <v>108</v>
      </c>
      <c r="J87" s="106">
        <f>BK87</f>
        <v>0</v>
      </c>
      <c r="L87" s="30"/>
      <c r="M87" s="57"/>
      <c r="N87" s="48"/>
      <c r="O87" s="48"/>
      <c r="P87" s="107">
        <f>P88+P303</f>
        <v>0</v>
      </c>
      <c r="Q87" s="48"/>
      <c r="R87" s="107">
        <f>R88+R303</f>
        <v>0.85396600000000022</v>
      </c>
      <c r="S87" s="48"/>
      <c r="T87" s="108">
        <f>T88+T303</f>
        <v>0.16800000000000001</v>
      </c>
      <c r="AT87" s="15" t="s">
        <v>68</v>
      </c>
      <c r="AU87" s="15" t="s">
        <v>87</v>
      </c>
      <c r="BK87" s="109">
        <f>BK88+BK303</f>
        <v>0</v>
      </c>
    </row>
    <row r="88" spans="2:65" s="11" customFormat="1" ht="25.95" customHeight="1">
      <c r="B88" s="110"/>
      <c r="D88" s="111" t="s">
        <v>68</v>
      </c>
      <c r="E88" s="112" t="s">
        <v>109</v>
      </c>
      <c r="F88" s="112" t="s">
        <v>110</v>
      </c>
      <c r="I88" s="113"/>
      <c r="J88" s="114">
        <f>BK88</f>
        <v>0</v>
      </c>
      <c r="L88" s="110"/>
      <c r="M88" s="115"/>
      <c r="P88" s="116">
        <f>P89+P135+P205+P231+P282</f>
        <v>0</v>
      </c>
      <c r="R88" s="116">
        <f>R89+R135+R205+R231+R282</f>
        <v>0.84406600000000021</v>
      </c>
      <c r="T88" s="117">
        <f>T89+T135+T205+T231+T282</f>
        <v>0.16800000000000001</v>
      </c>
      <c r="AR88" s="111" t="s">
        <v>79</v>
      </c>
      <c r="AT88" s="118" t="s">
        <v>68</v>
      </c>
      <c r="AU88" s="118" t="s">
        <v>69</v>
      </c>
      <c r="AY88" s="111" t="s">
        <v>111</v>
      </c>
      <c r="BK88" s="119">
        <f>BK89+BK135+BK205+BK231+BK282</f>
        <v>0</v>
      </c>
    </row>
    <row r="89" spans="2:65" s="11" customFormat="1" ht="22.8" customHeight="1">
      <c r="B89" s="110"/>
      <c r="D89" s="111" t="s">
        <v>68</v>
      </c>
      <c r="E89" s="120" t="s">
        <v>112</v>
      </c>
      <c r="F89" s="120" t="s">
        <v>113</v>
      </c>
      <c r="I89" s="113"/>
      <c r="J89" s="121">
        <f>BK89</f>
        <v>0</v>
      </c>
      <c r="L89" s="110"/>
      <c r="M89" s="115"/>
      <c r="P89" s="116">
        <f>SUM(P90:P134)</f>
        <v>0</v>
      </c>
      <c r="R89" s="116">
        <f>SUM(R90:R134)</f>
        <v>0.29488000000000003</v>
      </c>
      <c r="T89" s="117">
        <f>SUM(T90:T134)</f>
        <v>0</v>
      </c>
      <c r="AR89" s="111" t="s">
        <v>79</v>
      </c>
      <c r="AT89" s="118" t="s">
        <v>68</v>
      </c>
      <c r="AU89" s="118" t="s">
        <v>77</v>
      </c>
      <c r="AY89" s="111" t="s">
        <v>111</v>
      </c>
      <c r="BK89" s="119">
        <f>SUM(BK90:BK134)</f>
        <v>0</v>
      </c>
    </row>
    <row r="90" spans="2:65" s="1" customFormat="1" ht="16.5" customHeight="1">
      <c r="B90" s="30"/>
      <c r="C90" s="122" t="s">
        <v>114</v>
      </c>
      <c r="D90" s="122" t="s">
        <v>115</v>
      </c>
      <c r="E90" s="123" t="s">
        <v>116</v>
      </c>
      <c r="F90" s="124" t="s">
        <v>117</v>
      </c>
      <c r="G90" s="125" t="s">
        <v>118</v>
      </c>
      <c r="H90" s="126">
        <v>22</v>
      </c>
      <c r="I90" s="127"/>
      <c r="J90" s="128">
        <f>ROUND(I90*H90,2)</f>
        <v>0</v>
      </c>
      <c r="K90" s="129"/>
      <c r="L90" s="30"/>
      <c r="M90" s="130" t="s">
        <v>19</v>
      </c>
      <c r="N90" s="131" t="s">
        <v>40</v>
      </c>
      <c r="P90" s="132">
        <f>O90*H90</f>
        <v>0</v>
      </c>
      <c r="Q90" s="132">
        <v>0</v>
      </c>
      <c r="R90" s="132">
        <f>Q90*H90</f>
        <v>0</v>
      </c>
      <c r="S90" s="132">
        <v>0</v>
      </c>
      <c r="T90" s="133">
        <f>S90*H90</f>
        <v>0</v>
      </c>
      <c r="AR90" s="134" t="s">
        <v>119</v>
      </c>
      <c r="AT90" s="134" t="s">
        <v>115</v>
      </c>
      <c r="AU90" s="134" t="s">
        <v>79</v>
      </c>
      <c r="AY90" s="15" t="s">
        <v>111</v>
      </c>
      <c r="BE90" s="135">
        <f>IF(N90="základní",J90,0)</f>
        <v>0</v>
      </c>
      <c r="BF90" s="135">
        <f>IF(N90="snížená",J90,0)</f>
        <v>0</v>
      </c>
      <c r="BG90" s="135">
        <f>IF(N90="zákl. přenesená",J90,0)</f>
        <v>0</v>
      </c>
      <c r="BH90" s="135">
        <f>IF(N90="sníž. přenesená",J90,0)</f>
        <v>0</v>
      </c>
      <c r="BI90" s="135">
        <f>IF(N90="nulová",J90,0)</f>
        <v>0</v>
      </c>
      <c r="BJ90" s="15" t="s">
        <v>77</v>
      </c>
      <c r="BK90" s="135">
        <f>ROUND(I90*H90,2)</f>
        <v>0</v>
      </c>
      <c r="BL90" s="15" t="s">
        <v>119</v>
      </c>
      <c r="BM90" s="134" t="s">
        <v>120</v>
      </c>
    </row>
    <row r="91" spans="2:65" s="1" customFormat="1" ht="10.199999999999999">
      <c r="B91" s="30"/>
      <c r="D91" s="136" t="s">
        <v>121</v>
      </c>
      <c r="F91" s="137" t="s">
        <v>122</v>
      </c>
      <c r="I91" s="138"/>
      <c r="L91" s="30"/>
      <c r="M91" s="139"/>
      <c r="T91" s="51"/>
      <c r="AT91" s="15" t="s">
        <v>121</v>
      </c>
      <c r="AU91" s="15" t="s">
        <v>79</v>
      </c>
    </row>
    <row r="92" spans="2:65" s="1" customFormat="1" ht="16.5" customHeight="1">
      <c r="B92" s="30"/>
      <c r="C92" s="140" t="s">
        <v>123</v>
      </c>
      <c r="D92" s="140" t="s">
        <v>124</v>
      </c>
      <c r="E92" s="141" t="s">
        <v>125</v>
      </c>
      <c r="F92" s="142" t="s">
        <v>126</v>
      </c>
      <c r="G92" s="143" t="s">
        <v>118</v>
      </c>
      <c r="H92" s="144">
        <v>2</v>
      </c>
      <c r="I92" s="145"/>
      <c r="J92" s="146">
        <f>ROUND(I92*H92,2)</f>
        <v>0</v>
      </c>
      <c r="K92" s="147"/>
      <c r="L92" s="148"/>
      <c r="M92" s="149" t="s">
        <v>19</v>
      </c>
      <c r="N92" s="150" t="s">
        <v>40</v>
      </c>
      <c r="P92" s="132">
        <f>O92*H92</f>
        <v>0</v>
      </c>
      <c r="Q92" s="132">
        <v>1.6000000000000001E-4</v>
      </c>
      <c r="R92" s="132">
        <f>Q92*H92</f>
        <v>3.2000000000000003E-4</v>
      </c>
      <c r="S92" s="132">
        <v>0</v>
      </c>
      <c r="T92" s="133">
        <f>S92*H92</f>
        <v>0</v>
      </c>
      <c r="AR92" s="134" t="s">
        <v>127</v>
      </c>
      <c r="AT92" s="134" t="s">
        <v>124</v>
      </c>
      <c r="AU92" s="134" t="s">
        <v>79</v>
      </c>
      <c r="AY92" s="15" t="s">
        <v>111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5" t="s">
        <v>77</v>
      </c>
      <c r="BK92" s="135">
        <f>ROUND(I92*H92,2)</f>
        <v>0</v>
      </c>
      <c r="BL92" s="15" t="s">
        <v>127</v>
      </c>
      <c r="BM92" s="134" t="s">
        <v>128</v>
      </c>
    </row>
    <row r="93" spans="2:65" s="1" customFormat="1" ht="16.5" customHeight="1">
      <c r="B93" s="30"/>
      <c r="C93" s="140" t="s">
        <v>129</v>
      </c>
      <c r="D93" s="140" t="s">
        <v>124</v>
      </c>
      <c r="E93" s="141" t="s">
        <v>130</v>
      </c>
      <c r="F93" s="142" t="s">
        <v>131</v>
      </c>
      <c r="G93" s="143" t="s">
        <v>118</v>
      </c>
      <c r="H93" s="144">
        <v>8</v>
      </c>
      <c r="I93" s="145"/>
      <c r="J93" s="146">
        <f>ROUND(I93*H93,2)</f>
        <v>0</v>
      </c>
      <c r="K93" s="147"/>
      <c r="L93" s="148"/>
      <c r="M93" s="149" t="s">
        <v>19</v>
      </c>
      <c r="N93" s="150" t="s">
        <v>40</v>
      </c>
      <c r="P93" s="132">
        <f>O93*H93</f>
        <v>0</v>
      </c>
      <c r="Q93" s="132">
        <v>6.9999999999999999E-4</v>
      </c>
      <c r="R93" s="132">
        <f>Q93*H93</f>
        <v>5.5999999999999999E-3</v>
      </c>
      <c r="S93" s="132">
        <v>0</v>
      </c>
      <c r="T93" s="133">
        <f>S93*H93</f>
        <v>0</v>
      </c>
      <c r="AR93" s="134" t="s">
        <v>127</v>
      </c>
      <c r="AT93" s="134" t="s">
        <v>124</v>
      </c>
      <c r="AU93" s="134" t="s">
        <v>79</v>
      </c>
      <c r="AY93" s="15" t="s">
        <v>111</v>
      </c>
      <c r="BE93" s="135">
        <f>IF(N93="základní",J93,0)</f>
        <v>0</v>
      </c>
      <c r="BF93" s="135">
        <f>IF(N93="snížená",J93,0)</f>
        <v>0</v>
      </c>
      <c r="BG93" s="135">
        <f>IF(N93="zákl. přenesená",J93,0)</f>
        <v>0</v>
      </c>
      <c r="BH93" s="135">
        <f>IF(N93="sníž. přenesená",J93,0)</f>
        <v>0</v>
      </c>
      <c r="BI93" s="135">
        <f>IF(N93="nulová",J93,0)</f>
        <v>0</v>
      </c>
      <c r="BJ93" s="15" t="s">
        <v>77</v>
      </c>
      <c r="BK93" s="135">
        <f>ROUND(I93*H93,2)</f>
        <v>0</v>
      </c>
      <c r="BL93" s="15" t="s">
        <v>127</v>
      </c>
      <c r="BM93" s="134" t="s">
        <v>132</v>
      </c>
    </row>
    <row r="94" spans="2:65" s="1" customFormat="1" ht="16.5" customHeight="1">
      <c r="B94" s="30"/>
      <c r="C94" s="140" t="s">
        <v>133</v>
      </c>
      <c r="D94" s="140" t="s">
        <v>124</v>
      </c>
      <c r="E94" s="141" t="s">
        <v>134</v>
      </c>
      <c r="F94" s="142" t="s">
        <v>135</v>
      </c>
      <c r="G94" s="143" t="s">
        <v>118</v>
      </c>
      <c r="H94" s="144">
        <v>12</v>
      </c>
      <c r="I94" s="145"/>
      <c r="J94" s="146">
        <f>ROUND(I94*H94,2)</f>
        <v>0</v>
      </c>
      <c r="K94" s="147"/>
      <c r="L94" s="148"/>
      <c r="M94" s="149" t="s">
        <v>19</v>
      </c>
      <c r="N94" s="150" t="s">
        <v>40</v>
      </c>
      <c r="P94" s="132">
        <f>O94*H94</f>
        <v>0</v>
      </c>
      <c r="Q94" s="132">
        <v>2.5999999999999998E-4</v>
      </c>
      <c r="R94" s="132">
        <f>Q94*H94</f>
        <v>3.1199999999999995E-3</v>
      </c>
      <c r="S94" s="132">
        <v>0</v>
      </c>
      <c r="T94" s="133">
        <f>S94*H94</f>
        <v>0</v>
      </c>
      <c r="AR94" s="134" t="s">
        <v>127</v>
      </c>
      <c r="AT94" s="134" t="s">
        <v>124</v>
      </c>
      <c r="AU94" s="134" t="s">
        <v>79</v>
      </c>
      <c r="AY94" s="15" t="s">
        <v>111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5" t="s">
        <v>77</v>
      </c>
      <c r="BK94" s="135">
        <f>ROUND(I94*H94,2)</f>
        <v>0</v>
      </c>
      <c r="BL94" s="15" t="s">
        <v>127</v>
      </c>
      <c r="BM94" s="134" t="s">
        <v>136</v>
      </c>
    </row>
    <row r="95" spans="2:65" s="1" customFormat="1" ht="24.15" customHeight="1">
      <c r="B95" s="30"/>
      <c r="C95" s="122" t="s">
        <v>137</v>
      </c>
      <c r="D95" s="122" t="s">
        <v>115</v>
      </c>
      <c r="E95" s="123" t="s">
        <v>138</v>
      </c>
      <c r="F95" s="124" t="s">
        <v>139</v>
      </c>
      <c r="G95" s="125" t="s">
        <v>140</v>
      </c>
      <c r="H95" s="126">
        <v>4</v>
      </c>
      <c r="I95" s="127"/>
      <c r="J95" s="128">
        <f>ROUND(I95*H95,2)</f>
        <v>0</v>
      </c>
      <c r="K95" s="129"/>
      <c r="L95" s="30"/>
      <c r="M95" s="130" t="s">
        <v>19</v>
      </c>
      <c r="N95" s="131" t="s">
        <v>40</v>
      </c>
      <c r="P95" s="132">
        <f>O95*H95</f>
        <v>0</v>
      </c>
      <c r="Q95" s="132">
        <v>0</v>
      </c>
      <c r="R95" s="132">
        <f>Q95*H95</f>
        <v>0</v>
      </c>
      <c r="S95" s="132">
        <v>0</v>
      </c>
      <c r="T95" s="133">
        <f>S95*H95</f>
        <v>0</v>
      </c>
      <c r="AR95" s="134" t="s">
        <v>119</v>
      </c>
      <c r="AT95" s="134" t="s">
        <v>115</v>
      </c>
      <c r="AU95" s="134" t="s">
        <v>79</v>
      </c>
      <c r="AY95" s="15" t="s">
        <v>111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5" t="s">
        <v>77</v>
      </c>
      <c r="BK95" s="135">
        <f>ROUND(I95*H95,2)</f>
        <v>0</v>
      </c>
      <c r="BL95" s="15" t="s">
        <v>119</v>
      </c>
      <c r="BM95" s="134" t="s">
        <v>141</v>
      </c>
    </row>
    <row r="96" spans="2:65" s="1" customFormat="1" ht="10.199999999999999">
      <c r="B96" s="30"/>
      <c r="D96" s="136" t="s">
        <v>121</v>
      </c>
      <c r="F96" s="137" t="s">
        <v>142</v>
      </c>
      <c r="I96" s="138"/>
      <c r="L96" s="30"/>
      <c r="M96" s="139"/>
      <c r="T96" s="51"/>
      <c r="AT96" s="15" t="s">
        <v>121</v>
      </c>
      <c r="AU96" s="15" t="s">
        <v>79</v>
      </c>
    </row>
    <row r="97" spans="2:65" s="1" customFormat="1" ht="16.5" customHeight="1">
      <c r="B97" s="30"/>
      <c r="C97" s="122" t="s">
        <v>143</v>
      </c>
      <c r="D97" s="122" t="s">
        <v>115</v>
      </c>
      <c r="E97" s="123" t="s">
        <v>144</v>
      </c>
      <c r="F97" s="124" t="s">
        <v>145</v>
      </c>
      <c r="G97" s="125" t="s">
        <v>146</v>
      </c>
      <c r="H97" s="126">
        <v>6</v>
      </c>
      <c r="I97" s="127"/>
      <c r="J97" s="128">
        <f>ROUND(I97*H97,2)</f>
        <v>0</v>
      </c>
      <c r="K97" s="129"/>
      <c r="L97" s="30"/>
      <c r="M97" s="130" t="s">
        <v>19</v>
      </c>
      <c r="N97" s="131" t="s">
        <v>40</v>
      </c>
      <c r="P97" s="132">
        <f>O97*H97</f>
        <v>0</v>
      </c>
      <c r="Q97" s="132">
        <v>0</v>
      </c>
      <c r="R97" s="132">
        <f>Q97*H97</f>
        <v>0</v>
      </c>
      <c r="S97" s="132">
        <v>0</v>
      </c>
      <c r="T97" s="133">
        <f>S97*H97</f>
        <v>0</v>
      </c>
      <c r="AR97" s="134" t="s">
        <v>119</v>
      </c>
      <c r="AT97" s="134" t="s">
        <v>115</v>
      </c>
      <c r="AU97" s="134" t="s">
        <v>79</v>
      </c>
      <c r="AY97" s="15" t="s">
        <v>111</v>
      </c>
      <c r="BE97" s="135">
        <f>IF(N97="základní",J97,0)</f>
        <v>0</v>
      </c>
      <c r="BF97" s="135">
        <f>IF(N97="snížená",J97,0)</f>
        <v>0</v>
      </c>
      <c r="BG97" s="135">
        <f>IF(N97="zákl. přenesená",J97,0)</f>
        <v>0</v>
      </c>
      <c r="BH97" s="135">
        <f>IF(N97="sníž. přenesená",J97,0)</f>
        <v>0</v>
      </c>
      <c r="BI97" s="135">
        <f>IF(N97="nulová",J97,0)</f>
        <v>0</v>
      </c>
      <c r="BJ97" s="15" t="s">
        <v>77</v>
      </c>
      <c r="BK97" s="135">
        <f>ROUND(I97*H97,2)</f>
        <v>0</v>
      </c>
      <c r="BL97" s="15" t="s">
        <v>119</v>
      </c>
      <c r="BM97" s="134" t="s">
        <v>147</v>
      </c>
    </row>
    <row r="98" spans="2:65" s="1" customFormat="1" ht="10.199999999999999">
      <c r="B98" s="30"/>
      <c r="D98" s="136" t="s">
        <v>121</v>
      </c>
      <c r="F98" s="137" t="s">
        <v>148</v>
      </c>
      <c r="I98" s="138"/>
      <c r="L98" s="30"/>
      <c r="M98" s="139"/>
      <c r="T98" s="51"/>
      <c r="AT98" s="15" t="s">
        <v>121</v>
      </c>
      <c r="AU98" s="15" t="s">
        <v>79</v>
      </c>
    </row>
    <row r="99" spans="2:65" s="1" customFormat="1" ht="16.5" customHeight="1">
      <c r="B99" s="30"/>
      <c r="C99" s="122" t="s">
        <v>149</v>
      </c>
      <c r="D99" s="122" t="s">
        <v>115</v>
      </c>
      <c r="E99" s="123" t="s">
        <v>150</v>
      </c>
      <c r="F99" s="124" t="s">
        <v>151</v>
      </c>
      <c r="G99" s="125" t="s">
        <v>146</v>
      </c>
      <c r="H99" s="126">
        <v>1</v>
      </c>
      <c r="I99" s="127"/>
      <c r="J99" s="128">
        <f>ROUND(I99*H99,2)</f>
        <v>0</v>
      </c>
      <c r="K99" s="129"/>
      <c r="L99" s="30"/>
      <c r="M99" s="130" t="s">
        <v>19</v>
      </c>
      <c r="N99" s="131" t="s">
        <v>40</v>
      </c>
      <c r="P99" s="132">
        <f>O99*H99</f>
        <v>0</v>
      </c>
      <c r="Q99" s="132">
        <v>0</v>
      </c>
      <c r="R99" s="132">
        <f>Q99*H99</f>
        <v>0</v>
      </c>
      <c r="S99" s="132">
        <v>0</v>
      </c>
      <c r="T99" s="133">
        <f>S99*H99</f>
        <v>0</v>
      </c>
      <c r="AR99" s="134" t="s">
        <v>119</v>
      </c>
      <c r="AT99" s="134" t="s">
        <v>115</v>
      </c>
      <c r="AU99" s="134" t="s">
        <v>79</v>
      </c>
      <c r="AY99" s="15" t="s">
        <v>111</v>
      </c>
      <c r="BE99" s="135">
        <f>IF(N99="základní",J99,0)</f>
        <v>0</v>
      </c>
      <c r="BF99" s="135">
        <f>IF(N99="snížená",J99,0)</f>
        <v>0</v>
      </c>
      <c r="BG99" s="135">
        <f>IF(N99="zákl. přenesená",J99,0)</f>
        <v>0</v>
      </c>
      <c r="BH99" s="135">
        <f>IF(N99="sníž. přenesená",J99,0)</f>
        <v>0</v>
      </c>
      <c r="BI99" s="135">
        <f>IF(N99="nulová",J99,0)</f>
        <v>0</v>
      </c>
      <c r="BJ99" s="15" t="s">
        <v>77</v>
      </c>
      <c r="BK99" s="135">
        <f>ROUND(I99*H99,2)</f>
        <v>0</v>
      </c>
      <c r="BL99" s="15" t="s">
        <v>119</v>
      </c>
      <c r="BM99" s="134" t="s">
        <v>152</v>
      </c>
    </row>
    <row r="100" spans="2:65" s="1" customFormat="1" ht="10.199999999999999">
      <c r="B100" s="30"/>
      <c r="D100" s="136" t="s">
        <v>121</v>
      </c>
      <c r="F100" s="137" t="s">
        <v>153</v>
      </c>
      <c r="I100" s="138"/>
      <c r="L100" s="30"/>
      <c r="M100" s="139"/>
      <c r="T100" s="51"/>
      <c r="AT100" s="15" t="s">
        <v>121</v>
      </c>
      <c r="AU100" s="15" t="s">
        <v>79</v>
      </c>
    </row>
    <row r="101" spans="2:65" s="1" customFormat="1" ht="24.15" customHeight="1">
      <c r="B101" s="30"/>
      <c r="C101" s="122" t="s">
        <v>154</v>
      </c>
      <c r="D101" s="122" t="s">
        <v>115</v>
      </c>
      <c r="E101" s="123" t="s">
        <v>155</v>
      </c>
      <c r="F101" s="124" t="s">
        <v>156</v>
      </c>
      <c r="G101" s="125" t="s">
        <v>157</v>
      </c>
      <c r="H101" s="126">
        <v>105</v>
      </c>
      <c r="I101" s="127"/>
      <c r="J101" s="128">
        <f>ROUND(I101*H101,2)</f>
        <v>0</v>
      </c>
      <c r="K101" s="129"/>
      <c r="L101" s="30"/>
      <c r="M101" s="130" t="s">
        <v>19</v>
      </c>
      <c r="N101" s="131" t="s">
        <v>40</v>
      </c>
      <c r="P101" s="132">
        <f>O101*H101</f>
        <v>0</v>
      </c>
      <c r="Q101" s="132">
        <v>0</v>
      </c>
      <c r="R101" s="132">
        <f>Q101*H101</f>
        <v>0</v>
      </c>
      <c r="S101" s="132">
        <v>0</v>
      </c>
      <c r="T101" s="133">
        <f>S101*H101</f>
        <v>0</v>
      </c>
      <c r="AR101" s="134" t="s">
        <v>158</v>
      </c>
      <c r="AT101" s="134" t="s">
        <v>115</v>
      </c>
      <c r="AU101" s="134" t="s">
        <v>79</v>
      </c>
      <c r="AY101" s="15" t="s">
        <v>111</v>
      </c>
      <c r="BE101" s="135">
        <f>IF(N101="základní",J101,0)</f>
        <v>0</v>
      </c>
      <c r="BF101" s="135">
        <f>IF(N101="snížená",J101,0)</f>
        <v>0</v>
      </c>
      <c r="BG101" s="135">
        <f>IF(N101="zákl. přenesená",J101,0)</f>
        <v>0</v>
      </c>
      <c r="BH101" s="135">
        <f>IF(N101="sníž. přenesená",J101,0)</f>
        <v>0</v>
      </c>
      <c r="BI101" s="135">
        <f>IF(N101="nulová",J101,0)</f>
        <v>0</v>
      </c>
      <c r="BJ101" s="15" t="s">
        <v>77</v>
      </c>
      <c r="BK101" s="135">
        <f>ROUND(I101*H101,2)</f>
        <v>0</v>
      </c>
      <c r="BL101" s="15" t="s">
        <v>158</v>
      </c>
      <c r="BM101" s="134" t="s">
        <v>159</v>
      </c>
    </row>
    <row r="102" spans="2:65" s="1" customFormat="1" ht="10.199999999999999">
      <c r="B102" s="30"/>
      <c r="D102" s="136" t="s">
        <v>121</v>
      </c>
      <c r="F102" s="137" t="s">
        <v>160</v>
      </c>
      <c r="I102" s="138"/>
      <c r="L102" s="30"/>
      <c r="M102" s="139"/>
      <c r="T102" s="51"/>
      <c r="AT102" s="15" t="s">
        <v>121</v>
      </c>
      <c r="AU102" s="15" t="s">
        <v>79</v>
      </c>
    </row>
    <row r="103" spans="2:65" s="1" customFormat="1" ht="16.5" customHeight="1">
      <c r="B103" s="30"/>
      <c r="C103" s="140" t="s">
        <v>161</v>
      </c>
      <c r="D103" s="140" t="s">
        <v>124</v>
      </c>
      <c r="E103" s="141" t="s">
        <v>162</v>
      </c>
      <c r="F103" s="142" t="s">
        <v>163</v>
      </c>
      <c r="G103" s="143" t="s">
        <v>164</v>
      </c>
      <c r="H103" s="144">
        <v>96.8</v>
      </c>
      <c r="I103" s="145"/>
      <c r="J103" s="146">
        <f>ROUND(I103*H103,2)</f>
        <v>0</v>
      </c>
      <c r="K103" s="147"/>
      <c r="L103" s="148"/>
      <c r="M103" s="149" t="s">
        <v>19</v>
      </c>
      <c r="N103" s="150" t="s">
        <v>40</v>
      </c>
      <c r="P103" s="132">
        <f>O103*H103</f>
        <v>0</v>
      </c>
      <c r="Q103" s="132">
        <v>1E-3</v>
      </c>
      <c r="R103" s="132">
        <f>Q103*H103</f>
        <v>9.6799999999999997E-2</v>
      </c>
      <c r="S103" s="132">
        <v>0</v>
      </c>
      <c r="T103" s="133">
        <f>S103*H103</f>
        <v>0</v>
      </c>
      <c r="AR103" s="134" t="s">
        <v>165</v>
      </c>
      <c r="AT103" s="134" t="s">
        <v>124</v>
      </c>
      <c r="AU103" s="134" t="s">
        <v>79</v>
      </c>
      <c r="AY103" s="15" t="s">
        <v>111</v>
      </c>
      <c r="BE103" s="135">
        <f>IF(N103="základní",J103,0)</f>
        <v>0</v>
      </c>
      <c r="BF103" s="135">
        <f>IF(N103="snížená",J103,0)</f>
        <v>0</v>
      </c>
      <c r="BG103" s="135">
        <f>IF(N103="zákl. přenesená",J103,0)</f>
        <v>0</v>
      </c>
      <c r="BH103" s="135">
        <f>IF(N103="sníž. přenesená",J103,0)</f>
        <v>0</v>
      </c>
      <c r="BI103" s="135">
        <f>IF(N103="nulová",J103,0)</f>
        <v>0</v>
      </c>
      <c r="BJ103" s="15" t="s">
        <v>77</v>
      </c>
      <c r="BK103" s="135">
        <f>ROUND(I103*H103,2)</f>
        <v>0</v>
      </c>
      <c r="BL103" s="15" t="s">
        <v>158</v>
      </c>
      <c r="BM103" s="134" t="s">
        <v>166</v>
      </c>
    </row>
    <row r="104" spans="2:65" s="12" customFormat="1" ht="10.199999999999999">
      <c r="B104" s="151"/>
      <c r="D104" s="152" t="s">
        <v>167</v>
      </c>
      <c r="E104" s="153" t="s">
        <v>19</v>
      </c>
      <c r="F104" s="154" t="s">
        <v>168</v>
      </c>
      <c r="H104" s="155">
        <v>96.8</v>
      </c>
      <c r="I104" s="156"/>
      <c r="L104" s="151"/>
      <c r="M104" s="157"/>
      <c r="T104" s="158"/>
      <c r="AT104" s="153" t="s">
        <v>167</v>
      </c>
      <c r="AU104" s="153" t="s">
        <v>79</v>
      </c>
      <c r="AV104" s="12" t="s">
        <v>79</v>
      </c>
      <c r="AW104" s="12" t="s">
        <v>31</v>
      </c>
      <c r="AX104" s="12" t="s">
        <v>77</v>
      </c>
      <c r="AY104" s="153" t="s">
        <v>111</v>
      </c>
    </row>
    <row r="105" spans="2:65" s="1" customFormat="1" ht="16.5" customHeight="1">
      <c r="B105" s="30"/>
      <c r="C105" s="140" t="s">
        <v>169</v>
      </c>
      <c r="D105" s="140" t="s">
        <v>124</v>
      </c>
      <c r="E105" s="141" t="s">
        <v>170</v>
      </c>
      <c r="F105" s="142" t="s">
        <v>171</v>
      </c>
      <c r="G105" s="143" t="s">
        <v>164</v>
      </c>
      <c r="H105" s="144">
        <v>13.09</v>
      </c>
      <c r="I105" s="145"/>
      <c r="J105" s="146">
        <f>ROUND(I105*H105,2)</f>
        <v>0</v>
      </c>
      <c r="K105" s="147"/>
      <c r="L105" s="148"/>
      <c r="M105" s="149" t="s">
        <v>19</v>
      </c>
      <c r="N105" s="150" t="s">
        <v>40</v>
      </c>
      <c r="P105" s="132">
        <f>O105*H105</f>
        <v>0</v>
      </c>
      <c r="Q105" s="132">
        <v>1E-3</v>
      </c>
      <c r="R105" s="132">
        <f>Q105*H105</f>
        <v>1.3090000000000001E-2</v>
      </c>
      <c r="S105" s="132">
        <v>0</v>
      </c>
      <c r="T105" s="133">
        <f>S105*H105</f>
        <v>0</v>
      </c>
      <c r="AR105" s="134" t="s">
        <v>165</v>
      </c>
      <c r="AT105" s="134" t="s">
        <v>124</v>
      </c>
      <c r="AU105" s="134" t="s">
        <v>79</v>
      </c>
      <c r="AY105" s="15" t="s">
        <v>111</v>
      </c>
      <c r="BE105" s="135">
        <f>IF(N105="základní",J105,0)</f>
        <v>0</v>
      </c>
      <c r="BF105" s="135">
        <f>IF(N105="snížená",J105,0)</f>
        <v>0</v>
      </c>
      <c r="BG105" s="135">
        <f>IF(N105="zákl. přenesená",J105,0)</f>
        <v>0</v>
      </c>
      <c r="BH105" s="135">
        <f>IF(N105="sníž. přenesená",J105,0)</f>
        <v>0</v>
      </c>
      <c r="BI105" s="135">
        <f>IF(N105="nulová",J105,0)</f>
        <v>0</v>
      </c>
      <c r="BJ105" s="15" t="s">
        <v>77</v>
      </c>
      <c r="BK105" s="135">
        <f>ROUND(I105*H105,2)</f>
        <v>0</v>
      </c>
      <c r="BL105" s="15" t="s">
        <v>158</v>
      </c>
      <c r="BM105" s="134" t="s">
        <v>172</v>
      </c>
    </row>
    <row r="106" spans="2:65" s="12" customFormat="1" ht="10.199999999999999">
      <c r="B106" s="151"/>
      <c r="D106" s="152" t="s">
        <v>167</v>
      </c>
      <c r="E106" s="153" t="s">
        <v>19</v>
      </c>
      <c r="F106" s="154" t="s">
        <v>173</v>
      </c>
      <c r="H106" s="155">
        <v>13.09</v>
      </c>
      <c r="I106" s="156"/>
      <c r="L106" s="151"/>
      <c r="M106" s="157"/>
      <c r="T106" s="158"/>
      <c r="AT106" s="153" t="s">
        <v>167</v>
      </c>
      <c r="AU106" s="153" t="s">
        <v>79</v>
      </c>
      <c r="AV106" s="12" t="s">
        <v>79</v>
      </c>
      <c r="AW106" s="12" t="s">
        <v>31</v>
      </c>
      <c r="AX106" s="12" t="s">
        <v>77</v>
      </c>
      <c r="AY106" s="153" t="s">
        <v>111</v>
      </c>
    </row>
    <row r="107" spans="2:65" s="1" customFormat="1" ht="24.15" customHeight="1">
      <c r="B107" s="30"/>
      <c r="C107" s="122" t="s">
        <v>174</v>
      </c>
      <c r="D107" s="122" t="s">
        <v>115</v>
      </c>
      <c r="E107" s="123" t="s">
        <v>175</v>
      </c>
      <c r="F107" s="124" t="s">
        <v>176</v>
      </c>
      <c r="G107" s="125" t="s">
        <v>177</v>
      </c>
      <c r="H107" s="126">
        <v>1</v>
      </c>
      <c r="I107" s="127"/>
      <c r="J107" s="128">
        <f>ROUND(I107*H107,2)</f>
        <v>0</v>
      </c>
      <c r="K107" s="129"/>
      <c r="L107" s="30"/>
      <c r="M107" s="130" t="s">
        <v>19</v>
      </c>
      <c r="N107" s="131" t="s">
        <v>40</v>
      </c>
      <c r="P107" s="132">
        <f>O107*H107</f>
        <v>0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158</v>
      </c>
      <c r="AT107" s="134" t="s">
        <v>115</v>
      </c>
      <c r="AU107" s="134" t="s">
        <v>79</v>
      </c>
      <c r="AY107" s="15" t="s">
        <v>111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5" t="s">
        <v>77</v>
      </c>
      <c r="BK107" s="135">
        <f>ROUND(I107*H107,2)</f>
        <v>0</v>
      </c>
      <c r="BL107" s="15" t="s">
        <v>158</v>
      </c>
      <c r="BM107" s="134" t="s">
        <v>178</v>
      </c>
    </row>
    <row r="108" spans="2:65" s="1" customFormat="1" ht="10.199999999999999">
      <c r="B108" s="30"/>
      <c r="D108" s="136" t="s">
        <v>121</v>
      </c>
      <c r="F108" s="137" t="s">
        <v>179</v>
      </c>
      <c r="I108" s="138"/>
      <c r="L108" s="30"/>
      <c r="M108" s="139"/>
      <c r="T108" s="51"/>
      <c r="AT108" s="15" t="s">
        <v>121</v>
      </c>
      <c r="AU108" s="15" t="s">
        <v>79</v>
      </c>
    </row>
    <row r="109" spans="2:65" s="1" customFormat="1" ht="16.5" customHeight="1">
      <c r="B109" s="30"/>
      <c r="C109" s="122" t="s">
        <v>180</v>
      </c>
      <c r="D109" s="122" t="s">
        <v>115</v>
      </c>
      <c r="E109" s="123" t="s">
        <v>181</v>
      </c>
      <c r="F109" s="124" t="s">
        <v>182</v>
      </c>
      <c r="G109" s="125" t="s">
        <v>157</v>
      </c>
      <c r="H109" s="126">
        <v>65</v>
      </c>
      <c r="I109" s="127"/>
      <c r="J109" s="128">
        <f>ROUND(I109*H109,2)</f>
        <v>0</v>
      </c>
      <c r="K109" s="129"/>
      <c r="L109" s="30"/>
      <c r="M109" s="130" t="s">
        <v>19</v>
      </c>
      <c r="N109" s="131" t="s">
        <v>40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158</v>
      </c>
      <c r="AT109" s="134" t="s">
        <v>115</v>
      </c>
      <c r="AU109" s="134" t="s">
        <v>79</v>
      </c>
      <c r="AY109" s="15" t="s">
        <v>111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5" t="s">
        <v>77</v>
      </c>
      <c r="BK109" s="135">
        <f>ROUND(I109*H109,2)</f>
        <v>0</v>
      </c>
      <c r="BL109" s="15" t="s">
        <v>158</v>
      </c>
      <c r="BM109" s="134" t="s">
        <v>183</v>
      </c>
    </row>
    <row r="110" spans="2:65" s="1" customFormat="1" ht="10.199999999999999">
      <c r="B110" s="30"/>
      <c r="D110" s="136" t="s">
        <v>121</v>
      </c>
      <c r="F110" s="137" t="s">
        <v>184</v>
      </c>
      <c r="I110" s="138"/>
      <c r="L110" s="30"/>
      <c r="M110" s="139"/>
      <c r="T110" s="51"/>
      <c r="AT110" s="15" t="s">
        <v>121</v>
      </c>
      <c r="AU110" s="15" t="s">
        <v>79</v>
      </c>
    </row>
    <row r="111" spans="2:65" s="1" customFormat="1" ht="16.5" customHeight="1">
      <c r="B111" s="30"/>
      <c r="C111" s="140" t="s">
        <v>185</v>
      </c>
      <c r="D111" s="140" t="s">
        <v>124</v>
      </c>
      <c r="E111" s="141" t="s">
        <v>186</v>
      </c>
      <c r="F111" s="142" t="s">
        <v>187</v>
      </c>
      <c r="G111" s="143" t="s">
        <v>157</v>
      </c>
      <c r="H111" s="144">
        <v>13.8</v>
      </c>
      <c r="I111" s="145"/>
      <c r="J111" s="146">
        <f>ROUND(I111*H111,2)</f>
        <v>0</v>
      </c>
      <c r="K111" s="147"/>
      <c r="L111" s="148"/>
      <c r="M111" s="149" t="s">
        <v>19</v>
      </c>
      <c r="N111" s="150" t="s">
        <v>40</v>
      </c>
      <c r="P111" s="132">
        <f>O111*H111</f>
        <v>0</v>
      </c>
      <c r="Q111" s="132">
        <v>1E-3</v>
      </c>
      <c r="R111" s="132">
        <f>Q111*H111</f>
        <v>1.3800000000000002E-2</v>
      </c>
      <c r="S111" s="132">
        <v>0</v>
      </c>
      <c r="T111" s="133">
        <f>S111*H111</f>
        <v>0</v>
      </c>
      <c r="AR111" s="134" t="s">
        <v>165</v>
      </c>
      <c r="AT111" s="134" t="s">
        <v>124</v>
      </c>
      <c r="AU111" s="134" t="s">
        <v>79</v>
      </c>
      <c r="AY111" s="15" t="s">
        <v>111</v>
      </c>
      <c r="BE111" s="135">
        <f>IF(N111="základní",J111,0)</f>
        <v>0</v>
      </c>
      <c r="BF111" s="135">
        <f>IF(N111="snížená",J111,0)</f>
        <v>0</v>
      </c>
      <c r="BG111" s="135">
        <f>IF(N111="zákl. přenesená",J111,0)</f>
        <v>0</v>
      </c>
      <c r="BH111" s="135">
        <f>IF(N111="sníž. přenesená",J111,0)</f>
        <v>0</v>
      </c>
      <c r="BI111" s="135">
        <f>IF(N111="nulová",J111,0)</f>
        <v>0</v>
      </c>
      <c r="BJ111" s="15" t="s">
        <v>77</v>
      </c>
      <c r="BK111" s="135">
        <f>ROUND(I111*H111,2)</f>
        <v>0</v>
      </c>
      <c r="BL111" s="15" t="s">
        <v>158</v>
      </c>
      <c r="BM111" s="134" t="s">
        <v>188</v>
      </c>
    </row>
    <row r="112" spans="2:65" s="12" customFormat="1" ht="10.199999999999999">
      <c r="B112" s="151"/>
      <c r="D112" s="152" t="s">
        <v>167</v>
      </c>
      <c r="E112" s="153" t="s">
        <v>19</v>
      </c>
      <c r="F112" s="154" t="s">
        <v>189</v>
      </c>
      <c r="H112" s="155">
        <v>13.8</v>
      </c>
      <c r="I112" s="156"/>
      <c r="L112" s="151"/>
      <c r="M112" s="157"/>
      <c r="T112" s="158"/>
      <c r="AT112" s="153" t="s">
        <v>167</v>
      </c>
      <c r="AU112" s="153" t="s">
        <v>79</v>
      </c>
      <c r="AV112" s="12" t="s">
        <v>79</v>
      </c>
      <c r="AW112" s="12" t="s">
        <v>31</v>
      </c>
      <c r="AX112" s="12" t="s">
        <v>77</v>
      </c>
      <c r="AY112" s="153" t="s">
        <v>111</v>
      </c>
    </row>
    <row r="113" spans="2:65" s="1" customFormat="1" ht="16.5" customHeight="1">
      <c r="B113" s="30"/>
      <c r="C113" s="140" t="s">
        <v>190</v>
      </c>
      <c r="D113" s="140" t="s">
        <v>124</v>
      </c>
      <c r="E113" s="141" t="s">
        <v>191</v>
      </c>
      <c r="F113" s="142" t="s">
        <v>192</v>
      </c>
      <c r="G113" s="143" t="s">
        <v>157</v>
      </c>
      <c r="H113" s="144">
        <v>60.95</v>
      </c>
      <c r="I113" s="145"/>
      <c r="J113" s="146">
        <f>ROUND(I113*H113,2)</f>
        <v>0</v>
      </c>
      <c r="K113" s="147"/>
      <c r="L113" s="148"/>
      <c r="M113" s="149" t="s">
        <v>19</v>
      </c>
      <c r="N113" s="150" t="s">
        <v>40</v>
      </c>
      <c r="P113" s="132">
        <f>O113*H113</f>
        <v>0</v>
      </c>
      <c r="Q113" s="132">
        <v>1E-3</v>
      </c>
      <c r="R113" s="132">
        <f>Q113*H113</f>
        <v>6.0950000000000004E-2</v>
      </c>
      <c r="S113" s="132">
        <v>0</v>
      </c>
      <c r="T113" s="133">
        <f>S113*H113</f>
        <v>0</v>
      </c>
      <c r="AR113" s="134" t="s">
        <v>165</v>
      </c>
      <c r="AT113" s="134" t="s">
        <v>124</v>
      </c>
      <c r="AU113" s="134" t="s">
        <v>79</v>
      </c>
      <c r="AY113" s="15" t="s">
        <v>111</v>
      </c>
      <c r="BE113" s="135">
        <f>IF(N113="základní",J113,0)</f>
        <v>0</v>
      </c>
      <c r="BF113" s="135">
        <f>IF(N113="snížená",J113,0)</f>
        <v>0</v>
      </c>
      <c r="BG113" s="135">
        <f>IF(N113="zákl. přenesená",J113,0)</f>
        <v>0</v>
      </c>
      <c r="BH113" s="135">
        <f>IF(N113="sníž. přenesená",J113,0)</f>
        <v>0</v>
      </c>
      <c r="BI113" s="135">
        <f>IF(N113="nulová",J113,0)</f>
        <v>0</v>
      </c>
      <c r="BJ113" s="15" t="s">
        <v>77</v>
      </c>
      <c r="BK113" s="135">
        <f>ROUND(I113*H113,2)</f>
        <v>0</v>
      </c>
      <c r="BL113" s="15" t="s">
        <v>158</v>
      </c>
      <c r="BM113" s="134" t="s">
        <v>193</v>
      </c>
    </row>
    <row r="114" spans="2:65" s="12" customFormat="1" ht="10.199999999999999">
      <c r="B114" s="151"/>
      <c r="D114" s="152" t="s">
        <v>167</v>
      </c>
      <c r="E114" s="153" t="s">
        <v>19</v>
      </c>
      <c r="F114" s="154" t="s">
        <v>194</v>
      </c>
      <c r="H114" s="155">
        <v>60.95</v>
      </c>
      <c r="I114" s="156"/>
      <c r="L114" s="151"/>
      <c r="M114" s="157"/>
      <c r="T114" s="158"/>
      <c r="AT114" s="153" t="s">
        <v>167</v>
      </c>
      <c r="AU114" s="153" t="s">
        <v>79</v>
      </c>
      <c r="AV114" s="12" t="s">
        <v>79</v>
      </c>
      <c r="AW114" s="12" t="s">
        <v>31</v>
      </c>
      <c r="AX114" s="12" t="s">
        <v>77</v>
      </c>
      <c r="AY114" s="153" t="s">
        <v>111</v>
      </c>
    </row>
    <row r="115" spans="2:65" s="1" customFormat="1" ht="16.5" customHeight="1">
      <c r="B115" s="30"/>
      <c r="C115" s="140" t="s">
        <v>195</v>
      </c>
      <c r="D115" s="140" t="s">
        <v>124</v>
      </c>
      <c r="E115" s="141" t="s">
        <v>196</v>
      </c>
      <c r="F115" s="142" t="s">
        <v>197</v>
      </c>
      <c r="G115" s="143" t="s">
        <v>118</v>
      </c>
      <c r="H115" s="144">
        <v>8</v>
      </c>
      <c r="I115" s="145"/>
      <c r="J115" s="146">
        <f>ROUND(I115*H115,2)</f>
        <v>0</v>
      </c>
      <c r="K115" s="147"/>
      <c r="L115" s="148"/>
      <c r="M115" s="149" t="s">
        <v>19</v>
      </c>
      <c r="N115" s="150" t="s">
        <v>40</v>
      </c>
      <c r="P115" s="132">
        <f>O115*H115</f>
        <v>0</v>
      </c>
      <c r="Q115" s="132">
        <v>1E-3</v>
      </c>
      <c r="R115" s="132">
        <f>Q115*H115</f>
        <v>8.0000000000000002E-3</v>
      </c>
      <c r="S115" s="132">
        <v>0</v>
      </c>
      <c r="T115" s="133">
        <f>S115*H115</f>
        <v>0</v>
      </c>
      <c r="AR115" s="134" t="s">
        <v>165</v>
      </c>
      <c r="AT115" s="134" t="s">
        <v>124</v>
      </c>
      <c r="AU115" s="134" t="s">
        <v>79</v>
      </c>
      <c r="AY115" s="15" t="s">
        <v>111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5" t="s">
        <v>77</v>
      </c>
      <c r="BK115" s="135">
        <f>ROUND(I115*H115,2)</f>
        <v>0</v>
      </c>
      <c r="BL115" s="15" t="s">
        <v>158</v>
      </c>
      <c r="BM115" s="134" t="s">
        <v>198</v>
      </c>
    </row>
    <row r="116" spans="2:65" s="1" customFormat="1" ht="16.5" customHeight="1">
      <c r="B116" s="30"/>
      <c r="C116" s="140" t="s">
        <v>199</v>
      </c>
      <c r="D116" s="140" t="s">
        <v>124</v>
      </c>
      <c r="E116" s="141" t="s">
        <v>200</v>
      </c>
      <c r="F116" s="142" t="s">
        <v>201</v>
      </c>
      <c r="G116" s="143" t="s">
        <v>118</v>
      </c>
      <c r="H116" s="144">
        <v>6</v>
      </c>
      <c r="I116" s="145"/>
      <c r="J116" s="146">
        <f>ROUND(I116*H116,2)</f>
        <v>0</v>
      </c>
      <c r="K116" s="147"/>
      <c r="L116" s="148"/>
      <c r="M116" s="149" t="s">
        <v>19</v>
      </c>
      <c r="N116" s="150" t="s">
        <v>40</v>
      </c>
      <c r="P116" s="132">
        <f>O116*H116</f>
        <v>0</v>
      </c>
      <c r="Q116" s="132">
        <v>1E-3</v>
      </c>
      <c r="R116" s="132">
        <f>Q116*H116</f>
        <v>6.0000000000000001E-3</v>
      </c>
      <c r="S116" s="132">
        <v>0</v>
      </c>
      <c r="T116" s="133">
        <f>S116*H116</f>
        <v>0</v>
      </c>
      <c r="AR116" s="134" t="s">
        <v>165</v>
      </c>
      <c r="AT116" s="134" t="s">
        <v>124</v>
      </c>
      <c r="AU116" s="134" t="s">
        <v>79</v>
      </c>
      <c r="AY116" s="15" t="s">
        <v>111</v>
      </c>
      <c r="BE116" s="135">
        <f>IF(N116="základní",J116,0)</f>
        <v>0</v>
      </c>
      <c r="BF116" s="135">
        <f>IF(N116="snížená",J116,0)</f>
        <v>0</v>
      </c>
      <c r="BG116" s="135">
        <f>IF(N116="zákl. přenesená",J116,0)</f>
        <v>0</v>
      </c>
      <c r="BH116" s="135">
        <f>IF(N116="sníž. přenesená",J116,0)</f>
        <v>0</v>
      </c>
      <c r="BI116" s="135">
        <f>IF(N116="nulová",J116,0)</f>
        <v>0</v>
      </c>
      <c r="BJ116" s="15" t="s">
        <v>77</v>
      </c>
      <c r="BK116" s="135">
        <f>ROUND(I116*H116,2)</f>
        <v>0</v>
      </c>
      <c r="BL116" s="15" t="s">
        <v>158</v>
      </c>
      <c r="BM116" s="134" t="s">
        <v>202</v>
      </c>
    </row>
    <row r="117" spans="2:65" s="1" customFormat="1" ht="16.5" customHeight="1">
      <c r="B117" s="30"/>
      <c r="C117" s="140" t="s">
        <v>203</v>
      </c>
      <c r="D117" s="140" t="s">
        <v>124</v>
      </c>
      <c r="E117" s="141" t="s">
        <v>204</v>
      </c>
      <c r="F117" s="142" t="s">
        <v>205</v>
      </c>
      <c r="G117" s="143" t="s">
        <v>118</v>
      </c>
      <c r="H117" s="144">
        <v>56</v>
      </c>
      <c r="I117" s="145"/>
      <c r="J117" s="146">
        <f>ROUND(I117*H117,2)</f>
        <v>0</v>
      </c>
      <c r="K117" s="147"/>
      <c r="L117" s="148"/>
      <c r="M117" s="149" t="s">
        <v>19</v>
      </c>
      <c r="N117" s="150" t="s">
        <v>40</v>
      </c>
      <c r="P117" s="132">
        <f>O117*H117</f>
        <v>0</v>
      </c>
      <c r="Q117" s="132">
        <v>1E-3</v>
      </c>
      <c r="R117" s="132">
        <f>Q117*H117</f>
        <v>5.6000000000000001E-2</v>
      </c>
      <c r="S117" s="132">
        <v>0</v>
      </c>
      <c r="T117" s="133">
        <f>S117*H117</f>
        <v>0</v>
      </c>
      <c r="AR117" s="134" t="s">
        <v>165</v>
      </c>
      <c r="AT117" s="134" t="s">
        <v>124</v>
      </c>
      <c r="AU117" s="134" t="s">
        <v>79</v>
      </c>
      <c r="AY117" s="15" t="s">
        <v>111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5" t="s">
        <v>77</v>
      </c>
      <c r="BK117" s="135">
        <f>ROUND(I117*H117,2)</f>
        <v>0</v>
      </c>
      <c r="BL117" s="15" t="s">
        <v>158</v>
      </c>
      <c r="BM117" s="134" t="s">
        <v>206</v>
      </c>
    </row>
    <row r="118" spans="2:65" s="1" customFormat="1" ht="16.5" customHeight="1">
      <c r="B118" s="30"/>
      <c r="C118" s="140" t="s">
        <v>207</v>
      </c>
      <c r="D118" s="140" t="s">
        <v>124</v>
      </c>
      <c r="E118" s="141" t="s">
        <v>208</v>
      </c>
      <c r="F118" s="142" t="s">
        <v>209</v>
      </c>
      <c r="G118" s="143" t="s">
        <v>118</v>
      </c>
      <c r="H118" s="144">
        <v>8</v>
      </c>
      <c r="I118" s="145"/>
      <c r="J118" s="146">
        <f>ROUND(I118*H118,2)</f>
        <v>0</v>
      </c>
      <c r="K118" s="147"/>
      <c r="L118" s="148"/>
      <c r="M118" s="149" t="s">
        <v>19</v>
      </c>
      <c r="N118" s="150" t="s">
        <v>40</v>
      </c>
      <c r="P118" s="132">
        <f>O118*H118</f>
        <v>0</v>
      </c>
      <c r="Q118" s="132">
        <v>2.9999999999999997E-4</v>
      </c>
      <c r="R118" s="132">
        <f>Q118*H118</f>
        <v>2.3999999999999998E-3</v>
      </c>
      <c r="S118" s="132">
        <v>0</v>
      </c>
      <c r="T118" s="133">
        <f>S118*H118</f>
        <v>0</v>
      </c>
      <c r="AR118" s="134" t="s">
        <v>165</v>
      </c>
      <c r="AT118" s="134" t="s">
        <v>124</v>
      </c>
      <c r="AU118" s="134" t="s">
        <v>79</v>
      </c>
      <c r="AY118" s="15" t="s">
        <v>111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5" t="s">
        <v>77</v>
      </c>
      <c r="BK118" s="135">
        <f>ROUND(I118*H118,2)</f>
        <v>0</v>
      </c>
      <c r="BL118" s="15" t="s">
        <v>158</v>
      </c>
      <c r="BM118" s="134" t="s">
        <v>210</v>
      </c>
    </row>
    <row r="119" spans="2:65" s="1" customFormat="1" ht="16.5" customHeight="1">
      <c r="B119" s="30"/>
      <c r="C119" s="122" t="s">
        <v>211</v>
      </c>
      <c r="D119" s="122" t="s">
        <v>115</v>
      </c>
      <c r="E119" s="123" t="s">
        <v>212</v>
      </c>
      <c r="F119" s="124" t="s">
        <v>117</v>
      </c>
      <c r="G119" s="125" t="s">
        <v>118</v>
      </c>
      <c r="H119" s="126">
        <v>6</v>
      </c>
      <c r="I119" s="127"/>
      <c r="J119" s="128">
        <f>ROUND(I119*H119,2)</f>
        <v>0</v>
      </c>
      <c r="K119" s="129"/>
      <c r="L119" s="30"/>
      <c r="M119" s="130" t="s">
        <v>19</v>
      </c>
      <c r="N119" s="131" t="s">
        <v>40</v>
      </c>
      <c r="P119" s="132">
        <f>O119*H119</f>
        <v>0</v>
      </c>
      <c r="Q119" s="132">
        <v>0</v>
      </c>
      <c r="R119" s="132">
        <f>Q119*H119</f>
        <v>0</v>
      </c>
      <c r="S119" s="132">
        <v>0</v>
      </c>
      <c r="T119" s="133">
        <f>S119*H119</f>
        <v>0</v>
      </c>
      <c r="AR119" s="134" t="s">
        <v>158</v>
      </c>
      <c r="AT119" s="134" t="s">
        <v>115</v>
      </c>
      <c r="AU119" s="134" t="s">
        <v>79</v>
      </c>
      <c r="AY119" s="15" t="s">
        <v>111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5" t="s">
        <v>77</v>
      </c>
      <c r="BK119" s="135">
        <f>ROUND(I119*H119,2)</f>
        <v>0</v>
      </c>
      <c r="BL119" s="15" t="s">
        <v>158</v>
      </c>
      <c r="BM119" s="134" t="s">
        <v>213</v>
      </c>
    </row>
    <row r="120" spans="2:65" s="1" customFormat="1" ht="10.199999999999999">
      <c r="B120" s="30"/>
      <c r="D120" s="136" t="s">
        <v>121</v>
      </c>
      <c r="F120" s="137" t="s">
        <v>214</v>
      </c>
      <c r="I120" s="138"/>
      <c r="L120" s="30"/>
      <c r="M120" s="139"/>
      <c r="T120" s="51"/>
      <c r="AT120" s="15" t="s">
        <v>121</v>
      </c>
      <c r="AU120" s="15" t="s">
        <v>79</v>
      </c>
    </row>
    <row r="121" spans="2:65" s="1" customFormat="1" ht="16.5" customHeight="1">
      <c r="B121" s="30"/>
      <c r="C121" s="140" t="s">
        <v>215</v>
      </c>
      <c r="D121" s="140" t="s">
        <v>124</v>
      </c>
      <c r="E121" s="141" t="s">
        <v>216</v>
      </c>
      <c r="F121" s="142" t="s">
        <v>217</v>
      </c>
      <c r="G121" s="143" t="s">
        <v>118</v>
      </c>
      <c r="H121" s="144">
        <v>5</v>
      </c>
      <c r="I121" s="145"/>
      <c r="J121" s="146">
        <f>ROUND(I121*H121,2)</f>
        <v>0</v>
      </c>
      <c r="K121" s="147"/>
      <c r="L121" s="148"/>
      <c r="M121" s="149" t="s">
        <v>19</v>
      </c>
      <c r="N121" s="150" t="s">
        <v>40</v>
      </c>
      <c r="P121" s="132">
        <f>O121*H121</f>
        <v>0</v>
      </c>
      <c r="Q121" s="132">
        <v>2.0000000000000001E-4</v>
      </c>
      <c r="R121" s="132">
        <f>Q121*H121</f>
        <v>1E-3</v>
      </c>
      <c r="S121" s="132">
        <v>0</v>
      </c>
      <c r="T121" s="133">
        <f>S121*H121</f>
        <v>0</v>
      </c>
      <c r="AR121" s="134" t="s">
        <v>165</v>
      </c>
      <c r="AT121" s="134" t="s">
        <v>124</v>
      </c>
      <c r="AU121" s="134" t="s">
        <v>79</v>
      </c>
      <c r="AY121" s="15" t="s">
        <v>111</v>
      </c>
      <c r="BE121" s="135">
        <f>IF(N121="základní",J121,0)</f>
        <v>0</v>
      </c>
      <c r="BF121" s="135">
        <f>IF(N121="snížená",J121,0)</f>
        <v>0</v>
      </c>
      <c r="BG121" s="135">
        <f>IF(N121="zákl. přenesená",J121,0)</f>
        <v>0</v>
      </c>
      <c r="BH121" s="135">
        <f>IF(N121="sníž. přenesená",J121,0)</f>
        <v>0</v>
      </c>
      <c r="BI121" s="135">
        <f>IF(N121="nulová",J121,0)</f>
        <v>0</v>
      </c>
      <c r="BJ121" s="15" t="s">
        <v>77</v>
      </c>
      <c r="BK121" s="135">
        <f>ROUND(I121*H121,2)</f>
        <v>0</v>
      </c>
      <c r="BL121" s="15" t="s">
        <v>158</v>
      </c>
      <c r="BM121" s="134" t="s">
        <v>218</v>
      </c>
    </row>
    <row r="122" spans="2:65" s="1" customFormat="1" ht="16.5" customHeight="1">
      <c r="B122" s="30"/>
      <c r="C122" s="140" t="s">
        <v>219</v>
      </c>
      <c r="D122" s="140" t="s">
        <v>124</v>
      </c>
      <c r="E122" s="141" t="s">
        <v>220</v>
      </c>
      <c r="F122" s="142" t="s">
        <v>221</v>
      </c>
      <c r="G122" s="143" t="s">
        <v>118</v>
      </c>
      <c r="H122" s="144">
        <v>1</v>
      </c>
      <c r="I122" s="145"/>
      <c r="J122" s="146">
        <f>ROUND(I122*H122,2)</f>
        <v>0</v>
      </c>
      <c r="K122" s="147"/>
      <c r="L122" s="148"/>
      <c r="M122" s="149" t="s">
        <v>19</v>
      </c>
      <c r="N122" s="150" t="s">
        <v>40</v>
      </c>
      <c r="P122" s="132">
        <f>O122*H122</f>
        <v>0</v>
      </c>
      <c r="Q122" s="132">
        <v>2.0000000000000001E-4</v>
      </c>
      <c r="R122" s="132">
        <f>Q122*H122</f>
        <v>2.0000000000000001E-4</v>
      </c>
      <c r="S122" s="132">
        <v>0</v>
      </c>
      <c r="T122" s="133">
        <f>S122*H122</f>
        <v>0</v>
      </c>
      <c r="AR122" s="134" t="s">
        <v>165</v>
      </c>
      <c r="AT122" s="134" t="s">
        <v>124</v>
      </c>
      <c r="AU122" s="134" t="s">
        <v>79</v>
      </c>
      <c r="AY122" s="15" t="s">
        <v>111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5" t="s">
        <v>77</v>
      </c>
      <c r="BK122" s="135">
        <f>ROUND(I122*H122,2)</f>
        <v>0</v>
      </c>
      <c r="BL122" s="15" t="s">
        <v>158</v>
      </c>
      <c r="BM122" s="134" t="s">
        <v>222</v>
      </c>
    </row>
    <row r="123" spans="2:65" s="1" customFormat="1" ht="16.5" customHeight="1">
      <c r="B123" s="30"/>
      <c r="C123" s="122" t="s">
        <v>223</v>
      </c>
      <c r="D123" s="122" t="s">
        <v>115</v>
      </c>
      <c r="E123" s="123" t="s">
        <v>224</v>
      </c>
      <c r="F123" s="124" t="s">
        <v>225</v>
      </c>
      <c r="G123" s="125" t="s">
        <v>118</v>
      </c>
      <c r="H123" s="126">
        <v>6</v>
      </c>
      <c r="I123" s="127"/>
      <c r="J123" s="128">
        <f>ROUND(I123*H123,2)</f>
        <v>0</v>
      </c>
      <c r="K123" s="129"/>
      <c r="L123" s="30"/>
      <c r="M123" s="130" t="s">
        <v>19</v>
      </c>
      <c r="N123" s="131" t="s">
        <v>40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158</v>
      </c>
      <c r="AT123" s="134" t="s">
        <v>115</v>
      </c>
      <c r="AU123" s="134" t="s">
        <v>79</v>
      </c>
      <c r="AY123" s="15" t="s">
        <v>111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5" t="s">
        <v>77</v>
      </c>
      <c r="BK123" s="135">
        <f>ROUND(I123*H123,2)</f>
        <v>0</v>
      </c>
      <c r="BL123" s="15" t="s">
        <v>158</v>
      </c>
      <c r="BM123" s="134" t="s">
        <v>226</v>
      </c>
    </row>
    <row r="124" spans="2:65" s="1" customFormat="1" ht="10.199999999999999">
      <c r="B124" s="30"/>
      <c r="D124" s="136" t="s">
        <v>121</v>
      </c>
      <c r="F124" s="137" t="s">
        <v>227</v>
      </c>
      <c r="I124" s="138"/>
      <c r="L124" s="30"/>
      <c r="M124" s="139"/>
      <c r="T124" s="51"/>
      <c r="AT124" s="15" t="s">
        <v>121</v>
      </c>
      <c r="AU124" s="15" t="s">
        <v>79</v>
      </c>
    </row>
    <row r="125" spans="2:65" s="1" customFormat="1" ht="16.5" customHeight="1">
      <c r="B125" s="30"/>
      <c r="C125" s="122" t="s">
        <v>228</v>
      </c>
      <c r="D125" s="122" t="s">
        <v>115</v>
      </c>
      <c r="E125" s="123" t="s">
        <v>229</v>
      </c>
      <c r="F125" s="124" t="s">
        <v>230</v>
      </c>
      <c r="G125" s="125" t="s">
        <v>118</v>
      </c>
      <c r="H125" s="126">
        <v>4</v>
      </c>
      <c r="I125" s="127"/>
      <c r="J125" s="128">
        <f>ROUND(I125*H125,2)</f>
        <v>0</v>
      </c>
      <c r="K125" s="129"/>
      <c r="L125" s="30"/>
      <c r="M125" s="130" t="s">
        <v>19</v>
      </c>
      <c r="N125" s="131" t="s">
        <v>40</v>
      </c>
      <c r="P125" s="132">
        <f>O125*H125</f>
        <v>0</v>
      </c>
      <c r="Q125" s="132">
        <v>0</v>
      </c>
      <c r="R125" s="132">
        <f>Q125*H125</f>
        <v>0</v>
      </c>
      <c r="S125" s="132">
        <v>0</v>
      </c>
      <c r="T125" s="133">
        <f>S125*H125</f>
        <v>0</v>
      </c>
      <c r="AR125" s="134" t="s">
        <v>158</v>
      </c>
      <c r="AT125" s="134" t="s">
        <v>115</v>
      </c>
      <c r="AU125" s="134" t="s">
        <v>79</v>
      </c>
      <c r="AY125" s="15" t="s">
        <v>111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5" t="s">
        <v>77</v>
      </c>
      <c r="BK125" s="135">
        <f>ROUND(I125*H125,2)</f>
        <v>0</v>
      </c>
      <c r="BL125" s="15" t="s">
        <v>158</v>
      </c>
      <c r="BM125" s="134" t="s">
        <v>231</v>
      </c>
    </row>
    <row r="126" spans="2:65" s="1" customFormat="1" ht="16.5" customHeight="1">
      <c r="B126" s="30"/>
      <c r="C126" s="140" t="s">
        <v>232</v>
      </c>
      <c r="D126" s="140" t="s">
        <v>124</v>
      </c>
      <c r="E126" s="141" t="s">
        <v>233</v>
      </c>
      <c r="F126" s="142" t="s">
        <v>234</v>
      </c>
      <c r="G126" s="143" t="s">
        <v>118</v>
      </c>
      <c r="H126" s="144">
        <v>4</v>
      </c>
      <c r="I126" s="145"/>
      <c r="J126" s="146">
        <f>ROUND(I126*H126,2)</f>
        <v>0</v>
      </c>
      <c r="K126" s="147"/>
      <c r="L126" s="148"/>
      <c r="M126" s="149" t="s">
        <v>19</v>
      </c>
      <c r="N126" s="150" t="s">
        <v>40</v>
      </c>
      <c r="P126" s="132">
        <f>O126*H126</f>
        <v>0</v>
      </c>
      <c r="Q126" s="132">
        <v>6.8999999999999999E-3</v>
      </c>
      <c r="R126" s="132">
        <f>Q126*H126</f>
        <v>2.76E-2</v>
      </c>
      <c r="S126" s="132">
        <v>0</v>
      </c>
      <c r="T126" s="133">
        <f>S126*H126</f>
        <v>0</v>
      </c>
      <c r="AR126" s="134" t="s">
        <v>165</v>
      </c>
      <c r="AT126" s="134" t="s">
        <v>124</v>
      </c>
      <c r="AU126" s="134" t="s">
        <v>79</v>
      </c>
      <c r="AY126" s="15" t="s">
        <v>111</v>
      </c>
      <c r="BE126" s="135">
        <f>IF(N126="základní",J126,0)</f>
        <v>0</v>
      </c>
      <c r="BF126" s="135">
        <f>IF(N126="snížená",J126,0)</f>
        <v>0</v>
      </c>
      <c r="BG126" s="135">
        <f>IF(N126="zákl. přenesená",J126,0)</f>
        <v>0</v>
      </c>
      <c r="BH126" s="135">
        <f>IF(N126="sníž. přenesená",J126,0)</f>
        <v>0</v>
      </c>
      <c r="BI126" s="135">
        <f>IF(N126="nulová",J126,0)</f>
        <v>0</v>
      </c>
      <c r="BJ126" s="15" t="s">
        <v>77</v>
      </c>
      <c r="BK126" s="135">
        <f>ROUND(I126*H126,2)</f>
        <v>0</v>
      </c>
      <c r="BL126" s="15" t="s">
        <v>158</v>
      </c>
      <c r="BM126" s="134" t="s">
        <v>235</v>
      </c>
    </row>
    <row r="127" spans="2:65" s="1" customFormat="1" ht="16.5" customHeight="1">
      <c r="B127" s="30"/>
      <c r="C127" s="122" t="s">
        <v>236</v>
      </c>
      <c r="D127" s="122" t="s">
        <v>115</v>
      </c>
      <c r="E127" s="123" t="s">
        <v>237</v>
      </c>
      <c r="F127" s="124" t="s">
        <v>238</v>
      </c>
      <c r="G127" s="125" t="s">
        <v>239</v>
      </c>
      <c r="H127" s="126">
        <v>30</v>
      </c>
      <c r="I127" s="127"/>
      <c r="J127" s="128">
        <f>ROUND(I127*H127,2)</f>
        <v>0</v>
      </c>
      <c r="K127" s="129"/>
      <c r="L127" s="30"/>
      <c r="M127" s="130" t="s">
        <v>19</v>
      </c>
      <c r="N127" s="131" t="s">
        <v>40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240</v>
      </c>
      <c r="AT127" s="134" t="s">
        <v>115</v>
      </c>
      <c r="AU127" s="134" t="s">
        <v>79</v>
      </c>
      <c r="AY127" s="15" t="s">
        <v>111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5" t="s">
        <v>77</v>
      </c>
      <c r="BK127" s="135">
        <f>ROUND(I127*H127,2)</f>
        <v>0</v>
      </c>
      <c r="BL127" s="15" t="s">
        <v>240</v>
      </c>
      <c r="BM127" s="134" t="s">
        <v>241</v>
      </c>
    </row>
    <row r="128" spans="2:65" s="1" customFormat="1" ht="10.199999999999999">
      <c r="B128" s="30"/>
      <c r="D128" s="136" t="s">
        <v>121</v>
      </c>
      <c r="F128" s="137" t="s">
        <v>242</v>
      </c>
      <c r="I128" s="138"/>
      <c r="L128" s="30"/>
      <c r="M128" s="139"/>
      <c r="T128" s="51"/>
      <c r="AT128" s="15" t="s">
        <v>121</v>
      </c>
      <c r="AU128" s="15" t="s">
        <v>79</v>
      </c>
    </row>
    <row r="129" spans="2:65" s="1" customFormat="1" ht="16.5" customHeight="1">
      <c r="B129" s="30"/>
      <c r="C129" s="122" t="s">
        <v>243</v>
      </c>
      <c r="D129" s="122" t="s">
        <v>115</v>
      </c>
      <c r="E129" s="123" t="s">
        <v>244</v>
      </c>
      <c r="F129" s="124" t="s">
        <v>245</v>
      </c>
      <c r="G129" s="125" t="s">
        <v>239</v>
      </c>
      <c r="H129" s="126">
        <v>20</v>
      </c>
      <c r="I129" s="127"/>
      <c r="J129" s="128">
        <f>ROUND(I129*H129,2)</f>
        <v>0</v>
      </c>
      <c r="K129" s="129"/>
      <c r="L129" s="30"/>
      <c r="M129" s="130" t="s">
        <v>19</v>
      </c>
      <c r="N129" s="131" t="s">
        <v>40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240</v>
      </c>
      <c r="AT129" s="134" t="s">
        <v>115</v>
      </c>
      <c r="AU129" s="134" t="s">
        <v>79</v>
      </c>
      <c r="AY129" s="15" t="s">
        <v>111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5" t="s">
        <v>77</v>
      </c>
      <c r="BK129" s="135">
        <f>ROUND(I129*H129,2)</f>
        <v>0</v>
      </c>
      <c r="BL129" s="15" t="s">
        <v>240</v>
      </c>
      <c r="BM129" s="134" t="s">
        <v>246</v>
      </c>
    </row>
    <row r="130" spans="2:65" s="1" customFormat="1" ht="10.199999999999999">
      <c r="B130" s="30"/>
      <c r="D130" s="136" t="s">
        <v>121</v>
      </c>
      <c r="F130" s="137" t="s">
        <v>247</v>
      </c>
      <c r="I130" s="138"/>
      <c r="L130" s="30"/>
      <c r="M130" s="139"/>
      <c r="T130" s="51"/>
      <c r="AT130" s="15" t="s">
        <v>121</v>
      </c>
      <c r="AU130" s="15" t="s">
        <v>79</v>
      </c>
    </row>
    <row r="131" spans="2:65" s="1" customFormat="1" ht="24.15" customHeight="1">
      <c r="B131" s="30"/>
      <c r="C131" s="122" t="s">
        <v>248</v>
      </c>
      <c r="D131" s="122" t="s">
        <v>115</v>
      </c>
      <c r="E131" s="123" t="s">
        <v>249</v>
      </c>
      <c r="F131" s="124" t="s">
        <v>250</v>
      </c>
      <c r="G131" s="125" t="s">
        <v>251</v>
      </c>
      <c r="H131" s="159"/>
      <c r="I131" s="127"/>
      <c r="J131" s="128">
        <f>ROUND(I131*H131,2)</f>
        <v>0</v>
      </c>
      <c r="K131" s="129"/>
      <c r="L131" s="30"/>
      <c r="M131" s="130" t="s">
        <v>19</v>
      </c>
      <c r="N131" s="131" t="s">
        <v>40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158</v>
      </c>
      <c r="AT131" s="134" t="s">
        <v>115</v>
      </c>
      <c r="AU131" s="134" t="s">
        <v>79</v>
      </c>
      <c r="AY131" s="15" t="s">
        <v>111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5" t="s">
        <v>77</v>
      </c>
      <c r="BK131" s="135">
        <f>ROUND(I131*H131,2)</f>
        <v>0</v>
      </c>
      <c r="BL131" s="15" t="s">
        <v>158</v>
      </c>
      <c r="BM131" s="134" t="s">
        <v>252</v>
      </c>
    </row>
    <row r="132" spans="2:65" s="1" customFormat="1" ht="10.199999999999999">
      <c r="B132" s="30"/>
      <c r="D132" s="136" t="s">
        <v>121</v>
      </c>
      <c r="F132" s="137" t="s">
        <v>253</v>
      </c>
      <c r="I132" s="138"/>
      <c r="L132" s="30"/>
      <c r="M132" s="139"/>
      <c r="T132" s="51"/>
      <c r="AT132" s="15" t="s">
        <v>121</v>
      </c>
      <c r="AU132" s="15" t="s">
        <v>79</v>
      </c>
    </row>
    <row r="133" spans="2:65" s="1" customFormat="1" ht="16.5" customHeight="1">
      <c r="B133" s="30"/>
      <c r="C133" s="122" t="s">
        <v>254</v>
      </c>
      <c r="D133" s="122" t="s">
        <v>115</v>
      </c>
      <c r="E133" s="123" t="s">
        <v>255</v>
      </c>
      <c r="F133" s="124" t="s">
        <v>256</v>
      </c>
      <c r="G133" s="125" t="s">
        <v>251</v>
      </c>
      <c r="H133" s="159"/>
      <c r="I133" s="127"/>
      <c r="J133" s="128">
        <f>ROUND(I133*H133,2)</f>
        <v>0</v>
      </c>
      <c r="K133" s="129"/>
      <c r="L133" s="30"/>
      <c r="M133" s="130" t="s">
        <v>19</v>
      </c>
      <c r="N133" s="131" t="s">
        <v>40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158</v>
      </c>
      <c r="AT133" s="134" t="s">
        <v>115</v>
      </c>
      <c r="AU133" s="134" t="s">
        <v>79</v>
      </c>
      <c r="AY133" s="15" t="s">
        <v>111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5" t="s">
        <v>77</v>
      </c>
      <c r="BK133" s="135">
        <f>ROUND(I133*H133,2)</f>
        <v>0</v>
      </c>
      <c r="BL133" s="15" t="s">
        <v>158</v>
      </c>
      <c r="BM133" s="134" t="s">
        <v>257</v>
      </c>
    </row>
    <row r="134" spans="2:65" s="1" customFormat="1" ht="16.5" customHeight="1">
      <c r="B134" s="30"/>
      <c r="C134" s="122" t="s">
        <v>258</v>
      </c>
      <c r="D134" s="122" t="s">
        <v>115</v>
      </c>
      <c r="E134" s="123" t="s">
        <v>259</v>
      </c>
      <c r="F134" s="124" t="s">
        <v>260</v>
      </c>
      <c r="G134" s="125" t="s">
        <v>251</v>
      </c>
      <c r="H134" s="159"/>
      <c r="I134" s="127"/>
      <c r="J134" s="128">
        <f>ROUND(I134*H134,2)</f>
        <v>0</v>
      </c>
      <c r="K134" s="129"/>
      <c r="L134" s="30"/>
      <c r="M134" s="130" t="s">
        <v>19</v>
      </c>
      <c r="N134" s="131" t="s">
        <v>40</v>
      </c>
      <c r="P134" s="132">
        <f>O134*H134</f>
        <v>0</v>
      </c>
      <c r="Q134" s="132">
        <v>0</v>
      </c>
      <c r="R134" s="132">
        <f>Q134*H134</f>
        <v>0</v>
      </c>
      <c r="S134" s="132">
        <v>0</v>
      </c>
      <c r="T134" s="133">
        <f>S134*H134</f>
        <v>0</v>
      </c>
      <c r="AR134" s="134" t="s">
        <v>158</v>
      </c>
      <c r="AT134" s="134" t="s">
        <v>115</v>
      </c>
      <c r="AU134" s="134" t="s">
        <v>79</v>
      </c>
      <c r="AY134" s="15" t="s">
        <v>111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5" t="s">
        <v>77</v>
      </c>
      <c r="BK134" s="135">
        <f>ROUND(I134*H134,2)</f>
        <v>0</v>
      </c>
      <c r="BL134" s="15" t="s">
        <v>158</v>
      </c>
      <c r="BM134" s="134" t="s">
        <v>261</v>
      </c>
    </row>
    <row r="135" spans="2:65" s="11" customFormat="1" ht="22.8" customHeight="1">
      <c r="B135" s="110"/>
      <c r="D135" s="111" t="s">
        <v>68</v>
      </c>
      <c r="E135" s="120" t="s">
        <v>262</v>
      </c>
      <c r="F135" s="120" t="s">
        <v>263</v>
      </c>
      <c r="I135" s="113"/>
      <c r="J135" s="121">
        <f>BK135</f>
        <v>0</v>
      </c>
      <c r="L135" s="110"/>
      <c r="M135" s="115"/>
      <c r="P135" s="116">
        <f>SUM(P136:P204)</f>
        <v>0</v>
      </c>
      <c r="R135" s="116">
        <f>SUM(R136:R204)</f>
        <v>0.31167150000000005</v>
      </c>
      <c r="T135" s="117">
        <f>SUM(T136:T204)</f>
        <v>0.16800000000000001</v>
      </c>
      <c r="AR135" s="111" t="s">
        <v>79</v>
      </c>
      <c r="AT135" s="118" t="s">
        <v>68</v>
      </c>
      <c r="AU135" s="118" t="s">
        <v>77</v>
      </c>
      <c r="AY135" s="111" t="s">
        <v>111</v>
      </c>
      <c r="BK135" s="119">
        <f>SUM(BK136:BK204)</f>
        <v>0</v>
      </c>
    </row>
    <row r="136" spans="2:65" s="1" customFormat="1" ht="16.5" customHeight="1">
      <c r="B136" s="30"/>
      <c r="C136" s="122" t="s">
        <v>264</v>
      </c>
      <c r="D136" s="122" t="s">
        <v>115</v>
      </c>
      <c r="E136" s="123" t="s">
        <v>265</v>
      </c>
      <c r="F136" s="124" t="s">
        <v>266</v>
      </c>
      <c r="G136" s="125" t="s">
        <v>267</v>
      </c>
      <c r="H136" s="126">
        <v>1.5</v>
      </c>
      <c r="I136" s="127"/>
      <c r="J136" s="128">
        <f>ROUND(I136*H136,2)</f>
        <v>0</v>
      </c>
      <c r="K136" s="129"/>
      <c r="L136" s="30"/>
      <c r="M136" s="130" t="s">
        <v>19</v>
      </c>
      <c r="N136" s="131" t="s">
        <v>40</v>
      </c>
      <c r="P136" s="132">
        <f>O136*H136</f>
        <v>0</v>
      </c>
      <c r="Q136" s="132">
        <v>0</v>
      </c>
      <c r="R136" s="132">
        <f>Q136*H136</f>
        <v>0</v>
      </c>
      <c r="S136" s="132">
        <v>0</v>
      </c>
      <c r="T136" s="133">
        <f>S136*H136</f>
        <v>0</v>
      </c>
      <c r="AR136" s="134" t="s">
        <v>119</v>
      </c>
      <c r="AT136" s="134" t="s">
        <v>115</v>
      </c>
      <c r="AU136" s="134" t="s">
        <v>79</v>
      </c>
      <c r="AY136" s="15" t="s">
        <v>111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5" t="s">
        <v>77</v>
      </c>
      <c r="BK136" s="135">
        <f>ROUND(I136*H136,2)</f>
        <v>0</v>
      </c>
      <c r="BL136" s="15" t="s">
        <v>119</v>
      </c>
      <c r="BM136" s="134" t="s">
        <v>268</v>
      </c>
    </row>
    <row r="137" spans="2:65" s="1" customFormat="1" ht="10.199999999999999">
      <c r="B137" s="30"/>
      <c r="D137" s="136" t="s">
        <v>121</v>
      </c>
      <c r="F137" s="137" t="s">
        <v>269</v>
      </c>
      <c r="I137" s="138"/>
      <c r="L137" s="30"/>
      <c r="M137" s="139"/>
      <c r="T137" s="51"/>
      <c r="AT137" s="15" t="s">
        <v>121</v>
      </c>
      <c r="AU137" s="15" t="s">
        <v>79</v>
      </c>
    </row>
    <row r="138" spans="2:65" s="1" customFormat="1" ht="21.75" customHeight="1">
      <c r="B138" s="30"/>
      <c r="C138" s="122" t="s">
        <v>270</v>
      </c>
      <c r="D138" s="122" t="s">
        <v>115</v>
      </c>
      <c r="E138" s="123" t="s">
        <v>271</v>
      </c>
      <c r="F138" s="124" t="s">
        <v>272</v>
      </c>
      <c r="G138" s="125" t="s">
        <v>267</v>
      </c>
      <c r="H138" s="126">
        <v>22.5</v>
      </c>
      <c r="I138" s="127"/>
      <c r="J138" s="128">
        <f>ROUND(I138*H138,2)</f>
        <v>0</v>
      </c>
      <c r="K138" s="129"/>
      <c r="L138" s="30"/>
      <c r="M138" s="130" t="s">
        <v>19</v>
      </c>
      <c r="N138" s="131" t="s">
        <v>40</v>
      </c>
      <c r="P138" s="132">
        <f>O138*H138</f>
        <v>0</v>
      </c>
      <c r="Q138" s="132">
        <v>0</v>
      </c>
      <c r="R138" s="132">
        <f>Q138*H138</f>
        <v>0</v>
      </c>
      <c r="S138" s="132">
        <v>0</v>
      </c>
      <c r="T138" s="133">
        <f>S138*H138</f>
        <v>0</v>
      </c>
      <c r="AR138" s="134" t="s">
        <v>119</v>
      </c>
      <c r="AT138" s="134" t="s">
        <v>115</v>
      </c>
      <c r="AU138" s="134" t="s">
        <v>79</v>
      </c>
      <c r="AY138" s="15" t="s">
        <v>111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5" t="s">
        <v>77</v>
      </c>
      <c r="BK138" s="135">
        <f>ROUND(I138*H138,2)</f>
        <v>0</v>
      </c>
      <c r="BL138" s="15" t="s">
        <v>119</v>
      </c>
      <c r="BM138" s="134" t="s">
        <v>273</v>
      </c>
    </row>
    <row r="139" spans="2:65" s="1" customFormat="1" ht="10.199999999999999">
      <c r="B139" s="30"/>
      <c r="D139" s="136" t="s">
        <v>121</v>
      </c>
      <c r="F139" s="137" t="s">
        <v>274</v>
      </c>
      <c r="I139" s="138"/>
      <c r="L139" s="30"/>
      <c r="M139" s="139"/>
      <c r="T139" s="51"/>
      <c r="AT139" s="15" t="s">
        <v>121</v>
      </c>
      <c r="AU139" s="15" t="s">
        <v>79</v>
      </c>
    </row>
    <row r="140" spans="2:65" s="12" customFormat="1" ht="10.199999999999999">
      <c r="B140" s="151"/>
      <c r="D140" s="152" t="s">
        <v>167</v>
      </c>
      <c r="E140" s="153" t="s">
        <v>19</v>
      </c>
      <c r="F140" s="154" t="s">
        <v>275</v>
      </c>
      <c r="H140" s="155">
        <v>22.5</v>
      </c>
      <c r="I140" s="156"/>
      <c r="L140" s="151"/>
      <c r="M140" s="157"/>
      <c r="T140" s="158"/>
      <c r="AT140" s="153" t="s">
        <v>167</v>
      </c>
      <c r="AU140" s="153" t="s">
        <v>79</v>
      </c>
      <c r="AV140" s="12" t="s">
        <v>79</v>
      </c>
      <c r="AW140" s="12" t="s">
        <v>31</v>
      </c>
      <c r="AX140" s="12" t="s">
        <v>77</v>
      </c>
      <c r="AY140" s="153" t="s">
        <v>111</v>
      </c>
    </row>
    <row r="141" spans="2:65" s="1" customFormat="1" ht="24.15" customHeight="1">
      <c r="B141" s="30"/>
      <c r="C141" s="122" t="s">
        <v>276</v>
      </c>
      <c r="D141" s="122" t="s">
        <v>115</v>
      </c>
      <c r="E141" s="123" t="s">
        <v>277</v>
      </c>
      <c r="F141" s="124" t="s">
        <v>278</v>
      </c>
      <c r="G141" s="125" t="s">
        <v>267</v>
      </c>
      <c r="H141" s="126">
        <v>1.5</v>
      </c>
      <c r="I141" s="127"/>
      <c r="J141" s="128">
        <f>ROUND(I141*H141,2)</f>
        <v>0</v>
      </c>
      <c r="K141" s="129"/>
      <c r="L141" s="30"/>
      <c r="M141" s="130" t="s">
        <v>19</v>
      </c>
      <c r="N141" s="131" t="s">
        <v>40</v>
      </c>
      <c r="P141" s="132">
        <f>O141*H141</f>
        <v>0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119</v>
      </c>
      <c r="AT141" s="134" t="s">
        <v>115</v>
      </c>
      <c r="AU141" s="134" t="s">
        <v>79</v>
      </c>
      <c r="AY141" s="15" t="s">
        <v>111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5" t="s">
        <v>77</v>
      </c>
      <c r="BK141" s="135">
        <f>ROUND(I141*H141,2)</f>
        <v>0</v>
      </c>
      <c r="BL141" s="15" t="s">
        <v>119</v>
      </c>
      <c r="BM141" s="134" t="s">
        <v>279</v>
      </c>
    </row>
    <row r="142" spans="2:65" s="1" customFormat="1" ht="10.199999999999999">
      <c r="B142" s="30"/>
      <c r="D142" s="136" t="s">
        <v>121</v>
      </c>
      <c r="F142" s="137" t="s">
        <v>280</v>
      </c>
      <c r="I142" s="138"/>
      <c r="L142" s="30"/>
      <c r="M142" s="139"/>
      <c r="T142" s="51"/>
      <c r="AT142" s="15" t="s">
        <v>121</v>
      </c>
      <c r="AU142" s="15" t="s">
        <v>79</v>
      </c>
    </row>
    <row r="143" spans="2:65" s="1" customFormat="1" ht="24.15" customHeight="1">
      <c r="B143" s="30"/>
      <c r="C143" s="122" t="s">
        <v>7</v>
      </c>
      <c r="D143" s="122" t="s">
        <v>115</v>
      </c>
      <c r="E143" s="123" t="s">
        <v>281</v>
      </c>
      <c r="F143" s="124" t="s">
        <v>282</v>
      </c>
      <c r="G143" s="125" t="s">
        <v>157</v>
      </c>
      <c r="H143" s="126">
        <v>149</v>
      </c>
      <c r="I143" s="127"/>
      <c r="J143" s="128">
        <f>ROUND(I143*H143,2)</f>
        <v>0</v>
      </c>
      <c r="K143" s="129"/>
      <c r="L143" s="30"/>
      <c r="M143" s="130" t="s">
        <v>19</v>
      </c>
      <c r="N143" s="131" t="s">
        <v>40</v>
      </c>
      <c r="P143" s="132">
        <f>O143*H143</f>
        <v>0</v>
      </c>
      <c r="Q143" s="132">
        <v>0</v>
      </c>
      <c r="R143" s="132">
        <f>Q143*H143</f>
        <v>0</v>
      </c>
      <c r="S143" s="132">
        <v>0</v>
      </c>
      <c r="T143" s="133">
        <f>S143*H143</f>
        <v>0</v>
      </c>
      <c r="AR143" s="134" t="s">
        <v>158</v>
      </c>
      <c r="AT143" s="134" t="s">
        <v>115</v>
      </c>
      <c r="AU143" s="134" t="s">
        <v>79</v>
      </c>
      <c r="AY143" s="15" t="s">
        <v>111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5" t="s">
        <v>77</v>
      </c>
      <c r="BK143" s="135">
        <f>ROUND(I143*H143,2)</f>
        <v>0</v>
      </c>
      <c r="BL143" s="15" t="s">
        <v>158</v>
      </c>
      <c r="BM143" s="134" t="s">
        <v>283</v>
      </c>
    </row>
    <row r="144" spans="2:65" s="1" customFormat="1" ht="10.199999999999999">
      <c r="B144" s="30"/>
      <c r="D144" s="136" t="s">
        <v>121</v>
      </c>
      <c r="F144" s="137" t="s">
        <v>284</v>
      </c>
      <c r="I144" s="138"/>
      <c r="L144" s="30"/>
      <c r="M144" s="139"/>
      <c r="T144" s="51"/>
      <c r="AT144" s="15" t="s">
        <v>121</v>
      </c>
      <c r="AU144" s="15" t="s">
        <v>79</v>
      </c>
    </row>
    <row r="145" spans="2:65" s="1" customFormat="1" ht="16.5" customHeight="1">
      <c r="B145" s="30"/>
      <c r="C145" s="140" t="s">
        <v>285</v>
      </c>
      <c r="D145" s="140" t="s">
        <v>124</v>
      </c>
      <c r="E145" s="141" t="s">
        <v>286</v>
      </c>
      <c r="F145" s="142" t="s">
        <v>287</v>
      </c>
      <c r="G145" s="143" t="s">
        <v>157</v>
      </c>
      <c r="H145" s="144">
        <v>163.9</v>
      </c>
      <c r="I145" s="145"/>
      <c r="J145" s="146">
        <f>ROUND(I145*H145,2)</f>
        <v>0</v>
      </c>
      <c r="K145" s="147"/>
      <c r="L145" s="148"/>
      <c r="M145" s="149" t="s">
        <v>19</v>
      </c>
      <c r="N145" s="150" t="s">
        <v>40</v>
      </c>
      <c r="P145" s="132">
        <f>O145*H145</f>
        <v>0</v>
      </c>
      <c r="Q145" s="132">
        <v>1.9000000000000001E-4</v>
      </c>
      <c r="R145" s="132">
        <f>Q145*H145</f>
        <v>3.1141000000000002E-2</v>
      </c>
      <c r="S145" s="132">
        <v>0</v>
      </c>
      <c r="T145" s="133">
        <f>S145*H145</f>
        <v>0</v>
      </c>
      <c r="AR145" s="134" t="s">
        <v>165</v>
      </c>
      <c r="AT145" s="134" t="s">
        <v>124</v>
      </c>
      <c r="AU145" s="134" t="s">
        <v>79</v>
      </c>
      <c r="AY145" s="15" t="s">
        <v>111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5" t="s">
        <v>77</v>
      </c>
      <c r="BK145" s="135">
        <f>ROUND(I145*H145,2)</f>
        <v>0</v>
      </c>
      <c r="BL145" s="15" t="s">
        <v>158</v>
      </c>
      <c r="BM145" s="134" t="s">
        <v>288</v>
      </c>
    </row>
    <row r="146" spans="2:65" s="12" customFormat="1" ht="10.199999999999999">
      <c r="B146" s="151"/>
      <c r="D146" s="152" t="s">
        <v>167</v>
      </c>
      <c r="E146" s="153" t="s">
        <v>19</v>
      </c>
      <c r="F146" s="154" t="s">
        <v>289</v>
      </c>
      <c r="H146" s="155">
        <v>163.9</v>
      </c>
      <c r="I146" s="156"/>
      <c r="L146" s="151"/>
      <c r="M146" s="157"/>
      <c r="T146" s="158"/>
      <c r="AT146" s="153" t="s">
        <v>167</v>
      </c>
      <c r="AU146" s="153" t="s">
        <v>79</v>
      </c>
      <c r="AV146" s="12" t="s">
        <v>79</v>
      </c>
      <c r="AW146" s="12" t="s">
        <v>31</v>
      </c>
      <c r="AX146" s="12" t="s">
        <v>77</v>
      </c>
      <c r="AY146" s="153" t="s">
        <v>111</v>
      </c>
    </row>
    <row r="147" spans="2:65" s="1" customFormat="1" ht="16.5" customHeight="1">
      <c r="B147" s="30"/>
      <c r="C147" s="122" t="s">
        <v>290</v>
      </c>
      <c r="D147" s="122" t="s">
        <v>115</v>
      </c>
      <c r="E147" s="123" t="s">
        <v>291</v>
      </c>
      <c r="F147" s="124" t="s">
        <v>292</v>
      </c>
      <c r="G147" s="125" t="s">
        <v>157</v>
      </c>
      <c r="H147" s="126">
        <v>72</v>
      </c>
      <c r="I147" s="127"/>
      <c r="J147" s="128">
        <f>ROUND(I147*H147,2)</f>
        <v>0</v>
      </c>
      <c r="K147" s="129"/>
      <c r="L147" s="30"/>
      <c r="M147" s="130" t="s">
        <v>19</v>
      </c>
      <c r="N147" s="131" t="s">
        <v>40</v>
      </c>
      <c r="P147" s="132">
        <f>O147*H147</f>
        <v>0</v>
      </c>
      <c r="Q147" s="132">
        <v>0</v>
      </c>
      <c r="R147" s="132">
        <f>Q147*H147</f>
        <v>0</v>
      </c>
      <c r="S147" s="132">
        <v>0</v>
      </c>
      <c r="T147" s="133">
        <f>S147*H147</f>
        <v>0</v>
      </c>
      <c r="AR147" s="134" t="s">
        <v>158</v>
      </c>
      <c r="AT147" s="134" t="s">
        <v>115</v>
      </c>
      <c r="AU147" s="134" t="s">
        <v>79</v>
      </c>
      <c r="AY147" s="15" t="s">
        <v>111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5" t="s">
        <v>77</v>
      </c>
      <c r="BK147" s="135">
        <f>ROUND(I147*H147,2)</f>
        <v>0</v>
      </c>
      <c r="BL147" s="15" t="s">
        <v>158</v>
      </c>
      <c r="BM147" s="134" t="s">
        <v>293</v>
      </c>
    </row>
    <row r="148" spans="2:65" s="1" customFormat="1" ht="10.199999999999999">
      <c r="B148" s="30"/>
      <c r="D148" s="136" t="s">
        <v>121</v>
      </c>
      <c r="F148" s="137" t="s">
        <v>294</v>
      </c>
      <c r="I148" s="138"/>
      <c r="L148" s="30"/>
      <c r="M148" s="139"/>
      <c r="T148" s="51"/>
      <c r="AT148" s="15" t="s">
        <v>121</v>
      </c>
      <c r="AU148" s="15" t="s">
        <v>79</v>
      </c>
    </row>
    <row r="149" spans="2:65" s="1" customFormat="1" ht="16.5" customHeight="1">
      <c r="B149" s="30"/>
      <c r="C149" s="140" t="s">
        <v>295</v>
      </c>
      <c r="D149" s="140" t="s">
        <v>124</v>
      </c>
      <c r="E149" s="141" t="s">
        <v>296</v>
      </c>
      <c r="F149" s="142" t="s">
        <v>297</v>
      </c>
      <c r="G149" s="143" t="s">
        <v>157</v>
      </c>
      <c r="H149" s="144">
        <v>72</v>
      </c>
      <c r="I149" s="145"/>
      <c r="J149" s="146">
        <f>ROUND(I149*H149,2)</f>
        <v>0</v>
      </c>
      <c r="K149" s="147"/>
      <c r="L149" s="148"/>
      <c r="M149" s="149" t="s">
        <v>19</v>
      </c>
      <c r="N149" s="150" t="s">
        <v>40</v>
      </c>
      <c r="P149" s="132">
        <f>O149*H149</f>
        <v>0</v>
      </c>
      <c r="Q149" s="132">
        <v>8.8999999999999995E-4</v>
      </c>
      <c r="R149" s="132">
        <f>Q149*H149</f>
        <v>6.4079999999999998E-2</v>
      </c>
      <c r="S149" s="132">
        <v>0</v>
      </c>
      <c r="T149" s="133">
        <f>S149*H149</f>
        <v>0</v>
      </c>
      <c r="AR149" s="134" t="s">
        <v>165</v>
      </c>
      <c r="AT149" s="134" t="s">
        <v>124</v>
      </c>
      <c r="AU149" s="134" t="s">
        <v>79</v>
      </c>
      <c r="AY149" s="15" t="s">
        <v>111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5" t="s">
        <v>77</v>
      </c>
      <c r="BK149" s="135">
        <f>ROUND(I149*H149,2)</f>
        <v>0</v>
      </c>
      <c r="BL149" s="15" t="s">
        <v>158</v>
      </c>
      <c r="BM149" s="134" t="s">
        <v>298</v>
      </c>
    </row>
    <row r="150" spans="2:65" s="1" customFormat="1" ht="16.5" customHeight="1">
      <c r="B150" s="30"/>
      <c r="C150" s="140" t="s">
        <v>299</v>
      </c>
      <c r="D150" s="140" t="s">
        <v>124</v>
      </c>
      <c r="E150" s="141" t="s">
        <v>300</v>
      </c>
      <c r="F150" s="142" t="s">
        <v>301</v>
      </c>
      <c r="G150" s="143" t="s">
        <v>302</v>
      </c>
      <c r="H150" s="144">
        <v>72</v>
      </c>
      <c r="I150" s="145"/>
      <c r="J150" s="146">
        <f>ROUND(I150*H150,2)</f>
        <v>0</v>
      </c>
      <c r="K150" s="147"/>
      <c r="L150" s="148"/>
      <c r="M150" s="149" t="s">
        <v>19</v>
      </c>
      <c r="N150" s="150" t="s">
        <v>40</v>
      </c>
      <c r="P150" s="132">
        <f>O150*H150</f>
        <v>0</v>
      </c>
      <c r="Q150" s="132">
        <v>3.0000000000000001E-5</v>
      </c>
      <c r="R150" s="132">
        <f>Q150*H150</f>
        <v>2.16E-3</v>
      </c>
      <c r="S150" s="132">
        <v>0</v>
      </c>
      <c r="T150" s="133">
        <f>S150*H150</f>
        <v>0</v>
      </c>
      <c r="AR150" s="134" t="s">
        <v>165</v>
      </c>
      <c r="AT150" s="134" t="s">
        <v>124</v>
      </c>
      <c r="AU150" s="134" t="s">
        <v>79</v>
      </c>
      <c r="AY150" s="15" t="s">
        <v>111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5" t="s">
        <v>77</v>
      </c>
      <c r="BK150" s="135">
        <f>ROUND(I150*H150,2)</f>
        <v>0</v>
      </c>
      <c r="BL150" s="15" t="s">
        <v>158</v>
      </c>
      <c r="BM150" s="134" t="s">
        <v>303</v>
      </c>
    </row>
    <row r="151" spans="2:65" s="1" customFormat="1" ht="16.5" customHeight="1">
      <c r="B151" s="30"/>
      <c r="C151" s="140" t="s">
        <v>304</v>
      </c>
      <c r="D151" s="140" t="s">
        <v>124</v>
      </c>
      <c r="E151" s="141" t="s">
        <v>305</v>
      </c>
      <c r="F151" s="142" t="s">
        <v>306</v>
      </c>
      <c r="G151" s="143" t="s">
        <v>157</v>
      </c>
      <c r="H151" s="144">
        <v>56</v>
      </c>
      <c r="I151" s="145"/>
      <c r="J151" s="146">
        <f>ROUND(I151*H151,2)</f>
        <v>0</v>
      </c>
      <c r="K151" s="147"/>
      <c r="L151" s="148"/>
      <c r="M151" s="149" t="s">
        <v>19</v>
      </c>
      <c r="N151" s="150" t="s">
        <v>40</v>
      </c>
      <c r="P151" s="132">
        <f>O151*H151</f>
        <v>0</v>
      </c>
      <c r="Q151" s="132">
        <v>4.4999999999999999E-4</v>
      </c>
      <c r="R151" s="132">
        <f>Q151*H151</f>
        <v>2.52E-2</v>
      </c>
      <c r="S151" s="132">
        <v>0</v>
      </c>
      <c r="T151" s="133">
        <f>S151*H151</f>
        <v>0</v>
      </c>
      <c r="AR151" s="134" t="s">
        <v>165</v>
      </c>
      <c r="AT151" s="134" t="s">
        <v>124</v>
      </c>
      <c r="AU151" s="134" t="s">
        <v>79</v>
      </c>
      <c r="AY151" s="15" t="s">
        <v>111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5" t="s">
        <v>77</v>
      </c>
      <c r="BK151" s="135">
        <f>ROUND(I151*H151,2)</f>
        <v>0</v>
      </c>
      <c r="BL151" s="15" t="s">
        <v>158</v>
      </c>
      <c r="BM151" s="134" t="s">
        <v>307</v>
      </c>
    </row>
    <row r="152" spans="2:65" s="12" customFormat="1" ht="10.199999999999999">
      <c r="B152" s="151"/>
      <c r="D152" s="152" t="s">
        <v>167</v>
      </c>
      <c r="E152" s="153" t="s">
        <v>19</v>
      </c>
      <c r="F152" s="154" t="s">
        <v>308</v>
      </c>
      <c r="H152" s="155">
        <v>56</v>
      </c>
      <c r="I152" s="156"/>
      <c r="L152" s="151"/>
      <c r="M152" s="157"/>
      <c r="T152" s="158"/>
      <c r="AT152" s="153" t="s">
        <v>167</v>
      </c>
      <c r="AU152" s="153" t="s">
        <v>79</v>
      </c>
      <c r="AV152" s="12" t="s">
        <v>79</v>
      </c>
      <c r="AW152" s="12" t="s">
        <v>31</v>
      </c>
      <c r="AX152" s="12" t="s">
        <v>77</v>
      </c>
      <c r="AY152" s="153" t="s">
        <v>111</v>
      </c>
    </row>
    <row r="153" spans="2:65" s="1" customFormat="1" ht="16.5" customHeight="1">
      <c r="B153" s="30"/>
      <c r="C153" s="140" t="s">
        <v>309</v>
      </c>
      <c r="D153" s="140" t="s">
        <v>124</v>
      </c>
      <c r="E153" s="141" t="s">
        <v>310</v>
      </c>
      <c r="F153" s="142" t="s">
        <v>311</v>
      </c>
      <c r="G153" s="143" t="s">
        <v>157</v>
      </c>
      <c r="H153" s="144">
        <v>40</v>
      </c>
      <c r="I153" s="145"/>
      <c r="J153" s="146">
        <f>ROUND(I153*H153,2)</f>
        <v>0</v>
      </c>
      <c r="K153" s="147"/>
      <c r="L153" s="148"/>
      <c r="M153" s="149" t="s">
        <v>19</v>
      </c>
      <c r="N153" s="150" t="s">
        <v>40</v>
      </c>
      <c r="P153" s="132">
        <f>O153*H153</f>
        <v>0</v>
      </c>
      <c r="Q153" s="132">
        <v>3.1E-4</v>
      </c>
      <c r="R153" s="132">
        <f>Q153*H153</f>
        <v>1.24E-2</v>
      </c>
      <c r="S153" s="132">
        <v>0</v>
      </c>
      <c r="T153" s="133">
        <f>S153*H153</f>
        <v>0</v>
      </c>
      <c r="AR153" s="134" t="s">
        <v>165</v>
      </c>
      <c r="AT153" s="134" t="s">
        <v>124</v>
      </c>
      <c r="AU153" s="134" t="s">
        <v>79</v>
      </c>
      <c r="AY153" s="15" t="s">
        <v>111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5" t="s">
        <v>77</v>
      </c>
      <c r="BK153" s="135">
        <f>ROUND(I153*H153,2)</f>
        <v>0</v>
      </c>
      <c r="BL153" s="15" t="s">
        <v>158</v>
      </c>
      <c r="BM153" s="134" t="s">
        <v>312</v>
      </c>
    </row>
    <row r="154" spans="2:65" s="12" customFormat="1" ht="10.199999999999999">
      <c r="B154" s="151"/>
      <c r="D154" s="152" t="s">
        <v>167</v>
      </c>
      <c r="E154" s="153" t="s">
        <v>19</v>
      </c>
      <c r="F154" s="154" t="s">
        <v>313</v>
      </c>
      <c r="H154" s="155">
        <v>40</v>
      </c>
      <c r="I154" s="156"/>
      <c r="L154" s="151"/>
      <c r="M154" s="157"/>
      <c r="T154" s="158"/>
      <c r="AT154" s="153" t="s">
        <v>167</v>
      </c>
      <c r="AU154" s="153" t="s">
        <v>79</v>
      </c>
      <c r="AV154" s="12" t="s">
        <v>79</v>
      </c>
      <c r="AW154" s="12" t="s">
        <v>31</v>
      </c>
      <c r="AX154" s="12" t="s">
        <v>77</v>
      </c>
      <c r="AY154" s="153" t="s">
        <v>111</v>
      </c>
    </row>
    <row r="155" spans="2:65" s="1" customFormat="1" ht="16.5" customHeight="1">
      <c r="B155" s="30"/>
      <c r="C155" s="122" t="s">
        <v>314</v>
      </c>
      <c r="D155" s="122" t="s">
        <v>115</v>
      </c>
      <c r="E155" s="123" t="s">
        <v>315</v>
      </c>
      <c r="F155" s="124" t="s">
        <v>316</v>
      </c>
      <c r="G155" s="125" t="s">
        <v>157</v>
      </c>
      <c r="H155" s="126">
        <v>24</v>
      </c>
      <c r="I155" s="127"/>
      <c r="J155" s="128">
        <f>ROUND(I155*H155,2)</f>
        <v>0</v>
      </c>
      <c r="K155" s="129"/>
      <c r="L155" s="30"/>
      <c r="M155" s="130" t="s">
        <v>19</v>
      </c>
      <c r="N155" s="131" t="s">
        <v>40</v>
      </c>
      <c r="P155" s="132">
        <f>O155*H155</f>
        <v>0</v>
      </c>
      <c r="Q155" s="132">
        <v>0</v>
      </c>
      <c r="R155" s="132">
        <f>Q155*H155</f>
        <v>0</v>
      </c>
      <c r="S155" s="132">
        <v>0</v>
      </c>
      <c r="T155" s="133">
        <f>S155*H155</f>
        <v>0</v>
      </c>
      <c r="AR155" s="134" t="s">
        <v>158</v>
      </c>
      <c r="AT155" s="134" t="s">
        <v>115</v>
      </c>
      <c r="AU155" s="134" t="s">
        <v>79</v>
      </c>
      <c r="AY155" s="15" t="s">
        <v>111</v>
      </c>
      <c r="BE155" s="135">
        <f>IF(N155="základní",J155,0)</f>
        <v>0</v>
      </c>
      <c r="BF155" s="135">
        <f>IF(N155="snížená",J155,0)</f>
        <v>0</v>
      </c>
      <c r="BG155" s="135">
        <f>IF(N155="zákl. přenesená",J155,0)</f>
        <v>0</v>
      </c>
      <c r="BH155" s="135">
        <f>IF(N155="sníž. přenesená",J155,0)</f>
        <v>0</v>
      </c>
      <c r="BI155" s="135">
        <f>IF(N155="nulová",J155,0)</f>
        <v>0</v>
      </c>
      <c r="BJ155" s="15" t="s">
        <v>77</v>
      </c>
      <c r="BK155" s="135">
        <f>ROUND(I155*H155,2)</f>
        <v>0</v>
      </c>
      <c r="BL155" s="15" t="s">
        <v>158</v>
      </c>
      <c r="BM155" s="134" t="s">
        <v>317</v>
      </c>
    </row>
    <row r="156" spans="2:65" s="1" customFormat="1" ht="10.199999999999999">
      <c r="B156" s="30"/>
      <c r="D156" s="136" t="s">
        <v>121</v>
      </c>
      <c r="F156" s="137" t="s">
        <v>318</v>
      </c>
      <c r="I156" s="138"/>
      <c r="L156" s="30"/>
      <c r="M156" s="139"/>
      <c r="T156" s="51"/>
      <c r="AT156" s="15" t="s">
        <v>121</v>
      </c>
      <c r="AU156" s="15" t="s">
        <v>79</v>
      </c>
    </row>
    <row r="157" spans="2:65" s="1" customFormat="1" ht="16.5" customHeight="1">
      <c r="B157" s="30"/>
      <c r="C157" s="140" t="s">
        <v>319</v>
      </c>
      <c r="D157" s="140" t="s">
        <v>124</v>
      </c>
      <c r="E157" s="141" t="s">
        <v>320</v>
      </c>
      <c r="F157" s="142" t="s">
        <v>321</v>
      </c>
      <c r="G157" s="143" t="s">
        <v>157</v>
      </c>
      <c r="H157" s="144">
        <v>24</v>
      </c>
      <c r="I157" s="145"/>
      <c r="J157" s="146">
        <f>ROUND(I157*H157,2)</f>
        <v>0</v>
      </c>
      <c r="K157" s="147"/>
      <c r="L157" s="148"/>
      <c r="M157" s="149" t="s">
        <v>19</v>
      </c>
      <c r="N157" s="150" t="s">
        <v>40</v>
      </c>
      <c r="P157" s="132">
        <f>O157*H157</f>
        <v>0</v>
      </c>
      <c r="Q157" s="132">
        <v>1.6199999999999999E-3</v>
      </c>
      <c r="R157" s="132">
        <f>Q157*H157</f>
        <v>3.8879999999999998E-2</v>
      </c>
      <c r="S157" s="132">
        <v>0</v>
      </c>
      <c r="T157" s="133">
        <f>S157*H157</f>
        <v>0</v>
      </c>
      <c r="AR157" s="134" t="s">
        <v>165</v>
      </c>
      <c r="AT157" s="134" t="s">
        <v>124</v>
      </c>
      <c r="AU157" s="134" t="s">
        <v>79</v>
      </c>
      <c r="AY157" s="15" t="s">
        <v>111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5" t="s">
        <v>77</v>
      </c>
      <c r="BK157" s="135">
        <f>ROUND(I157*H157,2)</f>
        <v>0</v>
      </c>
      <c r="BL157" s="15" t="s">
        <v>158</v>
      </c>
      <c r="BM157" s="134" t="s">
        <v>322</v>
      </c>
    </row>
    <row r="158" spans="2:65" s="1" customFormat="1" ht="16.5" customHeight="1">
      <c r="B158" s="30"/>
      <c r="C158" s="140" t="s">
        <v>323</v>
      </c>
      <c r="D158" s="140" t="s">
        <v>124</v>
      </c>
      <c r="E158" s="141" t="s">
        <v>300</v>
      </c>
      <c r="F158" s="142" t="s">
        <v>301</v>
      </c>
      <c r="G158" s="143" t="s">
        <v>302</v>
      </c>
      <c r="H158" s="144">
        <v>24</v>
      </c>
      <c r="I158" s="145"/>
      <c r="J158" s="146">
        <f>ROUND(I158*H158,2)</f>
        <v>0</v>
      </c>
      <c r="K158" s="147"/>
      <c r="L158" s="148"/>
      <c r="M158" s="149" t="s">
        <v>19</v>
      </c>
      <c r="N158" s="150" t="s">
        <v>40</v>
      </c>
      <c r="P158" s="132">
        <f>O158*H158</f>
        <v>0</v>
      </c>
      <c r="Q158" s="132">
        <v>3.0000000000000001E-5</v>
      </c>
      <c r="R158" s="132">
        <f>Q158*H158</f>
        <v>7.2000000000000005E-4</v>
      </c>
      <c r="S158" s="132">
        <v>0</v>
      </c>
      <c r="T158" s="133">
        <f>S158*H158</f>
        <v>0</v>
      </c>
      <c r="AR158" s="134" t="s">
        <v>165</v>
      </c>
      <c r="AT158" s="134" t="s">
        <v>124</v>
      </c>
      <c r="AU158" s="134" t="s">
        <v>79</v>
      </c>
      <c r="AY158" s="15" t="s">
        <v>111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5" t="s">
        <v>77</v>
      </c>
      <c r="BK158" s="135">
        <f>ROUND(I158*H158,2)</f>
        <v>0</v>
      </c>
      <c r="BL158" s="15" t="s">
        <v>158</v>
      </c>
      <c r="BM158" s="134" t="s">
        <v>324</v>
      </c>
    </row>
    <row r="159" spans="2:65" s="1" customFormat="1" ht="16.5" customHeight="1">
      <c r="B159" s="30"/>
      <c r="C159" s="140" t="s">
        <v>325</v>
      </c>
      <c r="D159" s="140" t="s">
        <v>124</v>
      </c>
      <c r="E159" s="141" t="s">
        <v>305</v>
      </c>
      <c r="F159" s="142" t="s">
        <v>306</v>
      </c>
      <c r="G159" s="143" t="s">
        <v>157</v>
      </c>
      <c r="H159" s="144">
        <v>20</v>
      </c>
      <c r="I159" s="145"/>
      <c r="J159" s="146">
        <f>ROUND(I159*H159,2)</f>
        <v>0</v>
      </c>
      <c r="K159" s="147"/>
      <c r="L159" s="148"/>
      <c r="M159" s="149" t="s">
        <v>19</v>
      </c>
      <c r="N159" s="150" t="s">
        <v>40</v>
      </c>
      <c r="P159" s="132">
        <f>O159*H159</f>
        <v>0</v>
      </c>
      <c r="Q159" s="132">
        <v>4.4999999999999999E-4</v>
      </c>
      <c r="R159" s="132">
        <f>Q159*H159</f>
        <v>8.9999999999999993E-3</v>
      </c>
      <c r="S159" s="132">
        <v>0</v>
      </c>
      <c r="T159" s="133">
        <f>S159*H159</f>
        <v>0</v>
      </c>
      <c r="AR159" s="134" t="s">
        <v>165</v>
      </c>
      <c r="AT159" s="134" t="s">
        <v>124</v>
      </c>
      <c r="AU159" s="134" t="s">
        <v>79</v>
      </c>
      <c r="AY159" s="15" t="s">
        <v>111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5" t="s">
        <v>77</v>
      </c>
      <c r="BK159" s="135">
        <f>ROUND(I159*H159,2)</f>
        <v>0</v>
      </c>
      <c r="BL159" s="15" t="s">
        <v>158</v>
      </c>
      <c r="BM159" s="134" t="s">
        <v>326</v>
      </c>
    </row>
    <row r="160" spans="2:65" s="12" customFormat="1" ht="10.199999999999999">
      <c r="B160" s="151"/>
      <c r="D160" s="152" t="s">
        <v>167</v>
      </c>
      <c r="E160" s="153" t="s">
        <v>19</v>
      </c>
      <c r="F160" s="154" t="s">
        <v>327</v>
      </c>
      <c r="H160" s="155">
        <v>20</v>
      </c>
      <c r="I160" s="156"/>
      <c r="L160" s="151"/>
      <c r="M160" s="157"/>
      <c r="T160" s="158"/>
      <c r="AT160" s="153" t="s">
        <v>167</v>
      </c>
      <c r="AU160" s="153" t="s">
        <v>79</v>
      </c>
      <c r="AV160" s="12" t="s">
        <v>79</v>
      </c>
      <c r="AW160" s="12" t="s">
        <v>31</v>
      </c>
      <c r="AX160" s="12" t="s">
        <v>77</v>
      </c>
      <c r="AY160" s="153" t="s">
        <v>111</v>
      </c>
    </row>
    <row r="161" spans="2:65" s="1" customFormat="1" ht="16.5" customHeight="1">
      <c r="B161" s="30"/>
      <c r="C161" s="140" t="s">
        <v>328</v>
      </c>
      <c r="D161" s="140" t="s">
        <v>124</v>
      </c>
      <c r="E161" s="141" t="s">
        <v>310</v>
      </c>
      <c r="F161" s="142" t="s">
        <v>311</v>
      </c>
      <c r="G161" s="143" t="s">
        <v>157</v>
      </c>
      <c r="H161" s="144">
        <v>15</v>
      </c>
      <c r="I161" s="145"/>
      <c r="J161" s="146">
        <f>ROUND(I161*H161,2)</f>
        <v>0</v>
      </c>
      <c r="K161" s="147"/>
      <c r="L161" s="148"/>
      <c r="M161" s="149" t="s">
        <v>19</v>
      </c>
      <c r="N161" s="150" t="s">
        <v>40</v>
      </c>
      <c r="P161" s="132">
        <f>O161*H161</f>
        <v>0</v>
      </c>
      <c r="Q161" s="132">
        <v>3.1E-4</v>
      </c>
      <c r="R161" s="132">
        <f>Q161*H161</f>
        <v>4.6499999999999996E-3</v>
      </c>
      <c r="S161" s="132">
        <v>0</v>
      </c>
      <c r="T161" s="133">
        <f>S161*H161</f>
        <v>0</v>
      </c>
      <c r="AR161" s="134" t="s">
        <v>165</v>
      </c>
      <c r="AT161" s="134" t="s">
        <v>124</v>
      </c>
      <c r="AU161" s="134" t="s">
        <v>79</v>
      </c>
      <c r="AY161" s="15" t="s">
        <v>111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5" t="s">
        <v>77</v>
      </c>
      <c r="BK161" s="135">
        <f>ROUND(I161*H161,2)</f>
        <v>0</v>
      </c>
      <c r="BL161" s="15" t="s">
        <v>158</v>
      </c>
      <c r="BM161" s="134" t="s">
        <v>329</v>
      </c>
    </row>
    <row r="162" spans="2:65" s="12" customFormat="1" ht="10.199999999999999">
      <c r="B162" s="151"/>
      <c r="D162" s="152" t="s">
        <v>167</v>
      </c>
      <c r="E162" s="153" t="s">
        <v>19</v>
      </c>
      <c r="F162" s="154" t="s">
        <v>330</v>
      </c>
      <c r="H162" s="155">
        <v>15</v>
      </c>
      <c r="I162" s="156"/>
      <c r="L162" s="151"/>
      <c r="M162" s="157"/>
      <c r="T162" s="158"/>
      <c r="AT162" s="153" t="s">
        <v>167</v>
      </c>
      <c r="AU162" s="153" t="s">
        <v>79</v>
      </c>
      <c r="AV162" s="12" t="s">
        <v>79</v>
      </c>
      <c r="AW162" s="12" t="s">
        <v>31</v>
      </c>
      <c r="AX162" s="12" t="s">
        <v>77</v>
      </c>
      <c r="AY162" s="153" t="s">
        <v>111</v>
      </c>
    </row>
    <row r="163" spans="2:65" s="1" customFormat="1" ht="16.5" customHeight="1">
      <c r="B163" s="30"/>
      <c r="C163" s="122" t="s">
        <v>331</v>
      </c>
      <c r="D163" s="122" t="s">
        <v>115</v>
      </c>
      <c r="E163" s="123" t="s">
        <v>332</v>
      </c>
      <c r="F163" s="124" t="s">
        <v>333</v>
      </c>
      <c r="G163" s="125" t="s">
        <v>118</v>
      </c>
      <c r="H163" s="126">
        <v>8</v>
      </c>
      <c r="I163" s="127"/>
      <c r="J163" s="128">
        <f>ROUND(I163*H163,2)</f>
        <v>0</v>
      </c>
      <c r="K163" s="129"/>
      <c r="L163" s="30"/>
      <c r="M163" s="130" t="s">
        <v>19</v>
      </c>
      <c r="N163" s="131" t="s">
        <v>40</v>
      </c>
      <c r="P163" s="132">
        <f>O163*H163</f>
        <v>0</v>
      </c>
      <c r="Q163" s="132">
        <v>0</v>
      </c>
      <c r="R163" s="132">
        <f>Q163*H163</f>
        <v>0</v>
      </c>
      <c r="S163" s="132">
        <v>0</v>
      </c>
      <c r="T163" s="133">
        <f>S163*H163</f>
        <v>0</v>
      </c>
      <c r="AR163" s="134" t="s">
        <v>158</v>
      </c>
      <c r="AT163" s="134" t="s">
        <v>115</v>
      </c>
      <c r="AU163" s="134" t="s">
        <v>79</v>
      </c>
      <c r="AY163" s="15" t="s">
        <v>111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5" t="s">
        <v>77</v>
      </c>
      <c r="BK163" s="135">
        <f>ROUND(I163*H163,2)</f>
        <v>0</v>
      </c>
      <c r="BL163" s="15" t="s">
        <v>158</v>
      </c>
      <c r="BM163" s="134" t="s">
        <v>334</v>
      </c>
    </row>
    <row r="164" spans="2:65" s="1" customFormat="1" ht="10.199999999999999">
      <c r="B164" s="30"/>
      <c r="D164" s="136" t="s">
        <v>121</v>
      </c>
      <c r="F164" s="137" t="s">
        <v>335</v>
      </c>
      <c r="I164" s="138"/>
      <c r="L164" s="30"/>
      <c r="M164" s="139"/>
      <c r="T164" s="51"/>
      <c r="AT164" s="15" t="s">
        <v>121</v>
      </c>
      <c r="AU164" s="15" t="s">
        <v>79</v>
      </c>
    </row>
    <row r="165" spans="2:65" s="1" customFormat="1" ht="16.5" customHeight="1">
      <c r="B165" s="30"/>
      <c r="C165" s="140" t="s">
        <v>158</v>
      </c>
      <c r="D165" s="140" t="s">
        <v>124</v>
      </c>
      <c r="E165" s="141" t="s">
        <v>336</v>
      </c>
      <c r="F165" s="142" t="s">
        <v>337</v>
      </c>
      <c r="G165" s="143" t="s">
        <v>338</v>
      </c>
      <c r="H165" s="144">
        <v>8</v>
      </c>
      <c r="I165" s="145"/>
      <c r="J165" s="146">
        <f>ROUND(I165*H165,2)</f>
        <v>0</v>
      </c>
      <c r="K165" s="147"/>
      <c r="L165" s="148"/>
      <c r="M165" s="149" t="s">
        <v>19</v>
      </c>
      <c r="N165" s="150" t="s">
        <v>40</v>
      </c>
      <c r="P165" s="132">
        <f>O165*H165</f>
        <v>0</v>
      </c>
      <c r="Q165" s="132">
        <v>1.07E-3</v>
      </c>
      <c r="R165" s="132">
        <f>Q165*H165</f>
        <v>8.5599999999999999E-3</v>
      </c>
      <c r="S165" s="132">
        <v>0</v>
      </c>
      <c r="T165" s="133">
        <f>S165*H165</f>
        <v>0</v>
      </c>
      <c r="AR165" s="134" t="s">
        <v>165</v>
      </c>
      <c r="AT165" s="134" t="s">
        <v>124</v>
      </c>
      <c r="AU165" s="134" t="s">
        <v>79</v>
      </c>
      <c r="AY165" s="15" t="s">
        <v>111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5" t="s">
        <v>77</v>
      </c>
      <c r="BK165" s="135">
        <f>ROUND(I165*H165,2)</f>
        <v>0</v>
      </c>
      <c r="BL165" s="15" t="s">
        <v>158</v>
      </c>
      <c r="BM165" s="134" t="s">
        <v>339</v>
      </c>
    </row>
    <row r="166" spans="2:65" s="1" customFormat="1" ht="24.15" customHeight="1">
      <c r="B166" s="30"/>
      <c r="C166" s="122" t="s">
        <v>340</v>
      </c>
      <c r="D166" s="122" t="s">
        <v>115</v>
      </c>
      <c r="E166" s="123" t="s">
        <v>341</v>
      </c>
      <c r="F166" s="124" t="s">
        <v>342</v>
      </c>
      <c r="G166" s="125" t="s">
        <v>157</v>
      </c>
      <c r="H166" s="126">
        <v>104</v>
      </c>
      <c r="I166" s="127"/>
      <c r="J166" s="128">
        <f>ROUND(I166*H166,2)</f>
        <v>0</v>
      </c>
      <c r="K166" s="129"/>
      <c r="L166" s="30"/>
      <c r="M166" s="130" t="s">
        <v>19</v>
      </c>
      <c r="N166" s="131" t="s">
        <v>40</v>
      </c>
      <c r="P166" s="132">
        <f>O166*H166</f>
        <v>0</v>
      </c>
      <c r="Q166" s="132">
        <v>0</v>
      </c>
      <c r="R166" s="132">
        <f>Q166*H166</f>
        <v>0</v>
      </c>
      <c r="S166" s="132">
        <v>0</v>
      </c>
      <c r="T166" s="133">
        <f>S166*H166</f>
        <v>0</v>
      </c>
      <c r="AR166" s="134" t="s">
        <v>158</v>
      </c>
      <c r="AT166" s="134" t="s">
        <v>115</v>
      </c>
      <c r="AU166" s="134" t="s">
        <v>79</v>
      </c>
      <c r="AY166" s="15" t="s">
        <v>111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5" t="s">
        <v>77</v>
      </c>
      <c r="BK166" s="135">
        <f>ROUND(I166*H166,2)</f>
        <v>0</v>
      </c>
      <c r="BL166" s="15" t="s">
        <v>158</v>
      </c>
      <c r="BM166" s="134" t="s">
        <v>343</v>
      </c>
    </row>
    <row r="167" spans="2:65" s="1" customFormat="1" ht="10.199999999999999">
      <c r="B167" s="30"/>
      <c r="D167" s="136" t="s">
        <v>121</v>
      </c>
      <c r="F167" s="137" t="s">
        <v>344</v>
      </c>
      <c r="I167" s="138"/>
      <c r="L167" s="30"/>
      <c r="M167" s="139"/>
      <c r="T167" s="51"/>
      <c r="AT167" s="15" t="s">
        <v>121</v>
      </c>
      <c r="AU167" s="15" t="s">
        <v>79</v>
      </c>
    </row>
    <row r="168" spans="2:65" s="1" customFormat="1" ht="16.5" customHeight="1">
      <c r="B168" s="30"/>
      <c r="C168" s="140" t="s">
        <v>345</v>
      </c>
      <c r="D168" s="140" t="s">
        <v>124</v>
      </c>
      <c r="E168" s="141" t="s">
        <v>346</v>
      </c>
      <c r="F168" s="142" t="s">
        <v>347</v>
      </c>
      <c r="G168" s="143" t="s">
        <v>157</v>
      </c>
      <c r="H168" s="144">
        <v>34.5</v>
      </c>
      <c r="I168" s="145"/>
      <c r="J168" s="146">
        <f>ROUND(I168*H168,2)</f>
        <v>0</v>
      </c>
      <c r="K168" s="147"/>
      <c r="L168" s="148"/>
      <c r="M168" s="149" t="s">
        <v>19</v>
      </c>
      <c r="N168" s="150" t="s">
        <v>40</v>
      </c>
      <c r="P168" s="132">
        <f>O168*H168</f>
        <v>0</v>
      </c>
      <c r="Q168" s="132">
        <v>9.0000000000000006E-5</v>
      </c>
      <c r="R168" s="132">
        <f>Q168*H168</f>
        <v>3.1050000000000001E-3</v>
      </c>
      <c r="S168" s="132">
        <v>0</v>
      </c>
      <c r="T168" s="133">
        <f>S168*H168</f>
        <v>0</v>
      </c>
      <c r="AR168" s="134" t="s">
        <v>165</v>
      </c>
      <c r="AT168" s="134" t="s">
        <v>124</v>
      </c>
      <c r="AU168" s="134" t="s">
        <v>79</v>
      </c>
      <c r="AY168" s="15" t="s">
        <v>111</v>
      </c>
      <c r="BE168" s="135">
        <f>IF(N168="základní",J168,0)</f>
        <v>0</v>
      </c>
      <c r="BF168" s="135">
        <f>IF(N168="snížená",J168,0)</f>
        <v>0</v>
      </c>
      <c r="BG168" s="135">
        <f>IF(N168="zákl. přenesená",J168,0)</f>
        <v>0</v>
      </c>
      <c r="BH168" s="135">
        <f>IF(N168="sníž. přenesená",J168,0)</f>
        <v>0</v>
      </c>
      <c r="BI168" s="135">
        <f>IF(N168="nulová",J168,0)</f>
        <v>0</v>
      </c>
      <c r="BJ168" s="15" t="s">
        <v>77</v>
      </c>
      <c r="BK168" s="135">
        <f>ROUND(I168*H168,2)</f>
        <v>0</v>
      </c>
      <c r="BL168" s="15" t="s">
        <v>158</v>
      </c>
      <c r="BM168" s="134" t="s">
        <v>348</v>
      </c>
    </row>
    <row r="169" spans="2:65" s="12" customFormat="1" ht="10.199999999999999">
      <c r="B169" s="151"/>
      <c r="D169" s="152" t="s">
        <v>167</v>
      </c>
      <c r="E169" s="153" t="s">
        <v>19</v>
      </c>
      <c r="F169" s="154" t="s">
        <v>349</v>
      </c>
      <c r="H169" s="155">
        <v>34.5</v>
      </c>
      <c r="I169" s="156"/>
      <c r="L169" s="151"/>
      <c r="M169" s="157"/>
      <c r="T169" s="158"/>
      <c r="AT169" s="153" t="s">
        <v>167</v>
      </c>
      <c r="AU169" s="153" t="s">
        <v>79</v>
      </c>
      <c r="AV169" s="12" t="s">
        <v>79</v>
      </c>
      <c r="AW169" s="12" t="s">
        <v>31</v>
      </c>
      <c r="AX169" s="12" t="s">
        <v>77</v>
      </c>
      <c r="AY169" s="153" t="s">
        <v>111</v>
      </c>
    </row>
    <row r="170" spans="2:65" s="1" customFormat="1" ht="16.5" customHeight="1">
      <c r="B170" s="30"/>
      <c r="C170" s="140" t="s">
        <v>350</v>
      </c>
      <c r="D170" s="140" t="s">
        <v>124</v>
      </c>
      <c r="E170" s="141" t="s">
        <v>351</v>
      </c>
      <c r="F170" s="142" t="s">
        <v>352</v>
      </c>
      <c r="G170" s="143" t="s">
        <v>157</v>
      </c>
      <c r="H170" s="144">
        <v>85.1</v>
      </c>
      <c r="I170" s="145"/>
      <c r="J170" s="146">
        <f>ROUND(I170*H170,2)</f>
        <v>0</v>
      </c>
      <c r="K170" s="147"/>
      <c r="L170" s="148"/>
      <c r="M170" s="149" t="s">
        <v>19</v>
      </c>
      <c r="N170" s="150" t="s">
        <v>40</v>
      </c>
      <c r="P170" s="132">
        <f>O170*H170</f>
        <v>0</v>
      </c>
      <c r="Q170" s="132">
        <v>2.2000000000000001E-4</v>
      </c>
      <c r="R170" s="132">
        <f>Q170*H170</f>
        <v>1.8721999999999999E-2</v>
      </c>
      <c r="S170" s="132">
        <v>0</v>
      </c>
      <c r="T170" s="133">
        <f>S170*H170</f>
        <v>0</v>
      </c>
      <c r="AR170" s="134" t="s">
        <v>165</v>
      </c>
      <c r="AT170" s="134" t="s">
        <v>124</v>
      </c>
      <c r="AU170" s="134" t="s">
        <v>79</v>
      </c>
      <c r="AY170" s="15" t="s">
        <v>111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5" t="s">
        <v>77</v>
      </c>
      <c r="BK170" s="135">
        <f>ROUND(I170*H170,2)</f>
        <v>0</v>
      </c>
      <c r="BL170" s="15" t="s">
        <v>158</v>
      </c>
      <c r="BM170" s="134" t="s">
        <v>353</v>
      </c>
    </row>
    <row r="171" spans="2:65" s="12" customFormat="1" ht="10.199999999999999">
      <c r="B171" s="151"/>
      <c r="D171" s="152" t="s">
        <v>167</v>
      </c>
      <c r="E171" s="153" t="s">
        <v>19</v>
      </c>
      <c r="F171" s="154" t="s">
        <v>354</v>
      </c>
      <c r="H171" s="155">
        <v>85.1</v>
      </c>
      <c r="I171" s="156"/>
      <c r="L171" s="151"/>
      <c r="M171" s="157"/>
      <c r="T171" s="158"/>
      <c r="AT171" s="153" t="s">
        <v>167</v>
      </c>
      <c r="AU171" s="153" t="s">
        <v>79</v>
      </c>
      <c r="AV171" s="12" t="s">
        <v>79</v>
      </c>
      <c r="AW171" s="12" t="s">
        <v>31</v>
      </c>
      <c r="AX171" s="12" t="s">
        <v>77</v>
      </c>
      <c r="AY171" s="153" t="s">
        <v>111</v>
      </c>
    </row>
    <row r="172" spans="2:65" s="1" customFormat="1" ht="24.15" customHeight="1">
      <c r="B172" s="30"/>
      <c r="C172" s="122" t="s">
        <v>355</v>
      </c>
      <c r="D172" s="122" t="s">
        <v>115</v>
      </c>
      <c r="E172" s="123" t="s">
        <v>356</v>
      </c>
      <c r="F172" s="124" t="s">
        <v>357</v>
      </c>
      <c r="G172" s="125" t="s">
        <v>157</v>
      </c>
      <c r="H172" s="126">
        <v>135</v>
      </c>
      <c r="I172" s="127"/>
      <c r="J172" s="128">
        <f>ROUND(I172*H172,2)</f>
        <v>0</v>
      </c>
      <c r="K172" s="129"/>
      <c r="L172" s="30"/>
      <c r="M172" s="130" t="s">
        <v>19</v>
      </c>
      <c r="N172" s="131" t="s">
        <v>40</v>
      </c>
      <c r="P172" s="132">
        <f>O172*H172</f>
        <v>0</v>
      </c>
      <c r="Q172" s="132">
        <v>0</v>
      </c>
      <c r="R172" s="132">
        <f>Q172*H172</f>
        <v>0</v>
      </c>
      <c r="S172" s="132">
        <v>0</v>
      </c>
      <c r="T172" s="133">
        <f>S172*H172</f>
        <v>0</v>
      </c>
      <c r="AR172" s="134" t="s">
        <v>158</v>
      </c>
      <c r="AT172" s="134" t="s">
        <v>115</v>
      </c>
      <c r="AU172" s="134" t="s">
        <v>79</v>
      </c>
      <c r="AY172" s="15" t="s">
        <v>111</v>
      </c>
      <c r="BE172" s="135">
        <f>IF(N172="základní",J172,0)</f>
        <v>0</v>
      </c>
      <c r="BF172" s="135">
        <f>IF(N172="snížená",J172,0)</f>
        <v>0</v>
      </c>
      <c r="BG172" s="135">
        <f>IF(N172="zákl. přenesená",J172,0)</f>
        <v>0</v>
      </c>
      <c r="BH172" s="135">
        <f>IF(N172="sníž. přenesená",J172,0)</f>
        <v>0</v>
      </c>
      <c r="BI172" s="135">
        <f>IF(N172="nulová",J172,0)</f>
        <v>0</v>
      </c>
      <c r="BJ172" s="15" t="s">
        <v>77</v>
      </c>
      <c r="BK172" s="135">
        <f>ROUND(I172*H172,2)</f>
        <v>0</v>
      </c>
      <c r="BL172" s="15" t="s">
        <v>158</v>
      </c>
      <c r="BM172" s="134" t="s">
        <v>358</v>
      </c>
    </row>
    <row r="173" spans="2:65" s="1" customFormat="1" ht="10.199999999999999">
      <c r="B173" s="30"/>
      <c r="D173" s="136" t="s">
        <v>121</v>
      </c>
      <c r="F173" s="137" t="s">
        <v>359</v>
      </c>
      <c r="I173" s="138"/>
      <c r="L173" s="30"/>
      <c r="M173" s="139"/>
      <c r="T173" s="51"/>
      <c r="AT173" s="15" t="s">
        <v>121</v>
      </c>
      <c r="AU173" s="15" t="s">
        <v>79</v>
      </c>
    </row>
    <row r="174" spans="2:65" s="1" customFormat="1" ht="16.5" customHeight="1">
      <c r="B174" s="30"/>
      <c r="C174" s="140" t="s">
        <v>360</v>
      </c>
      <c r="D174" s="140" t="s">
        <v>124</v>
      </c>
      <c r="E174" s="141" t="s">
        <v>361</v>
      </c>
      <c r="F174" s="142" t="s">
        <v>362</v>
      </c>
      <c r="G174" s="143" t="s">
        <v>157</v>
      </c>
      <c r="H174" s="144">
        <v>155.25</v>
      </c>
      <c r="I174" s="145"/>
      <c r="J174" s="146">
        <f>ROUND(I174*H174,2)</f>
        <v>0</v>
      </c>
      <c r="K174" s="147"/>
      <c r="L174" s="148"/>
      <c r="M174" s="149" t="s">
        <v>19</v>
      </c>
      <c r="N174" s="150" t="s">
        <v>40</v>
      </c>
      <c r="P174" s="132">
        <f>O174*H174</f>
        <v>0</v>
      </c>
      <c r="Q174" s="132">
        <v>2.5000000000000001E-4</v>
      </c>
      <c r="R174" s="132">
        <f>Q174*H174</f>
        <v>3.88125E-2</v>
      </c>
      <c r="S174" s="132">
        <v>0</v>
      </c>
      <c r="T174" s="133">
        <f>S174*H174</f>
        <v>0</v>
      </c>
      <c r="AR174" s="134" t="s">
        <v>165</v>
      </c>
      <c r="AT174" s="134" t="s">
        <v>124</v>
      </c>
      <c r="AU174" s="134" t="s">
        <v>79</v>
      </c>
      <c r="AY174" s="15" t="s">
        <v>111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5" t="s">
        <v>77</v>
      </c>
      <c r="BK174" s="135">
        <f>ROUND(I174*H174,2)</f>
        <v>0</v>
      </c>
      <c r="BL174" s="15" t="s">
        <v>158</v>
      </c>
      <c r="BM174" s="134" t="s">
        <v>363</v>
      </c>
    </row>
    <row r="175" spans="2:65" s="12" customFormat="1" ht="10.199999999999999">
      <c r="B175" s="151"/>
      <c r="D175" s="152" t="s">
        <v>167</v>
      </c>
      <c r="E175" s="153" t="s">
        <v>19</v>
      </c>
      <c r="F175" s="154" t="s">
        <v>364</v>
      </c>
      <c r="H175" s="155">
        <v>155.25</v>
      </c>
      <c r="I175" s="156"/>
      <c r="L175" s="151"/>
      <c r="M175" s="157"/>
      <c r="T175" s="158"/>
      <c r="AT175" s="153" t="s">
        <v>167</v>
      </c>
      <c r="AU175" s="153" t="s">
        <v>79</v>
      </c>
      <c r="AV175" s="12" t="s">
        <v>79</v>
      </c>
      <c r="AW175" s="12" t="s">
        <v>31</v>
      </c>
      <c r="AX175" s="12" t="s">
        <v>77</v>
      </c>
      <c r="AY175" s="153" t="s">
        <v>111</v>
      </c>
    </row>
    <row r="176" spans="2:65" s="1" customFormat="1" ht="24.15" customHeight="1">
      <c r="B176" s="30"/>
      <c r="C176" s="122" t="s">
        <v>365</v>
      </c>
      <c r="D176" s="122" t="s">
        <v>115</v>
      </c>
      <c r="E176" s="123" t="s">
        <v>366</v>
      </c>
      <c r="F176" s="124" t="s">
        <v>367</v>
      </c>
      <c r="G176" s="125" t="s">
        <v>157</v>
      </c>
      <c r="H176" s="126">
        <v>38</v>
      </c>
      <c r="I176" s="127"/>
      <c r="J176" s="128">
        <f>ROUND(I176*H176,2)</f>
        <v>0</v>
      </c>
      <c r="K176" s="129"/>
      <c r="L176" s="30"/>
      <c r="M176" s="130" t="s">
        <v>19</v>
      </c>
      <c r="N176" s="131" t="s">
        <v>40</v>
      </c>
      <c r="P176" s="132">
        <f>O176*H176</f>
        <v>0</v>
      </c>
      <c r="Q176" s="132">
        <v>0</v>
      </c>
      <c r="R176" s="132">
        <f>Q176*H176</f>
        <v>0</v>
      </c>
      <c r="S176" s="132">
        <v>0</v>
      </c>
      <c r="T176" s="133">
        <f>S176*H176</f>
        <v>0</v>
      </c>
      <c r="AR176" s="134" t="s">
        <v>158</v>
      </c>
      <c r="AT176" s="134" t="s">
        <v>115</v>
      </c>
      <c r="AU176" s="134" t="s">
        <v>79</v>
      </c>
      <c r="AY176" s="15" t="s">
        <v>111</v>
      </c>
      <c r="BE176" s="135">
        <f>IF(N176="základní",J176,0)</f>
        <v>0</v>
      </c>
      <c r="BF176" s="135">
        <f>IF(N176="snížená",J176,0)</f>
        <v>0</v>
      </c>
      <c r="BG176" s="135">
        <f>IF(N176="zákl. přenesená",J176,0)</f>
        <v>0</v>
      </c>
      <c r="BH176" s="135">
        <f>IF(N176="sníž. přenesená",J176,0)</f>
        <v>0</v>
      </c>
      <c r="BI176" s="135">
        <f>IF(N176="nulová",J176,0)</f>
        <v>0</v>
      </c>
      <c r="BJ176" s="15" t="s">
        <v>77</v>
      </c>
      <c r="BK176" s="135">
        <f>ROUND(I176*H176,2)</f>
        <v>0</v>
      </c>
      <c r="BL176" s="15" t="s">
        <v>158</v>
      </c>
      <c r="BM176" s="134" t="s">
        <v>368</v>
      </c>
    </row>
    <row r="177" spans="2:65" s="1" customFormat="1" ht="10.199999999999999">
      <c r="B177" s="30"/>
      <c r="D177" s="136" t="s">
        <v>121</v>
      </c>
      <c r="F177" s="137" t="s">
        <v>369</v>
      </c>
      <c r="I177" s="138"/>
      <c r="L177" s="30"/>
      <c r="M177" s="139"/>
      <c r="T177" s="51"/>
      <c r="AT177" s="15" t="s">
        <v>121</v>
      </c>
      <c r="AU177" s="15" t="s">
        <v>79</v>
      </c>
    </row>
    <row r="178" spans="2:65" s="1" customFormat="1" ht="24.15" customHeight="1">
      <c r="B178" s="30"/>
      <c r="C178" s="140" t="s">
        <v>370</v>
      </c>
      <c r="D178" s="140" t="s">
        <v>124</v>
      </c>
      <c r="E178" s="141" t="s">
        <v>371</v>
      </c>
      <c r="F178" s="142" t="s">
        <v>372</v>
      </c>
      <c r="G178" s="143" t="s">
        <v>157</v>
      </c>
      <c r="H178" s="144">
        <v>43.7</v>
      </c>
      <c r="I178" s="145"/>
      <c r="J178" s="146">
        <f>ROUND(I178*H178,2)</f>
        <v>0</v>
      </c>
      <c r="K178" s="147"/>
      <c r="L178" s="148"/>
      <c r="M178" s="149" t="s">
        <v>19</v>
      </c>
      <c r="N178" s="150" t="s">
        <v>40</v>
      </c>
      <c r="P178" s="132">
        <f>O178*H178</f>
        <v>0</v>
      </c>
      <c r="Q178" s="132">
        <v>2.0000000000000001E-4</v>
      </c>
      <c r="R178" s="132">
        <f>Q178*H178</f>
        <v>8.7400000000000012E-3</v>
      </c>
      <c r="S178" s="132">
        <v>0</v>
      </c>
      <c r="T178" s="133">
        <f>S178*H178</f>
        <v>0</v>
      </c>
      <c r="AR178" s="134" t="s">
        <v>165</v>
      </c>
      <c r="AT178" s="134" t="s">
        <v>124</v>
      </c>
      <c r="AU178" s="134" t="s">
        <v>79</v>
      </c>
      <c r="AY178" s="15" t="s">
        <v>111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5" t="s">
        <v>77</v>
      </c>
      <c r="BK178" s="135">
        <f>ROUND(I178*H178,2)</f>
        <v>0</v>
      </c>
      <c r="BL178" s="15" t="s">
        <v>158</v>
      </c>
      <c r="BM178" s="134" t="s">
        <v>373</v>
      </c>
    </row>
    <row r="179" spans="2:65" s="12" customFormat="1" ht="10.199999999999999">
      <c r="B179" s="151"/>
      <c r="D179" s="152" t="s">
        <v>167</v>
      </c>
      <c r="E179" s="153" t="s">
        <v>19</v>
      </c>
      <c r="F179" s="154" t="s">
        <v>374</v>
      </c>
      <c r="H179" s="155">
        <v>43.7</v>
      </c>
      <c r="I179" s="156"/>
      <c r="L179" s="151"/>
      <c r="M179" s="157"/>
      <c r="T179" s="158"/>
      <c r="AT179" s="153" t="s">
        <v>167</v>
      </c>
      <c r="AU179" s="153" t="s">
        <v>79</v>
      </c>
      <c r="AV179" s="12" t="s">
        <v>79</v>
      </c>
      <c r="AW179" s="12" t="s">
        <v>31</v>
      </c>
      <c r="AX179" s="12" t="s">
        <v>77</v>
      </c>
      <c r="AY179" s="153" t="s">
        <v>111</v>
      </c>
    </row>
    <row r="180" spans="2:65" s="1" customFormat="1" ht="24.15" customHeight="1">
      <c r="B180" s="30"/>
      <c r="C180" s="122" t="s">
        <v>375</v>
      </c>
      <c r="D180" s="122" t="s">
        <v>115</v>
      </c>
      <c r="E180" s="123" t="s">
        <v>376</v>
      </c>
      <c r="F180" s="124" t="s">
        <v>377</v>
      </c>
      <c r="G180" s="125" t="s">
        <v>157</v>
      </c>
      <c r="H180" s="126">
        <v>68</v>
      </c>
      <c r="I180" s="127"/>
      <c r="J180" s="128">
        <f>ROUND(I180*H180,2)</f>
        <v>0</v>
      </c>
      <c r="K180" s="129"/>
      <c r="L180" s="30"/>
      <c r="M180" s="130" t="s">
        <v>19</v>
      </c>
      <c r="N180" s="131" t="s">
        <v>40</v>
      </c>
      <c r="P180" s="132">
        <f>O180*H180</f>
        <v>0</v>
      </c>
      <c r="Q180" s="132">
        <v>0</v>
      </c>
      <c r="R180" s="132">
        <f>Q180*H180</f>
        <v>0</v>
      </c>
      <c r="S180" s="132">
        <v>0</v>
      </c>
      <c r="T180" s="133">
        <f>S180*H180</f>
        <v>0</v>
      </c>
      <c r="AR180" s="134" t="s">
        <v>158</v>
      </c>
      <c r="AT180" s="134" t="s">
        <v>115</v>
      </c>
      <c r="AU180" s="134" t="s">
        <v>79</v>
      </c>
      <c r="AY180" s="15" t="s">
        <v>111</v>
      </c>
      <c r="BE180" s="135">
        <f>IF(N180="základní",J180,0)</f>
        <v>0</v>
      </c>
      <c r="BF180" s="135">
        <f>IF(N180="snížená",J180,0)</f>
        <v>0</v>
      </c>
      <c r="BG180" s="135">
        <f>IF(N180="zákl. přenesená",J180,0)</f>
        <v>0</v>
      </c>
      <c r="BH180" s="135">
        <f>IF(N180="sníž. přenesená",J180,0)</f>
        <v>0</v>
      </c>
      <c r="BI180" s="135">
        <f>IF(N180="nulová",J180,0)</f>
        <v>0</v>
      </c>
      <c r="BJ180" s="15" t="s">
        <v>77</v>
      </c>
      <c r="BK180" s="135">
        <f>ROUND(I180*H180,2)</f>
        <v>0</v>
      </c>
      <c r="BL180" s="15" t="s">
        <v>158</v>
      </c>
      <c r="BM180" s="134" t="s">
        <v>378</v>
      </c>
    </row>
    <row r="181" spans="2:65" s="1" customFormat="1" ht="10.199999999999999">
      <c r="B181" s="30"/>
      <c r="D181" s="136" t="s">
        <v>121</v>
      </c>
      <c r="F181" s="137" t="s">
        <v>379</v>
      </c>
      <c r="I181" s="138"/>
      <c r="L181" s="30"/>
      <c r="M181" s="139"/>
      <c r="T181" s="51"/>
      <c r="AT181" s="15" t="s">
        <v>121</v>
      </c>
      <c r="AU181" s="15" t="s">
        <v>79</v>
      </c>
    </row>
    <row r="182" spans="2:65" s="1" customFormat="1" ht="24.15" customHeight="1">
      <c r="B182" s="30"/>
      <c r="C182" s="140" t="s">
        <v>380</v>
      </c>
      <c r="D182" s="140" t="s">
        <v>124</v>
      </c>
      <c r="E182" s="141" t="s">
        <v>381</v>
      </c>
      <c r="F182" s="142" t="s">
        <v>382</v>
      </c>
      <c r="G182" s="143" t="s">
        <v>157</v>
      </c>
      <c r="H182" s="144">
        <v>43.7</v>
      </c>
      <c r="I182" s="145"/>
      <c r="J182" s="146">
        <f>ROUND(I182*H182,2)</f>
        <v>0</v>
      </c>
      <c r="K182" s="147"/>
      <c r="L182" s="148"/>
      <c r="M182" s="149" t="s">
        <v>19</v>
      </c>
      <c r="N182" s="150" t="s">
        <v>40</v>
      </c>
      <c r="P182" s="132">
        <f>O182*H182</f>
        <v>0</v>
      </c>
      <c r="Q182" s="132">
        <v>3.3E-4</v>
      </c>
      <c r="R182" s="132">
        <f>Q182*H182</f>
        <v>1.4421000000000002E-2</v>
      </c>
      <c r="S182" s="132">
        <v>0</v>
      </c>
      <c r="T182" s="133">
        <f>S182*H182</f>
        <v>0</v>
      </c>
      <c r="AR182" s="134" t="s">
        <v>165</v>
      </c>
      <c r="AT182" s="134" t="s">
        <v>124</v>
      </c>
      <c r="AU182" s="134" t="s">
        <v>79</v>
      </c>
      <c r="AY182" s="15" t="s">
        <v>111</v>
      </c>
      <c r="BE182" s="135">
        <f>IF(N182="základní",J182,0)</f>
        <v>0</v>
      </c>
      <c r="BF182" s="135">
        <f>IF(N182="snížená",J182,0)</f>
        <v>0</v>
      </c>
      <c r="BG182" s="135">
        <f>IF(N182="zákl. přenesená",J182,0)</f>
        <v>0</v>
      </c>
      <c r="BH182" s="135">
        <f>IF(N182="sníž. přenesená",J182,0)</f>
        <v>0</v>
      </c>
      <c r="BI182" s="135">
        <f>IF(N182="nulová",J182,0)</f>
        <v>0</v>
      </c>
      <c r="BJ182" s="15" t="s">
        <v>77</v>
      </c>
      <c r="BK182" s="135">
        <f>ROUND(I182*H182,2)</f>
        <v>0</v>
      </c>
      <c r="BL182" s="15" t="s">
        <v>158</v>
      </c>
      <c r="BM182" s="134" t="s">
        <v>383</v>
      </c>
    </row>
    <row r="183" spans="2:65" s="12" customFormat="1" ht="10.199999999999999">
      <c r="B183" s="151"/>
      <c r="D183" s="152" t="s">
        <v>167</v>
      </c>
      <c r="E183" s="153" t="s">
        <v>19</v>
      </c>
      <c r="F183" s="154" t="s">
        <v>374</v>
      </c>
      <c r="H183" s="155">
        <v>43.7</v>
      </c>
      <c r="I183" s="156"/>
      <c r="L183" s="151"/>
      <c r="M183" s="157"/>
      <c r="T183" s="158"/>
      <c r="AT183" s="153" t="s">
        <v>167</v>
      </c>
      <c r="AU183" s="153" t="s">
        <v>79</v>
      </c>
      <c r="AV183" s="12" t="s">
        <v>79</v>
      </c>
      <c r="AW183" s="12" t="s">
        <v>31</v>
      </c>
      <c r="AX183" s="12" t="s">
        <v>77</v>
      </c>
      <c r="AY183" s="153" t="s">
        <v>111</v>
      </c>
    </row>
    <row r="184" spans="2:65" s="1" customFormat="1" ht="24.15" customHeight="1">
      <c r="B184" s="30"/>
      <c r="C184" s="140" t="s">
        <v>384</v>
      </c>
      <c r="D184" s="140" t="s">
        <v>124</v>
      </c>
      <c r="E184" s="141" t="s">
        <v>385</v>
      </c>
      <c r="F184" s="142" t="s">
        <v>386</v>
      </c>
      <c r="G184" s="143" t="s">
        <v>157</v>
      </c>
      <c r="H184" s="144">
        <v>34.5</v>
      </c>
      <c r="I184" s="145"/>
      <c r="J184" s="146">
        <f>ROUND(I184*H184,2)</f>
        <v>0</v>
      </c>
      <c r="K184" s="147"/>
      <c r="L184" s="148"/>
      <c r="M184" s="149" t="s">
        <v>19</v>
      </c>
      <c r="N184" s="150" t="s">
        <v>40</v>
      </c>
      <c r="P184" s="132">
        <f>O184*H184</f>
        <v>0</v>
      </c>
      <c r="Q184" s="132">
        <v>4.6000000000000001E-4</v>
      </c>
      <c r="R184" s="132">
        <f>Q184*H184</f>
        <v>1.5870000000000002E-2</v>
      </c>
      <c r="S184" s="132">
        <v>0</v>
      </c>
      <c r="T184" s="133">
        <f>S184*H184</f>
        <v>0</v>
      </c>
      <c r="AR184" s="134" t="s">
        <v>165</v>
      </c>
      <c r="AT184" s="134" t="s">
        <v>124</v>
      </c>
      <c r="AU184" s="134" t="s">
        <v>79</v>
      </c>
      <c r="AY184" s="15" t="s">
        <v>111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5" t="s">
        <v>77</v>
      </c>
      <c r="BK184" s="135">
        <f>ROUND(I184*H184,2)</f>
        <v>0</v>
      </c>
      <c r="BL184" s="15" t="s">
        <v>158</v>
      </c>
      <c r="BM184" s="134" t="s">
        <v>387</v>
      </c>
    </row>
    <row r="185" spans="2:65" s="12" customFormat="1" ht="10.199999999999999">
      <c r="B185" s="151"/>
      <c r="D185" s="152" t="s">
        <v>167</v>
      </c>
      <c r="E185" s="153" t="s">
        <v>19</v>
      </c>
      <c r="F185" s="154" t="s">
        <v>349</v>
      </c>
      <c r="H185" s="155">
        <v>34.5</v>
      </c>
      <c r="I185" s="156"/>
      <c r="L185" s="151"/>
      <c r="M185" s="157"/>
      <c r="T185" s="158"/>
      <c r="AT185" s="153" t="s">
        <v>167</v>
      </c>
      <c r="AU185" s="153" t="s">
        <v>79</v>
      </c>
      <c r="AV185" s="12" t="s">
        <v>79</v>
      </c>
      <c r="AW185" s="12" t="s">
        <v>31</v>
      </c>
      <c r="AX185" s="12" t="s">
        <v>77</v>
      </c>
      <c r="AY185" s="153" t="s">
        <v>111</v>
      </c>
    </row>
    <row r="186" spans="2:65" s="1" customFormat="1" ht="24.15" customHeight="1">
      <c r="B186" s="30"/>
      <c r="C186" s="122" t="s">
        <v>388</v>
      </c>
      <c r="D186" s="122" t="s">
        <v>115</v>
      </c>
      <c r="E186" s="123" t="s">
        <v>389</v>
      </c>
      <c r="F186" s="124" t="s">
        <v>390</v>
      </c>
      <c r="G186" s="125" t="s">
        <v>157</v>
      </c>
      <c r="H186" s="126">
        <v>76</v>
      </c>
      <c r="I186" s="127"/>
      <c r="J186" s="128">
        <f>ROUND(I186*H186,2)</f>
        <v>0</v>
      </c>
      <c r="K186" s="129"/>
      <c r="L186" s="30"/>
      <c r="M186" s="130" t="s">
        <v>19</v>
      </c>
      <c r="N186" s="131" t="s">
        <v>40</v>
      </c>
      <c r="P186" s="132">
        <f>O186*H186</f>
        <v>0</v>
      </c>
      <c r="Q186" s="132">
        <v>0</v>
      </c>
      <c r="R186" s="132">
        <f>Q186*H186</f>
        <v>0</v>
      </c>
      <c r="S186" s="132">
        <v>0</v>
      </c>
      <c r="T186" s="133">
        <f>S186*H186</f>
        <v>0</v>
      </c>
      <c r="AR186" s="134" t="s">
        <v>158</v>
      </c>
      <c r="AT186" s="134" t="s">
        <v>115</v>
      </c>
      <c r="AU186" s="134" t="s">
        <v>79</v>
      </c>
      <c r="AY186" s="15" t="s">
        <v>111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5" t="s">
        <v>77</v>
      </c>
      <c r="BK186" s="135">
        <f>ROUND(I186*H186,2)</f>
        <v>0</v>
      </c>
      <c r="BL186" s="15" t="s">
        <v>158</v>
      </c>
      <c r="BM186" s="134" t="s">
        <v>391</v>
      </c>
    </row>
    <row r="187" spans="2:65" s="1" customFormat="1" ht="10.199999999999999">
      <c r="B187" s="30"/>
      <c r="D187" s="136" t="s">
        <v>121</v>
      </c>
      <c r="F187" s="137" t="s">
        <v>392</v>
      </c>
      <c r="I187" s="138"/>
      <c r="L187" s="30"/>
      <c r="M187" s="139"/>
      <c r="T187" s="51"/>
      <c r="AT187" s="15" t="s">
        <v>121</v>
      </c>
      <c r="AU187" s="15" t="s">
        <v>79</v>
      </c>
    </row>
    <row r="188" spans="2:65" s="1" customFormat="1" ht="24.15" customHeight="1">
      <c r="B188" s="30"/>
      <c r="C188" s="140" t="s">
        <v>393</v>
      </c>
      <c r="D188" s="140" t="s">
        <v>124</v>
      </c>
      <c r="E188" s="141" t="s">
        <v>394</v>
      </c>
      <c r="F188" s="142" t="s">
        <v>395</v>
      </c>
      <c r="G188" s="143" t="s">
        <v>157</v>
      </c>
      <c r="H188" s="144">
        <v>87.4</v>
      </c>
      <c r="I188" s="145"/>
      <c r="J188" s="146">
        <f>ROUND(I188*H188,2)</f>
        <v>0</v>
      </c>
      <c r="K188" s="147"/>
      <c r="L188" s="148"/>
      <c r="M188" s="149" t="s">
        <v>19</v>
      </c>
      <c r="N188" s="150" t="s">
        <v>40</v>
      </c>
      <c r="P188" s="132">
        <f>O188*H188</f>
        <v>0</v>
      </c>
      <c r="Q188" s="132">
        <v>5.0000000000000002E-5</v>
      </c>
      <c r="R188" s="132">
        <f>Q188*H188</f>
        <v>4.3700000000000006E-3</v>
      </c>
      <c r="S188" s="132">
        <v>0</v>
      </c>
      <c r="T188" s="133">
        <f>S188*H188</f>
        <v>0</v>
      </c>
      <c r="AR188" s="134" t="s">
        <v>165</v>
      </c>
      <c r="AT188" s="134" t="s">
        <v>124</v>
      </c>
      <c r="AU188" s="134" t="s">
        <v>79</v>
      </c>
      <c r="AY188" s="15" t="s">
        <v>111</v>
      </c>
      <c r="BE188" s="135">
        <f>IF(N188="základní",J188,0)</f>
        <v>0</v>
      </c>
      <c r="BF188" s="135">
        <f>IF(N188="snížená",J188,0)</f>
        <v>0</v>
      </c>
      <c r="BG188" s="135">
        <f>IF(N188="zákl. přenesená",J188,0)</f>
        <v>0</v>
      </c>
      <c r="BH188" s="135">
        <f>IF(N188="sníž. přenesená",J188,0)</f>
        <v>0</v>
      </c>
      <c r="BI188" s="135">
        <f>IF(N188="nulová",J188,0)</f>
        <v>0</v>
      </c>
      <c r="BJ188" s="15" t="s">
        <v>77</v>
      </c>
      <c r="BK188" s="135">
        <f>ROUND(I188*H188,2)</f>
        <v>0</v>
      </c>
      <c r="BL188" s="15" t="s">
        <v>158</v>
      </c>
      <c r="BM188" s="134" t="s">
        <v>396</v>
      </c>
    </row>
    <row r="189" spans="2:65" s="12" customFormat="1" ht="10.199999999999999">
      <c r="B189" s="151"/>
      <c r="D189" s="152" t="s">
        <v>167</v>
      </c>
      <c r="E189" s="153" t="s">
        <v>19</v>
      </c>
      <c r="F189" s="154" t="s">
        <v>397</v>
      </c>
      <c r="H189" s="155">
        <v>87.4</v>
      </c>
      <c r="I189" s="156"/>
      <c r="L189" s="151"/>
      <c r="M189" s="157"/>
      <c r="T189" s="158"/>
      <c r="AT189" s="153" t="s">
        <v>167</v>
      </c>
      <c r="AU189" s="153" t="s">
        <v>79</v>
      </c>
      <c r="AV189" s="12" t="s">
        <v>79</v>
      </c>
      <c r="AW189" s="12" t="s">
        <v>31</v>
      </c>
      <c r="AX189" s="12" t="s">
        <v>77</v>
      </c>
      <c r="AY189" s="153" t="s">
        <v>111</v>
      </c>
    </row>
    <row r="190" spans="2:65" s="1" customFormat="1" ht="24.15" customHeight="1">
      <c r="B190" s="30"/>
      <c r="C190" s="122" t="s">
        <v>127</v>
      </c>
      <c r="D190" s="122" t="s">
        <v>115</v>
      </c>
      <c r="E190" s="123" t="s">
        <v>398</v>
      </c>
      <c r="F190" s="124" t="s">
        <v>399</v>
      </c>
      <c r="G190" s="125" t="s">
        <v>118</v>
      </c>
      <c r="H190" s="126">
        <v>1</v>
      </c>
      <c r="I190" s="127"/>
      <c r="J190" s="128">
        <f>ROUND(I190*H190,2)</f>
        <v>0</v>
      </c>
      <c r="K190" s="129"/>
      <c r="L190" s="30"/>
      <c r="M190" s="130" t="s">
        <v>19</v>
      </c>
      <c r="N190" s="131" t="s">
        <v>40</v>
      </c>
      <c r="P190" s="132">
        <f>O190*H190</f>
        <v>0</v>
      </c>
      <c r="Q190" s="132">
        <v>0</v>
      </c>
      <c r="R190" s="132">
        <f>Q190*H190</f>
        <v>0</v>
      </c>
      <c r="S190" s="132">
        <v>0</v>
      </c>
      <c r="T190" s="133">
        <f>S190*H190</f>
        <v>0</v>
      </c>
      <c r="AR190" s="134" t="s">
        <v>158</v>
      </c>
      <c r="AT190" s="134" t="s">
        <v>115</v>
      </c>
      <c r="AU190" s="134" t="s">
        <v>79</v>
      </c>
      <c r="AY190" s="15" t="s">
        <v>111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5" t="s">
        <v>77</v>
      </c>
      <c r="BK190" s="135">
        <f>ROUND(I190*H190,2)</f>
        <v>0</v>
      </c>
      <c r="BL190" s="15" t="s">
        <v>158</v>
      </c>
      <c r="BM190" s="134" t="s">
        <v>400</v>
      </c>
    </row>
    <row r="191" spans="2:65" s="1" customFormat="1" ht="10.199999999999999">
      <c r="B191" s="30"/>
      <c r="D191" s="136" t="s">
        <v>121</v>
      </c>
      <c r="F191" s="137" t="s">
        <v>401</v>
      </c>
      <c r="I191" s="138"/>
      <c r="L191" s="30"/>
      <c r="M191" s="139"/>
      <c r="T191" s="51"/>
      <c r="AT191" s="15" t="s">
        <v>121</v>
      </c>
      <c r="AU191" s="15" t="s">
        <v>79</v>
      </c>
    </row>
    <row r="192" spans="2:65" s="1" customFormat="1" ht="16.5" customHeight="1">
      <c r="B192" s="30"/>
      <c r="C192" s="140" t="s">
        <v>402</v>
      </c>
      <c r="D192" s="140" t="s">
        <v>124</v>
      </c>
      <c r="E192" s="141" t="s">
        <v>403</v>
      </c>
      <c r="F192" s="142" t="s">
        <v>404</v>
      </c>
      <c r="G192" s="143" t="s">
        <v>118</v>
      </c>
      <c r="H192" s="144">
        <v>1</v>
      </c>
      <c r="I192" s="145"/>
      <c r="J192" s="146">
        <f>ROUND(I192*H192,2)</f>
        <v>0</v>
      </c>
      <c r="K192" s="147"/>
      <c r="L192" s="148"/>
      <c r="M192" s="149" t="s">
        <v>19</v>
      </c>
      <c r="N192" s="150" t="s">
        <v>40</v>
      </c>
      <c r="P192" s="132">
        <f>O192*H192</f>
        <v>0</v>
      </c>
      <c r="Q192" s="132">
        <v>5.9999999999999995E-4</v>
      </c>
      <c r="R192" s="132">
        <f>Q192*H192</f>
        <v>5.9999999999999995E-4</v>
      </c>
      <c r="S192" s="132">
        <v>0</v>
      </c>
      <c r="T192" s="133">
        <f>S192*H192</f>
        <v>0</v>
      </c>
      <c r="AR192" s="134" t="s">
        <v>165</v>
      </c>
      <c r="AT192" s="134" t="s">
        <v>124</v>
      </c>
      <c r="AU192" s="134" t="s">
        <v>79</v>
      </c>
      <c r="AY192" s="15" t="s">
        <v>111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5" t="s">
        <v>77</v>
      </c>
      <c r="BK192" s="135">
        <f>ROUND(I192*H192,2)</f>
        <v>0</v>
      </c>
      <c r="BL192" s="15" t="s">
        <v>158</v>
      </c>
      <c r="BM192" s="134" t="s">
        <v>405</v>
      </c>
    </row>
    <row r="193" spans="2:65" s="1" customFormat="1" ht="24.15" customHeight="1">
      <c r="B193" s="30"/>
      <c r="C193" s="122" t="s">
        <v>406</v>
      </c>
      <c r="D193" s="122" t="s">
        <v>115</v>
      </c>
      <c r="E193" s="123" t="s">
        <v>407</v>
      </c>
      <c r="F193" s="124" t="s">
        <v>408</v>
      </c>
      <c r="G193" s="125" t="s">
        <v>157</v>
      </c>
      <c r="H193" s="126">
        <v>8</v>
      </c>
      <c r="I193" s="127"/>
      <c r="J193" s="128">
        <f>ROUND(I193*H193,2)</f>
        <v>0</v>
      </c>
      <c r="K193" s="129"/>
      <c r="L193" s="30"/>
      <c r="M193" s="130" t="s">
        <v>19</v>
      </c>
      <c r="N193" s="131" t="s">
        <v>40</v>
      </c>
      <c r="P193" s="132">
        <f>O193*H193</f>
        <v>0</v>
      </c>
      <c r="Q193" s="132">
        <v>1.2800000000000001E-3</v>
      </c>
      <c r="R193" s="132">
        <f>Q193*H193</f>
        <v>1.0240000000000001E-2</v>
      </c>
      <c r="S193" s="132">
        <v>2.1000000000000001E-2</v>
      </c>
      <c r="T193" s="133">
        <f>S193*H193</f>
        <v>0.16800000000000001</v>
      </c>
      <c r="AR193" s="134" t="s">
        <v>409</v>
      </c>
      <c r="AT193" s="134" t="s">
        <v>115</v>
      </c>
      <c r="AU193" s="134" t="s">
        <v>79</v>
      </c>
      <c r="AY193" s="15" t="s">
        <v>111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5" t="s">
        <v>77</v>
      </c>
      <c r="BK193" s="135">
        <f>ROUND(I193*H193,2)</f>
        <v>0</v>
      </c>
      <c r="BL193" s="15" t="s">
        <v>409</v>
      </c>
      <c r="BM193" s="134" t="s">
        <v>410</v>
      </c>
    </row>
    <row r="194" spans="2:65" s="1" customFormat="1" ht="10.199999999999999">
      <c r="B194" s="30"/>
      <c r="D194" s="136" t="s">
        <v>121</v>
      </c>
      <c r="F194" s="137" t="s">
        <v>411</v>
      </c>
      <c r="I194" s="138"/>
      <c r="L194" s="30"/>
      <c r="M194" s="139"/>
      <c r="T194" s="51"/>
      <c r="AT194" s="15" t="s">
        <v>121</v>
      </c>
      <c r="AU194" s="15" t="s">
        <v>79</v>
      </c>
    </row>
    <row r="195" spans="2:65" s="1" customFormat="1" ht="16.5" customHeight="1">
      <c r="B195" s="30"/>
      <c r="C195" s="122" t="s">
        <v>412</v>
      </c>
      <c r="D195" s="122" t="s">
        <v>115</v>
      </c>
      <c r="E195" s="123" t="s">
        <v>237</v>
      </c>
      <c r="F195" s="124" t="s">
        <v>238</v>
      </c>
      <c r="G195" s="125" t="s">
        <v>239</v>
      </c>
      <c r="H195" s="126">
        <v>60</v>
      </c>
      <c r="I195" s="127"/>
      <c r="J195" s="128">
        <f>ROUND(I195*H195,2)</f>
        <v>0</v>
      </c>
      <c r="K195" s="129"/>
      <c r="L195" s="30"/>
      <c r="M195" s="130" t="s">
        <v>19</v>
      </c>
      <c r="N195" s="131" t="s">
        <v>40</v>
      </c>
      <c r="P195" s="132">
        <f>O195*H195</f>
        <v>0</v>
      </c>
      <c r="Q195" s="132">
        <v>0</v>
      </c>
      <c r="R195" s="132">
        <f>Q195*H195</f>
        <v>0</v>
      </c>
      <c r="S195" s="132">
        <v>0</v>
      </c>
      <c r="T195" s="133">
        <f>S195*H195</f>
        <v>0</v>
      </c>
      <c r="AR195" s="134" t="s">
        <v>240</v>
      </c>
      <c r="AT195" s="134" t="s">
        <v>115</v>
      </c>
      <c r="AU195" s="134" t="s">
        <v>79</v>
      </c>
      <c r="AY195" s="15" t="s">
        <v>111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5" t="s">
        <v>77</v>
      </c>
      <c r="BK195" s="135">
        <f>ROUND(I195*H195,2)</f>
        <v>0</v>
      </c>
      <c r="BL195" s="15" t="s">
        <v>240</v>
      </c>
      <c r="BM195" s="134" t="s">
        <v>413</v>
      </c>
    </row>
    <row r="196" spans="2:65" s="1" customFormat="1" ht="10.199999999999999">
      <c r="B196" s="30"/>
      <c r="D196" s="136" t="s">
        <v>121</v>
      </c>
      <c r="F196" s="137" t="s">
        <v>242</v>
      </c>
      <c r="I196" s="138"/>
      <c r="L196" s="30"/>
      <c r="M196" s="139"/>
      <c r="T196" s="51"/>
      <c r="AT196" s="15" t="s">
        <v>121</v>
      </c>
      <c r="AU196" s="15" t="s">
        <v>79</v>
      </c>
    </row>
    <row r="197" spans="2:65" s="1" customFormat="1" ht="16.5" customHeight="1">
      <c r="B197" s="30"/>
      <c r="C197" s="122" t="s">
        <v>414</v>
      </c>
      <c r="D197" s="122" t="s">
        <v>115</v>
      </c>
      <c r="E197" s="123" t="s">
        <v>244</v>
      </c>
      <c r="F197" s="124" t="s">
        <v>245</v>
      </c>
      <c r="G197" s="125" t="s">
        <v>239</v>
      </c>
      <c r="H197" s="126">
        <v>40</v>
      </c>
      <c r="I197" s="127"/>
      <c r="J197" s="128">
        <f>ROUND(I197*H197,2)</f>
        <v>0</v>
      </c>
      <c r="K197" s="129"/>
      <c r="L197" s="30"/>
      <c r="M197" s="130" t="s">
        <v>19</v>
      </c>
      <c r="N197" s="131" t="s">
        <v>40</v>
      </c>
      <c r="P197" s="132">
        <f>O197*H197</f>
        <v>0</v>
      </c>
      <c r="Q197" s="132">
        <v>0</v>
      </c>
      <c r="R197" s="132">
        <f>Q197*H197</f>
        <v>0</v>
      </c>
      <c r="S197" s="132">
        <v>0</v>
      </c>
      <c r="T197" s="133">
        <f>S197*H197</f>
        <v>0</v>
      </c>
      <c r="AR197" s="134" t="s">
        <v>240</v>
      </c>
      <c r="AT197" s="134" t="s">
        <v>115</v>
      </c>
      <c r="AU197" s="134" t="s">
        <v>79</v>
      </c>
      <c r="AY197" s="15" t="s">
        <v>111</v>
      </c>
      <c r="BE197" s="135">
        <f>IF(N197="základní",J197,0)</f>
        <v>0</v>
      </c>
      <c r="BF197" s="135">
        <f>IF(N197="snížená",J197,0)</f>
        <v>0</v>
      </c>
      <c r="BG197" s="135">
        <f>IF(N197="zákl. přenesená",J197,0)</f>
        <v>0</v>
      </c>
      <c r="BH197" s="135">
        <f>IF(N197="sníž. přenesená",J197,0)</f>
        <v>0</v>
      </c>
      <c r="BI197" s="135">
        <f>IF(N197="nulová",J197,0)</f>
        <v>0</v>
      </c>
      <c r="BJ197" s="15" t="s">
        <v>77</v>
      </c>
      <c r="BK197" s="135">
        <f>ROUND(I197*H197,2)</f>
        <v>0</v>
      </c>
      <c r="BL197" s="15" t="s">
        <v>240</v>
      </c>
      <c r="BM197" s="134" t="s">
        <v>415</v>
      </c>
    </row>
    <row r="198" spans="2:65" s="1" customFormat="1" ht="10.199999999999999">
      <c r="B198" s="30"/>
      <c r="D198" s="136" t="s">
        <v>121</v>
      </c>
      <c r="F198" s="137" t="s">
        <v>247</v>
      </c>
      <c r="I198" s="138"/>
      <c r="L198" s="30"/>
      <c r="M198" s="139"/>
      <c r="T198" s="51"/>
      <c r="AT198" s="15" t="s">
        <v>121</v>
      </c>
      <c r="AU198" s="15" t="s">
        <v>79</v>
      </c>
    </row>
    <row r="199" spans="2:65" s="1" customFormat="1" ht="16.5" customHeight="1">
      <c r="B199" s="30"/>
      <c r="C199" s="122" t="s">
        <v>416</v>
      </c>
      <c r="D199" s="122" t="s">
        <v>115</v>
      </c>
      <c r="E199" s="123" t="s">
        <v>417</v>
      </c>
      <c r="F199" s="124" t="s">
        <v>418</v>
      </c>
      <c r="G199" s="125" t="s">
        <v>239</v>
      </c>
      <c r="H199" s="126">
        <v>24</v>
      </c>
      <c r="I199" s="127"/>
      <c r="J199" s="128">
        <f>ROUND(I199*H199,2)</f>
        <v>0</v>
      </c>
      <c r="K199" s="129"/>
      <c r="L199" s="30"/>
      <c r="M199" s="130" t="s">
        <v>19</v>
      </c>
      <c r="N199" s="131" t="s">
        <v>40</v>
      </c>
      <c r="P199" s="132">
        <f>O199*H199</f>
        <v>0</v>
      </c>
      <c r="Q199" s="132">
        <v>0</v>
      </c>
      <c r="R199" s="132">
        <f>Q199*H199</f>
        <v>0</v>
      </c>
      <c r="S199" s="132">
        <v>0</v>
      </c>
      <c r="T199" s="133">
        <f>S199*H199</f>
        <v>0</v>
      </c>
      <c r="AR199" s="134" t="s">
        <v>240</v>
      </c>
      <c r="AT199" s="134" t="s">
        <v>115</v>
      </c>
      <c r="AU199" s="134" t="s">
        <v>79</v>
      </c>
      <c r="AY199" s="15" t="s">
        <v>111</v>
      </c>
      <c r="BE199" s="135">
        <f>IF(N199="základní",J199,0)</f>
        <v>0</v>
      </c>
      <c r="BF199" s="135">
        <f>IF(N199="snížená",J199,0)</f>
        <v>0</v>
      </c>
      <c r="BG199" s="135">
        <f>IF(N199="zákl. přenesená",J199,0)</f>
        <v>0</v>
      </c>
      <c r="BH199" s="135">
        <f>IF(N199="sníž. přenesená",J199,0)</f>
        <v>0</v>
      </c>
      <c r="BI199" s="135">
        <f>IF(N199="nulová",J199,0)</f>
        <v>0</v>
      </c>
      <c r="BJ199" s="15" t="s">
        <v>77</v>
      </c>
      <c r="BK199" s="135">
        <f>ROUND(I199*H199,2)</f>
        <v>0</v>
      </c>
      <c r="BL199" s="15" t="s">
        <v>240</v>
      </c>
      <c r="BM199" s="134" t="s">
        <v>419</v>
      </c>
    </row>
    <row r="200" spans="2:65" s="1" customFormat="1" ht="10.199999999999999">
      <c r="B200" s="30"/>
      <c r="D200" s="136" t="s">
        <v>121</v>
      </c>
      <c r="F200" s="137" t="s">
        <v>420</v>
      </c>
      <c r="I200" s="138"/>
      <c r="L200" s="30"/>
      <c r="M200" s="139"/>
      <c r="T200" s="51"/>
      <c r="AT200" s="15" t="s">
        <v>121</v>
      </c>
      <c r="AU200" s="15" t="s">
        <v>79</v>
      </c>
    </row>
    <row r="201" spans="2:65" s="1" customFormat="1" ht="24.15" customHeight="1">
      <c r="B201" s="30"/>
      <c r="C201" s="122" t="s">
        <v>421</v>
      </c>
      <c r="D201" s="122" t="s">
        <v>115</v>
      </c>
      <c r="E201" s="123" t="s">
        <v>249</v>
      </c>
      <c r="F201" s="124" t="s">
        <v>250</v>
      </c>
      <c r="G201" s="125" t="s">
        <v>251</v>
      </c>
      <c r="H201" s="159"/>
      <c r="I201" s="127"/>
      <c r="J201" s="128">
        <f>ROUND(I201*H201,2)</f>
        <v>0</v>
      </c>
      <c r="K201" s="129"/>
      <c r="L201" s="30"/>
      <c r="M201" s="130" t="s">
        <v>19</v>
      </c>
      <c r="N201" s="131" t="s">
        <v>40</v>
      </c>
      <c r="P201" s="132">
        <f>O201*H201</f>
        <v>0</v>
      </c>
      <c r="Q201" s="132">
        <v>0</v>
      </c>
      <c r="R201" s="132">
        <f>Q201*H201</f>
        <v>0</v>
      </c>
      <c r="S201" s="132">
        <v>0</v>
      </c>
      <c r="T201" s="133">
        <f>S201*H201</f>
        <v>0</v>
      </c>
      <c r="AR201" s="134" t="s">
        <v>158</v>
      </c>
      <c r="AT201" s="134" t="s">
        <v>115</v>
      </c>
      <c r="AU201" s="134" t="s">
        <v>79</v>
      </c>
      <c r="AY201" s="15" t="s">
        <v>111</v>
      </c>
      <c r="BE201" s="135">
        <f>IF(N201="základní",J201,0)</f>
        <v>0</v>
      </c>
      <c r="BF201" s="135">
        <f>IF(N201="snížená",J201,0)</f>
        <v>0</v>
      </c>
      <c r="BG201" s="135">
        <f>IF(N201="zákl. přenesená",J201,0)</f>
        <v>0</v>
      </c>
      <c r="BH201" s="135">
        <f>IF(N201="sníž. přenesená",J201,0)</f>
        <v>0</v>
      </c>
      <c r="BI201" s="135">
        <f>IF(N201="nulová",J201,0)</f>
        <v>0</v>
      </c>
      <c r="BJ201" s="15" t="s">
        <v>77</v>
      </c>
      <c r="BK201" s="135">
        <f>ROUND(I201*H201,2)</f>
        <v>0</v>
      </c>
      <c r="BL201" s="15" t="s">
        <v>158</v>
      </c>
      <c r="BM201" s="134" t="s">
        <v>422</v>
      </c>
    </row>
    <row r="202" spans="2:65" s="1" customFormat="1" ht="10.199999999999999">
      <c r="B202" s="30"/>
      <c r="D202" s="136" t="s">
        <v>121</v>
      </c>
      <c r="F202" s="137" t="s">
        <v>253</v>
      </c>
      <c r="I202" s="138"/>
      <c r="L202" s="30"/>
      <c r="M202" s="139"/>
      <c r="T202" s="51"/>
      <c r="AT202" s="15" t="s">
        <v>121</v>
      </c>
      <c r="AU202" s="15" t="s">
        <v>79</v>
      </c>
    </row>
    <row r="203" spans="2:65" s="1" customFormat="1" ht="16.5" customHeight="1">
      <c r="B203" s="30"/>
      <c r="C203" s="122" t="s">
        <v>8</v>
      </c>
      <c r="D203" s="122" t="s">
        <v>115</v>
      </c>
      <c r="E203" s="123" t="s">
        <v>255</v>
      </c>
      <c r="F203" s="124" t="s">
        <v>256</v>
      </c>
      <c r="G203" s="125" t="s">
        <v>251</v>
      </c>
      <c r="H203" s="159"/>
      <c r="I203" s="127"/>
      <c r="J203" s="128">
        <f>ROUND(I203*H203,2)</f>
        <v>0</v>
      </c>
      <c r="K203" s="129"/>
      <c r="L203" s="30"/>
      <c r="M203" s="130" t="s">
        <v>19</v>
      </c>
      <c r="N203" s="131" t="s">
        <v>40</v>
      </c>
      <c r="P203" s="132">
        <f>O203*H203</f>
        <v>0</v>
      </c>
      <c r="Q203" s="132">
        <v>0</v>
      </c>
      <c r="R203" s="132">
        <f>Q203*H203</f>
        <v>0</v>
      </c>
      <c r="S203" s="132">
        <v>0</v>
      </c>
      <c r="T203" s="133">
        <f>S203*H203</f>
        <v>0</v>
      </c>
      <c r="AR203" s="134" t="s">
        <v>158</v>
      </c>
      <c r="AT203" s="134" t="s">
        <v>115</v>
      </c>
      <c r="AU203" s="134" t="s">
        <v>79</v>
      </c>
      <c r="AY203" s="15" t="s">
        <v>111</v>
      </c>
      <c r="BE203" s="135">
        <f>IF(N203="základní",J203,0)</f>
        <v>0</v>
      </c>
      <c r="BF203" s="135">
        <f>IF(N203="snížená",J203,0)</f>
        <v>0</v>
      </c>
      <c r="BG203" s="135">
        <f>IF(N203="zákl. přenesená",J203,0)</f>
        <v>0</v>
      </c>
      <c r="BH203" s="135">
        <f>IF(N203="sníž. přenesená",J203,0)</f>
        <v>0</v>
      </c>
      <c r="BI203" s="135">
        <f>IF(N203="nulová",J203,0)</f>
        <v>0</v>
      </c>
      <c r="BJ203" s="15" t="s">
        <v>77</v>
      </c>
      <c r="BK203" s="135">
        <f>ROUND(I203*H203,2)</f>
        <v>0</v>
      </c>
      <c r="BL203" s="15" t="s">
        <v>158</v>
      </c>
      <c r="BM203" s="134" t="s">
        <v>423</v>
      </c>
    </row>
    <row r="204" spans="2:65" s="1" customFormat="1" ht="16.5" customHeight="1">
      <c r="B204" s="30"/>
      <c r="C204" s="122" t="s">
        <v>424</v>
      </c>
      <c r="D204" s="122" t="s">
        <v>115</v>
      </c>
      <c r="E204" s="123" t="s">
        <v>259</v>
      </c>
      <c r="F204" s="124" t="s">
        <v>260</v>
      </c>
      <c r="G204" s="125" t="s">
        <v>251</v>
      </c>
      <c r="H204" s="159"/>
      <c r="I204" s="127"/>
      <c r="J204" s="128">
        <f>ROUND(I204*H204,2)</f>
        <v>0</v>
      </c>
      <c r="K204" s="129"/>
      <c r="L204" s="30"/>
      <c r="M204" s="130" t="s">
        <v>19</v>
      </c>
      <c r="N204" s="131" t="s">
        <v>40</v>
      </c>
      <c r="P204" s="132">
        <f>O204*H204</f>
        <v>0</v>
      </c>
      <c r="Q204" s="132">
        <v>0</v>
      </c>
      <c r="R204" s="132">
        <f>Q204*H204</f>
        <v>0</v>
      </c>
      <c r="S204" s="132">
        <v>0</v>
      </c>
      <c r="T204" s="133">
        <f>S204*H204</f>
        <v>0</v>
      </c>
      <c r="AR204" s="134" t="s">
        <v>158</v>
      </c>
      <c r="AT204" s="134" t="s">
        <v>115</v>
      </c>
      <c r="AU204" s="134" t="s">
        <v>79</v>
      </c>
      <c r="AY204" s="15" t="s">
        <v>111</v>
      </c>
      <c r="BE204" s="135">
        <f>IF(N204="základní",J204,0)</f>
        <v>0</v>
      </c>
      <c r="BF204" s="135">
        <f>IF(N204="snížená",J204,0)</f>
        <v>0</v>
      </c>
      <c r="BG204" s="135">
        <f>IF(N204="zákl. přenesená",J204,0)</f>
        <v>0</v>
      </c>
      <c r="BH204" s="135">
        <f>IF(N204="sníž. přenesená",J204,0)</f>
        <v>0</v>
      </c>
      <c r="BI204" s="135">
        <f>IF(N204="nulová",J204,0)</f>
        <v>0</v>
      </c>
      <c r="BJ204" s="15" t="s">
        <v>77</v>
      </c>
      <c r="BK204" s="135">
        <f>ROUND(I204*H204,2)</f>
        <v>0</v>
      </c>
      <c r="BL204" s="15" t="s">
        <v>158</v>
      </c>
      <c r="BM204" s="134" t="s">
        <v>425</v>
      </c>
    </row>
    <row r="205" spans="2:65" s="11" customFormat="1" ht="22.8" customHeight="1">
      <c r="B205" s="110"/>
      <c r="D205" s="111" t="s">
        <v>68</v>
      </c>
      <c r="E205" s="120" t="s">
        <v>426</v>
      </c>
      <c r="F205" s="120" t="s">
        <v>427</v>
      </c>
      <c r="I205" s="113"/>
      <c r="J205" s="121">
        <f>BK205</f>
        <v>0</v>
      </c>
      <c r="L205" s="110"/>
      <c r="M205" s="115"/>
      <c r="P205" s="116">
        <f>SUM(P206:P230)</f>
        <v>0</v>
      </c>
      <c r="R205" s="116">
        <f>SUM(R206:R230)</f>
        <v>0</v>
      </c>
      <c r="T205" s="117">
        <f>SUM(T206:T230)</f>
        <v>0</v>
      </c>
      <c r="AR205" s="111" t="s">
        <v>79</v>
      </c>
      <c r="AT205" s="118" t="s">
        <v>68</v>
      </c>
      <c r="AU205" s="118" t="s">
        <v>77</v>
      </c>
      <c r="AY205" s="111" t="s">
        <v>111</v>
      </c>
      <c r="BK205" s="119">
        <f>SUM(BK206:BK230)</f>
        <v>0</v>
      </c>
    </row>
    <row r="206" spans="2:65" s="1" customFormat="1" ht="21.75" customHeight="1">
      <c r="B206" s="30"/>
      <c r="C206" s="122" t="s">
        <v>428</v>
      </c>
      <c r="D206" s="122" t="s">
        <v>115</v>
      </c>
      <c r="E206" s="123" t="s">
        <v>429</v>
      </c>
      <c r="F206" s="124" t="s">
        <v>430</v>
      </c>
      <c r="G206" s="125" t="s">
        <v>118</v>
      </c>
      <c r="H206" s="126">
        <v>76</v>
      </c>
      <c r="I206" s="127"/>
      <c r="J206" s="128">
        <f>ROUND(I206*H206,2)</f>
        <v>0</v>
      </c>
      <c r="K206" s="129"/>
      <c r="L206" s="30"/>
      <c r="M206" s="130" t="s">
        <v>19</v>
      </c>
      <c r="N206" s="131" t="s">
        <v>40</v>
      </c>
      <c r="P206" s="132">
        <f>O206*H206</f>
        <v>0</v>
      </c>
      <c r="Q206" s="132">
        <v>0</v>
      </c>
      <c r="R206" s="132">
        <f>Q206*H206</f>
        <v>0</v>
      </c>
      <c r="S206" s="132">
        <v>0</v>
      </c>
      <c r="T206" s="133">
        <f>S206*H206</f>
        <v>0</v>
      </c>
      <c r="AR206" s="134" t="s">
        <v>158</v>
      </c>
      <c r="AT206" s="134" t="s">
        <v>115</v>
      </c>
      <c r="AU206" s="134" t="s">
        <v>79</v>
      </c>
      <c r="AY206" s="15" t="s">
        <v>111</v>
      </c>
      <c r="BE206" s="135">
        <f>IF(N206="základní",J206,0)</f>
        <v>0</v>
      </c>
      <c r="BF206" s="135">
        <f>IF(N206="snížená",J206,0)</f>
        <v>0</v>
      </c>
      <c r="BG206" s="135">
        <f>IF(N206="zákl. přenesená",J206,0)</f>
        <v>0</v>
      </c>
      <c r="BH206" s="135">
        <f>IF(N206="sníž. přenesená",J206,0)</f>
        <v>0</v>
      </c>
      <c r="BI206" s="135">
        <f>IF(N206="nulová",J206,0)</f>
        <v>0</v>
      </c>
      <c r="BJ206" s="15" t="s">
        <v>77</v>
      </c>
      <c r="BK206" s="135">
        <f>ROUND(I206*H206,2)</f>
        <v>0</v>
      </c>
      <c r="BL206" s="15" t="s">
        <v>158</v>
      </c>
      <c r="BM206" s="134" t="s">
        <v>431</v>
      </c>
    </row>
    <row r="207" spans="2:65" s="1" customFormat="1" ht="10.199999999999999">
      <c r="B207" s="30"/>
      <c r="D207" s="136" t="s">
        <v>121</v>
      </c>
      <c r="F207" s="137" t="s">
        <v>432</v>
      </c>
      <c r="I207" s="138"/>
      <c r="L207" s="30"/>
      <c r="M207" s="139"/>
      <c r="T207" s="51"/>
      <c r="AT207" s="15" t="s">
        <v>121</v>
      </c>
      <c r="AU207" s="15" t="s">
        <v>79</v>
      </c>
    </row>
    <row r="208" spans="2:65" s="1" customFormat="1" ht="21.75" customHeight="1">
      <c r="B208" s="30"/>
      <c r="C208" s="122" t="s">
        <v>409</v>
      </c>
      <c r="D208" s="122" t="s">
        <v>115</v>
      </c>
      <c r="E208" s="123" t="s">
        <v>433</v>
      </c>
      <c r="F208" s="124" t="s">
        <v>434</v>
      </c>
      <c r="G208" s="125" t="s">
        <v>118</v>
      </c>
      <c r="H208" s="126">
        <v>30</v>
      </c>
      <c r="I208" s="127"/>
      <c r="J208" s="128">
        <f>ROUND(I208*H208,2)</f>
        <v>0</v>
      </c>
      <c r="K208" s="129"/>
      <c r="L208" s="30"/>
      <c r="M208" s="130" t="s">
        <v>19</v>
      </c>
      <c r="N208" s="131" t="s">
        <v>40</v>
      </c>
      <c r="P208" s="132">
        <f>O208*H208</f>
        <v>0</v>
      </c>
      <c r="Q208" s="132">
        <v>0</v>
      </c>
      <c r="R208" s="132">
        <f>Q208*H208</f>
        <v>0</v>
      </c>
      <c r="S208" s="132">
        <v>0</v>
      </c>
      <c r="T208" s="133">
        <f>S208*H208</f>
        <v>0</v>
      </c>
      <c r="AR208" s="134" t="s">
        <v>158</v>
      </c>
      <c r="AT208" s="134" t="s">
        <v>115</v>
      </c>
      <c r="AU208" s="134" t="s">
        <v>79</v>
      </c>
      <c r="AY208" s="15" t="s">
        <v>111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5" t="s">
        <v>77</v>
      </c>
      <c r="BK208" s="135">
        <f>ROUND(I208*H208,2)</f>
        <v>0</v>
      </c>
      <c r="BL208" s="15" t="s">
        <v>158</v>
      </c>
      <c r="BM208" s="134" t="s">
        <v>435</v>
      </c>
    </row>
    <row r="209" spans="2:65" s="1" customFormat="1" ht="10.199999999999999">
      <c r="B209" s="30"/>
      <c r="D209" s="136" t="s">
        <v>121</v>
      </c>
      <c r="F209" s="137" t="s">
        <v>436</v>
      </c>
      <c r="I209" s="138"/>
      <c r="L209" s="30"/>
      <c r="M209" s="139"/>
      <c r="T209" s="51"/>
      <c r="AT209" s="15" t="s">
        <v>121</v>
      </c>
      <c r="AU209" s="15" t="s">
        <v>79</v>
      </c>
    </row>
    <row r="210" spans="2:65" s="1" customFormat="1" ht="21.75" customHeight="1">
      <c r="B210" s="30"/>
      <c r="C210" s="122" t="s">
        <v>437</v>
      </c>
      <c r="D210" s="122" t="s">
        <v>115</v>
      </c>
      <c r="E210" s="123" t="s">
        <v>438</v>
      </c>
      <c r="F210" s="124" t="s">
        <v>439</v>
      </c>
      <c r="G210" s="125" t="s">
        <v>118</v>
      </c>
      <c r="H210" s="126">
        <v>4</v>
      </c>
      <c r="I210" s="127"/>
      <c r="J210" s="128">
        <f>ROUND(I210*H210,2)</f>
        <v>0</v>
      </c>
      <c r="K210" s="129"/>
      <c r="L210" s="30"/>
      <c r="M210" s="130" t="s">
        <v>19</v>
      </c>
      <c r="N210" s="131" t="s">
        <v>40</v>
      </c>
      <c r="P210" s="132">
        <f>O210*H210</f>
        <v>0</v>
      </c>
      <c r="Q210" s="132">
        <v>0</v>
      </c>
      <c r="R210" s="132">
        <f>Q210*H210</f>
        <v>0</v>
      </c>
      <c r="S210" s="132">
        <v>0</v>
      </c>
      <c r="T210" s="133">
        <f>S210*H210</f>
        <v>0</v>
      </c>
      <c r="AR210" s="134" t="s">
        <v>158</v>
      </c>
      <c r="AT210" s="134" t="s">
        <v>115</v>
      </c>
      <c r="AU210" s="134" t="s">
        <v>79</v>
      </c>
      <c r="AY210" s="15" t="s">
        <v>111</v>
      </c>
      <c r="BE210" s="135">
        <f>IF(N210="základní",J210,0)</f>
        <v>0</v>
      </c>
      <c r="BF210" s="135">
        <f>IF(N210="snížená",J210,0)</f>
        <v>0</v>
      </c>
      <c r="BG210" s="135">
        <f>IF(N210="zákl. přenesená",J210,0)</f>
        <v>0</v>
      </c>
      <c r="BH210" s="135">
        <f>IF(N210="sníž. přenesená",J210,0)</f>
        <v>0</v>
      </c>
      <c r="BI210" s="135">
        <f>IF(N210="nulová",J210,0)</f>
        <v>0</v>
      </c>
      <c r="BJ210" s="15" t="s">
        <v>77</v>
      </c>
      <c r="BK210" s="135">
        <f>ROUND(I210*H210,2)</f>
        <v>0</v>
      </c>
      <c r="BL210" s="15" t="s">
        <v>158</v>
      </c>
      <c r="BM210" s="134" t="s">
        <v>440</v>
      </c>
    </row>
    <row r="211" spans="2:65" s="1" customFormat="1" ht="10.199999999999999">
      <c r="B211" s="30"/>
      <c r="D211" s="136" t="s">
        <v>121</v>
      </c>
      <c r="F211" s="137" t="s">
        <v>441</v>
      </c>
      <c r="I211" s="138"/>
      <c r="L211" s="30"/>
      <c r="M211" s="139"/>
      <c r="T211" s="51"/>
      <c r="AT211" s="15" t="s">
        <v>121</v>
      </c>
      <c r="AU211" s="15" t="s">
        <v>79</v>
      </c>
    </row>
    <row r="212" spans="2:65" s="1" customFormat="1" ht="24.15" customHeight="1">
      <c r="B212" s="30"/>
      <c r="C212" s="122" t="s">
        <v>442</v>
      </c>
      <c r="D212" s="122" t="s">
        <v>115</v>
      </c>
      <c r="E212" s="123" t="s">
        <v>443</v>
      </c>
      <c r="F212" s="124" t="s">
        <v>444</v>
      </c>
      <c r="G212" s="125" t="s">
        <v>118</v>
      </c>
      <c r="H212" s="126">
        <v>22</v>
      </c>
      <c r="I212" s="127"/>
      <c r="J212" s="128">
        <f>ROUND(I212*H212,2)</f>
        <v>0</v>
      </c>
      <c r="K212" s="129"/>
      <c r="L212" s="30"/>
      <c r="M212" s="130" t="s">
        <v>19</v>
      </c>
      <c r="N212" s="131" t="s">
        <v>40</v>
      </c>
      <c r="P212" s="132">
        <f>O212*H212</f>
        <v>0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158</v>
      </c>
      <c r="AT212" s="134" t="s">
        <v>115</v>
      </c>
      <c r="AU212" s="134" t="s">
        <v>79</v>
      </c>
      <c r="AY212" s="15" t="s">
        <v>111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5" t="s">
        <v>77</v>
      </c>
      <c r="BK212" s="135">
        <f>ROUND(I212*H212,2)</f>
        <v>0</v>
      </c>
      <c r="BL212" s="15" t="s">
        <v>158</v>
      </c>
      <c r="BM212" s="134" t="s">
        <v>445</v>
      </c>
    </row>
    <row r="213" spans="2:65" s="1" customFormat="1" ht="10.199999999999999">
      <c r="B213" s="30"/>
      <c r="D213" s="136" t="s">
        <v>121</v>
      </c>
      <c r="F213" s="137" t="s">
        <v>446</v>
      </c>
      <c r="I213" s="138"/>
      <c r="L213" s="30"/>
      <c r="M213" s="139"/>
      <c r="T213" s="51"/>
      <c r="AT213" s="15" t="s">
        <v>121</v>
      </c>
      <c r="AU213" s="15" t="s">
        <v>79</v>
      </c>
    </row>
    <row r="214" spans="2:65" s="1" customFormat="1" ht="24.15" customHeight="1">
      <c r="B214" s="30"/>
      <c r="C214" s="122" t="s">
        <v>447</v>
      </c>
      <c r="D214" s="122" t="s">
        <v>115</v>
      </c>
      <c r="E214" s="123" t="s">
        <v>448</v>
      </c>
      <c r="F214" s="124" t="s">
        <v>449</v>
      </c>
      <c r="G214" s="125" t="s">
        <v>118</v>
      </c>
      <c r="H214" s="126">
        <v>1</v>
      </c>
      <c r="I214" s="127"/>
      <c r="J214" s="128">
        <f>ROUND(I214*H214,2)</f>
        <v>0</v>
      </c>
      <c r="K214" s="129"/>
      <c r="L214" s="30"/>
      <c r="M214" s="130" t="s">
        <v>19</v>
      </c>
      <c r="N214" s="131" t="s">
        <v>40</v>
      </c>
      <c r="P214" s="132">
        <f>O214*H214</f>
        <v>0</v>
      </c>
      <c r="Q214" s="132">
        <v>0</v>
      </c>
      <c r="R214" s="132">
        <f>Q214*H214</f>
        <v>0</v>
      </c>
      <c r="S214" s="132">
        <v>0</v>
      </c>
      <c r="T214" s="133">
        <f>S214*H214</f>
        <v>0</v>
      </c>
      <c r="AR214" s="134" t="s">
        <v>158</v>
      </c>
      <c r="AT214" s="134" t="s">
        <v>115</v>
      </c>
      <c r="AU214" s="134" t="s">
        <v>79</v>
      </c>
      <c r="AY214" s="15" t="s">
        <v>111</v>
      </c>
      <c r="BE214" s="135">
        <f>IF(N214="základní",J214,0)</f>
        <v>0</v>
      </c>
      <c r="BF214" s="135">
        <f>IF(N214="snížená",J214,0)</f>
        <v>0</v>
      </c>
      <c r="BG214" s="135">
        <f>IF(N214="zákl. přenesená",J214,0)</f>
        <v>0</v>
      </c>
      <c r="BH214" s="135">
        <f>IF(N214="sníž. přenesená",J214,0)</f>
        <v>0</v>
      </c>
      <c r="BI214" s="135">
        <f>IF(N214="nulová",J214,0)</f>
        <v>0</v>
      </c>
      <c r="BJ214" s="15" t="s">
        <v>77</v>
      </c>
      <c r="BK214" s="135">
        <f>ROUND(I214*H214,2)</f>
        <v>0</v>
      </c>
      <c r="BL214" s="15" t="s">
        <v>158</v>
      </c>
      <c r="BM214" s="134" t="s">
        <v>450</v>
      </c>
    </row>
    <row r="215" spans="2:65" s="1" customFormat="1" ht="10.199999999999999">
      <c r="B215" s="30"/>
      <c r="D215" s="136" t="s">
        <v>121</v>
      </c>
      <c r="F215" s="137" t="s">
        <v>451</v>
      </c>
      <c r="I215" s="138"/>
      <c r="L215" s="30"/>
      <c r="M215" s="139"/>
      <c r="T215" s="51"/>
      <c r="AT215" s="15" t="s">
        <v>121</v>
      </c>
      <c r="AU215" s="15" t="s">
        <v>79</v>
      </c>
    </row>
    <row r="216" spans="2:65" s="1" customFormat="1" ht="24.15" customHeight="1">
      <c r="B216" s="30"/>
      <c r="C216" s="122" t="s">
        <v>452</v>
      </c>
      <c r="D216" s="122" t="s">
        <v>115</v>
      </c>
      <c r="E216" s="123" t="s">
        <v>453</v>
      </c>
      <c r="F216" s="124" t="s">
        <v>454</v>
      </c>
      <c r="G216" s="125" t="s">
        <v>118</v>
      </c>
      <c r="H216" s="126">
        <v>7</v>
      </c>
      <c r="I216" s="127"/>
      <c r="J216" s="128">
        <f>ROUND(I216*H216,2)</f>
        <v>0</v>
      </c>
      <c r="K216" s="129"/>
      <c r="L216" s="30"/>
      <c r="M216" s="130" t="s">
        <v>19</v>
      </c>
      <c r="N216" s="131" t="s">
        <v>40</v>
      </c>
      <c r="P216" s="132">
        <f>O216*H216</f>
        <v>0</v>
      </c>
      <c r="Q216" s="132">
        <v>0</v>
      </c>
      <c r="R216" s="132">
        <f>Q216*H216</f>
        <v>0</v>
      </c>
      <c r="S216" s="132">
        <v>0</v>
      </c>
      <c r="T216" s="133">
        <f>S216*H216</f>
        <v>0</v>
      </c>
      <c r="AR216" s="134" t="s">
        <v>158</v>
      </c>
      <c r="AT216" s="134" t="s">
        <v>115</v>
      </c>
      <c r="AU216" s="134" t="s">
        <v>79</v>
      </c>
      <c r="AY216" s="15" t="s">
        <v>111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5" t="s">
        <v>77</v>
      </c>
      <c r="BK216" s="135">
        <f>ROUND(I216*H216,2)</f>
        <v>0</v>
      </c>
      <c r="BL216" s="15" t="s">
        <v>158</v>
      </c>
      <c r="BM216" s="134" t="s">
        <v>455</v>
      </c>
    </row>
    <row r="217" spans="2:65" s="1" customFormat="1" ht="10.199999999999999">
      <c r="B217" s="30"/>
      <c r="D217" s="136" t="s">
        <v>121</v>
      </c>
      <c r="F217" s="137" t="s">
        <v>456</v>
      </c>
      <c r="I217" s="138"/>
      <c r="L217" s="30"/>
      <c r="M217" s="139"/>
      <c r="T217" s="51"/>
      <c r="AT217" s="15" t="s">
        <v>121</v>
      </c>
      <c r="AU217" s="15" t="s">
        <v>79</v>
      </c>
    </row>
    <row r="218" spans="2:65" s="1" customFormat="1" ht="21.75" customHeight="1">
      <c r="B218" s="30"/>
      <c r="C218" s="122" t="s">
        <v>457</v>
      </c>
      <c r="D218" s="122" t="s">
        <v>115</v>
      </c>
      <c r="E218" s="123" t="s">
        <v>458</v>
      </c>
      <c r="F218" s="124" t="s">
        <v>459</v>
      </c>
      <c r="G218" s="125" t="s">
        <v>118</v>
      </c>
      <c r="H218" s="126">
        <v>1</v>
      </c>
      <c r="I218" s="127"/>
      <c r="J218" s="128">
        <f>ROUND(I218*H218,2)</f>
        <v>0</v>
      </c>
      <c r="K218" s="129"/>
      <c r="L218" s="30"/>
      <c r="M218" s="130" t="s">
        <v>19</v>
      </c>
      <c r="N218" s="131" t="s">
        <v>40</v>
      </c>
      <c r="P218" s="132">
        <f>O218*H218</f>
        <v>0</v>
      </c>
      <c r="Q218" s="132">
        <v>0</v>
      </c>
      <c r="R218" s="132">
        <f>Q218*H218</f>
        <v>0</v>
      </c>
      <c r="S218" s="132">
        <v>0</v>
      </c>
      <c r="T218" s="133">
        <f>S218*H218</f>
        <v>0</v>
      </c>
      <c r="AR218" s="134" t="s">
        <v>158</v>
      </c>
      <c r="AT218" s="134" t="s">
        <v>115</v>
      </c>
      <c r="AU218" s="134" t="s">
        <v>79</v>
      </c>
      <c r="AY218" s="15" t="s">
        <v>111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5" t="s">
        <v>77</v>
      </c>
      <c r="BK218" s="135">
        <f>ROUND(I218*H218,2)</f>
        <v>0</v>
      </c>
      <c r="BL218" s="15" t="s">
        <v>158</v>
      </c>
      <c r="BM218" s="134" t="s">
        <v>460</v>
      </c>
    </row>
    <row r="219" spans="2:65" s="1" customFormat="1" ht="10.199999999999999">
      <c r="B219" s="30"/>
      <c r="D219" s="136" t="s">
        <v>121</v>
      </c>
      <c r="F219" s="137" t="s">
        <v>461</v>
      </c>
      <c r="I219" s="138"/>
      <c r="L219" s="30"/>
      <c r="M219" s="139"/>
      <c r="T219" s="51"/>
      <c r="AT219" s="15" t="s">
        <v>121</v>
      </c>
      <c r="AU219" s="15" t="s">
        <v>79</v>
      </c>
    </row>
    <row r="220" spans="2:65" s="1" customFormat="1" ht="21.75" customHeight="1">
      <c r="B220" s="30"/>
      <c r="C220" s="122" t="s">
        <v>77</v>
      </c>
      <c r="D220" s="122" t="s">
        <v>115</v>
      </c>
      <c r="E220" s="123" t="s">
        <v>462</v>
      </c>
      <c r="F220" s="124" t="s">
        <v>463</v>
      </c>
      <c r="G220" s="125" t="s">
        <v>118</v>
      </c>
      <c r="H220" s="126">
        <v>1</v>
      </c>
      <c r="I220" s="127"/>
      <c r="J220" s="128">
        <f>ROUND(I220*H220,2)</f>
        <v>0</v>
      </c>
      <c r="K220" s="129"/>
      <c r="L220" s="30"/>
      <c r="M220" s="130" t="s">
        <v>19</v>
      </c>
      <c r="N220" s="131" t="s">
        <v>40</v>
      </c>
      <c r="P220" s="132">
        <f>O220*H220</f>
        <v>0</v>
      </c>
      <c r="Q220" s="132">
        <v>0</v>
      </c>
      <c r="R220" s="132">
        <f>Q220*H220</f>
        <v>0</v>
      </c>
      <c r="S220" s="132">
        <v>0</v>
      </c>
      <c r="T220" s="133">
        <f>S220*H220</f>
        <v>0</v>
      </c>
      <c r="AR220" s="134" t="s">
        <v>158</v>
      </c>
      <c r="AT220" s="134" t="s">
        <v>115</v>
      </c>
      <c r="AU220" s="134" t="s">
        <v>79</v>
      </c>
      <c r="AY220" s="15" t="s">
        <v>111</v>
      </c>
      <c r="BE220" s="135">
        <f>IF(N220="základní",J220,0)</f>
        <v>0</v>
      </c>
      <c r="BF220" s="135">
        <f>IF(N220="snížená",J220,0)</f>
        <v>0</v>
      </c>
      <c r="BG220" s="135">
        <f>IF(N220="zákl. přenesená",J220,0)</f>
        <v>0</v>
      </c>
      <c r="BH220" s="135">
        <f>IF(N220="sníž. přenesená",J220,0)</f>
        <v>0</v>
      </c>
      <c r="BI220" s="135">
        <f>IF(N220="nulová",J220,0)</f>
        <v>0</v>
      </c>
      <c r="BJ220" s="15" t="s">
        <v>77</v>
      </c>
      <c r="BK220" s="135">
        <f>ROUND(I220*H220,2)</f>
        <v>0</v>
      </c>
      <c r="BL220" s="15" t="s">
        <v>158</v>
      </c>
      <c r="BM220" s="134" t="s">
        <v>464</v>
      </c>
    </row>
    <row r="221" spans="2:65" s="1" customFormat="1" ht="10.199999999999999">
      <c r="B221" s="30"/>
      <c r="D221" s="136" t="s">
        <v>121</v>
      </c>
      <c r="F221" s="137" t="s">
        <v>465</v>
      </c>
      <c r="I221" s="138"/>
      <c r="L221" s="30"/>
      <c r="M221" s="139"/>
      <c r="T221" s="51"/>
      <c r="AT221" s="15" t="s">
        <v>121</v>
      </c>
      <c r="AU221" s="15" t="s">
        <v>79</v>
      </c>
    </row>
    <row r="222" spans="2:65" s="1" customFormat="1" ht="16.5" customHeight="1">
      <c r="B222" s="30"/>
      <c r="C222" s="140" t="s">
        <v>79</v>
      </c>
      <c r="D222" s="140" t="s">
        <v>124</v>
      </c>
      <c r="E222" s="141" t="s">
        <v>466</v>
      </c>
      <c r="F222" s="142" t="s">
        <v>467</v>
      </c>
      <c r="G222" s="143" t="s">
        <v>468</v>
      </c>
      <c r="H222" s="144">
        <v>1</v>
      </c>
      <c r="I222" s="145"/>
      <c r="J222" s="146">
        <f>ROUND(I222*H222,2)</f>
        <v>0</v>
      </c>
      <c r="K222" s="147"/>
      <c r="L222" s="148"/>
      <c r="M222" s="149" t="s">
        <v>19</v>
      </c>
      <c r="N222" s="150" t="s">
        <v>40</v>
      </c>
      <c r="P222" s="132">
        <f>O222*H222</f>
        <v>0</v>
      </c>
      <c r="Q222" s="132">
        <v>0</v>
      </c>
      <c r="R222" s="132">
        <f>Q222*H222</f>
        <v>0</v>
      </c>
      <c r="S222" s="132">
        <v>0</v>
      </c>
      <c r="T222" s="133">
        <f>S222*H222</f>
        <v>0</v>
      </c>
      <c r="AR222" s="134" t="s">
        <v>165</v>
      </c>
      <c r="AT222" s="134" t="s">
        <v>124</v>
      </c>
      <c r="AU222" s="134" t="s">
        <v>79</v>
      </c>
      <c r="AY222" s="15" t="s">
        <v>111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5" t="s">
        <v>77</v>
      </c>
      <c r="BK222" s="135">
        <f>ROUND(I222*H222,2)</f>
        <v>0</v>
      </c>
      <c r="BL222" s="15" t="s">
        <v>158</v>
      </c>
      <c r="BM222" s="134" t="s">
        <v>469</v>
      </c>
    </row>
    <row r="223" spans="2:65" s="1" customFormat="1" ht="16.5" customHeight="1">
      <c r="B223" s="30"/>
      <c r="C223" s="122" t="s">
        <v>470</v>
      </c>
      <c r="D223" s="122" t="s">
        <v>115</v>
      </c>
      <c r="E223" s="123" t="s">
        <v>244</v>
      </c>
      <c r="F223" s="124" t="s">
        <v>245</v>
      </c>
      <c r="G223" s="125" t="s">
        <v>239</v>
      </c>
      <c r="H223" s="126">
        <v>16</v>
      </c>
      <c r="I223" s="127"/>
      <c r="J223" s="128">
        <f>ROUND(I223*H223,2)</f>
        <v>0</v>
      </c>
      <c r="K223" s="129"/>
      <c r="L223" s="30"/>
      <c r="M223" s="130" t="s">
        <v>19</v>
      </c>
      <c r="N223" s="131" t="s">
        <v>40</v>
      </c>
      <c r="P223" s="132">
        <f>O223*H223</f>
        <v>0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240</v>
      </c>
      <c r="AT223" s="134" t="s">
        <v>115</v>
      </c>
      <c r="AU223" s="134" t="s">
        <v>79</v>
      </c>
      <c r="AY223" s="15" t="s">
        <v>111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5" t="s">
        <v>77</v>
      </c>
      <c r="BK223" s="135">
        <f>ROUND(I223*H223,2)</f>
        <v>0</v>
      </c>
      <c r="BL223" s="15" t="s">
        <v>240</v>
      </c>
      <c r="BM223" s="134" t="s">
        <v>471</v>
      </c>
    </row>
    <row r="224" spans="2:65" s="1" customFormat="1" ht="10.199999999999999">
      <c r="B224" s="30"/>
      <c r="D224" s="136" t="s">
        <v>121</v>
      </c>
      <c r="F224" s="137" t="s">
        <v>247</v>
      </c>
      <c r="I224" s="138"/>
      <c r="L224" s="30"/>
      <c r="M224" s="139"/>
      <c r="T224" s="51"/>
      <c r="AT224" s="15" t="s">
        <v>121</v>
      </c>
      <c r="AU224" s="15" t="s">
        <v>79</v>
      </c>
    </row>
    <row r="225" spans="2:65" s="1" customFormat="1" ht="16.5" customHeight="1">
      <c r="B225" s="30"/>
      <c r="C225" s="122" t="s">
        <v>472</v>
      </c>
      <c r="D225" s="122" t="s">
        <v>115</v>
      </c>
      <c r="E225" s="123" t="s">
        <v>417</v>
      </c>
      <c r="F225" s="124" t="s">
        <v>418</v>
      </c>
      <c r="G225" s="125" t="s">
        <v>239</v>
      </c>
      <c r="H225" s="126">
        <v>12</v>
      </c>
      <c r="I225" s="127"/>
      <c r="J225" s="128">
        <f>ROUND(I225*H225,2)</f>
        <v>0</v>
      </c>
      <c r="K225" s="129"/>
      <c r="L225" s="30"/>
      <c r="M225" s="130" t="s">
        <v>19</v>
      </c>
      <c r="N225" s="131" t="s">
        <v>40</v>
      </c>
      <c r="P225" s="132">
        <f>O225*H225</f>
        <v>0</v>
      </c>
      <c r="Q225" s="132">
        <v>0</v>
      </c>
      <c r="R225" s="132">
        <f>Q225*H225</f>
        <v>0</v>
      </c>
      <c r="S225" s="132">
        <v>0</v>
      </c>
      <c r="T225" s="133">
        <f>S225*H225</f>
        <v>0</v>
      </c>
      <c r="AR225" s="134" t="s">
        <v>240</v>
      </c>
      <c r="AT225" s="134" t="s">
        <v>115</v>
      </c>
      <c r="AU225" s="134" t="s">
        <v>79</v>
      </c>
      <c r="AY225" s="15" t="s">
        <v>111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5" t="s">
        <v>77</v>
      </c>
      <c r="BK225" s="135">
        <f>ROUND(I225*H225,2)</f>
        <v>0</v>
      </c>
      <c r="BL225" s="15" t="s">
        <v>240</v>
      </c>
      <c r="BM225" s="134" t="s">
        <v>473</v>
      </c>
    </row>
    <row r="226" spans="2:65" s="1" customFormat="1" ht="10.199999999999999">
      <c r="B226" s="30"/>
      <c r="D226" s="136" t="s">
        <v>121</v>
      </c>
      <c r="F226" s="137" t="s">
        <v>420</v>
      </c>
      <c r="I226" s="138"/>
      <c r="L226" s="30"/>
      <c r="M226" s="139"/>
      <c r="T226" s="51"/>
      <c r="AT226" s="15" t="s">
        <v>121</v>
      </c>
      <c r="AU226" s="15" t="s">
        <v>79</v>
      </c>
    </row>
    <row r="227" spans="2:65" s="1" customFormat="1" ht="24.15" customHeight="1">
      <c r="B227" s="30"/>
      <c r="C227" s="122" t="s">
        <v>474</v>
      </c>
      <c r="D227" s="122" t="s">
        <v>115</v>
      </c>
      <c r="E227" s="123" t="s">
        <v>249</v>
      </c>
      <c r="F227" s="124" t="s">
        <v>250</v>
      </c>
      <c r="G227" s="125" t="s">
        <v>251</v>
      </c>
      <c r="H227" s="159"/>
      <c r="I227" s="127"/>
      <c r="J227" s="128">
        <f>ROUND(I227*H227,2)</f>
        <v>0</v>
      </c>
      <c r="K227" s="129"/>
      <c r="L227" s="30"/>
      <c r="M227" s="130" t="s">
        <v>19</v>
      </c>
      <c r="N227" s="131" t="s">
        <v>40</v>
      </c>
      <c r="P227" s="132">
        <f>O227*H227</f>
        <v>0</v>
      </c>
      <c r="Q227" s="132">
        <v>0</v>
      </c>
      <c r="R227" s="132">
        <f>Q227*H227</f>
        <v>0</v>
      </c>
      <c r="S227" s="132">
        <v>0</v>
      </c>
      <c r="T227" s="133">
        <f>S227*H227</f>
        <v>0</v>
      </c>
      <c r="AR227" s="134" t="s">
        <v>158</v>
      </c>
      <c r="AT227" s="134" t="s">
        <v>115</v>
      </c>
      <c r="AU227" s="134" t="s">
        <v>79</v>
      </c>
      <c r="AY227" s="15" t="s">
        <v>111</v>
      </c>
      <c r="BE227" s="135">
        <f>IF(N227="základní",J227,0)</f>
        <v>0</v>
      </c>
      <c r="BF227" s="135">
        <f>IF(N227="snížená",J227,0)</f>
        <v>0</v>
      </c>
      <c r="BG227" s="135">
        <f>IF(N227="zákl. přenesená",J227,0)</f>
        <v>0</v>
      </c>
      <c r="BH227" s="135">
        <f>IF(N227="sníž. přenesená",J227,0)</f>
        <v>0</v>
      </c>
      <c r="BI227" s="135">
        <f>IF(N227="nulová",J227,0)</f>
        <v>0</v>
      </c>
      <c r="BJ227" s="15" t="s">
        <v>77</v>
      </c>
      <c r="BK227" s="135">
        <f>ROUND(I227*H227,2)</f>
        <v>0</v>
      </c>
      <c r="BL227" s="15" t="s">
        <v>158</v>
      </c>
      <c r="BM227" s="134" t="s">
        <v>475</v>
      </c>
    </row>
    <row r="228" spans="2:65" s="1" customFormat="1" ht="10.199999999999999">
      <c r="B228" s="30"/>
      <c r="D228" s="136" t="s">
        <v>121</v>
      </c>
      <c r="F228" s="137" t="s">
        <v>253</v>
      </c>
      <c r="I228" s="138"/>
      <c r="L228" s="30"/>
      <c r="M228" s="139"/>
      <c r="T228" s="51"/>
      <c r="AT228" s="15" t="s">
        <v>121</v>
      </c>
      <c r="AU228" s="15" t="s">
        <v>79</v>
      </c>
    </row>
    <row r="229" spans="2:65" s="1" customFormat="1" ht="16.5" customHeight="1">
      <c r="B229" s="30"/>
      <c r="C229" s="122" t="s">
        <v>476</v>
      </c>
      <c r="D229" s="122" t="s">
        <v>115</v>
      </c>
      <c r="E229" s="123" t="s">
        <v>255</v>
      </c>
      <c r="F229" s="124" t="s">
        <v>256</v>
      </c>
      <c r="G229" s="125" t="s">
        <v>251</v>
      </c>
      <c r="H229" s="159"/>
      <c r="I229" s="127"/>
      <c r="J229" s="128">
        <f>ROUND(I229*H229,2)</f>
        <v>0</v>
      </c>
      <c r="K229" s="129"/>
      <c r="L229" s="30"/>
      <c r="M229" s="130" t="s">
        <v>19</v>
      </c>
      <c r="N229" s="131" t="s">
        <v>40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158</v>
      </c>
      <c r="AT229" s="134" t="s">
        <v>115</v>
      </c>
      <c r="AU229" s="134" t="s">
        <v>79</v>
      </c>
      <c r="AY229" s="15" t="s">
        <v>111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5" t="s">
        <v>77</v>
      </c>
      <c r="BK229" s="135">
        <f>ROUND(I229*H229,2)</f>
        <v>0</v>
      </c>
      <c r="BL229" s="15" t="s">
        <v>158</v>
      </c>
      <c r="BM229" s="134" t="s">
        <v>477</v>
      </c>
    </row>
    <row r="230" spans="2:65" s="1" customFormat="1" ht="16.5" customHeight="1">
      <c r="B230" s="30"/>
      <c r="C230" s="122" t="s">
        <v>165</v>
      </c>
      <c r="D230" s="122" t="s">
        <v>115</v>
      </c>
      <c r="E230" s="123" t="s">
        <v>259</v>
      </c>
      <c r="F230" s="124" t="s">
        <v>260</v>
      </c>
      <c r="G230" s="125" t="s">
        <v>251</v>
      </c>
      <c r="H230" s="159"/>
      <c r="I230" s="127"/>
      <c r="J230" s="128">
        <f>ROUND(I230*H230,2)</f>
        <v>0</v>
      </c>
      <c r="K230" s="129"/>
      <c r="L230" s="30"/>
      <c r="M230" s="130" t="s">
        <v>19</v>
      </c>
      <c r="N230" s="131" t="s">
        <v>40</v>
      </c>
      <c r="P230" s="132">
        <f>O230*H230</f>
        <v>0</v>
      </c>
      <c r="Q230" s="132">
        <v>0</v>
      </c>
      <c r="R230" s="132">
        <f>Q230*H230</f>
        <v>0</v>
      </c>
      <c r="S230" s="132">
        <v>0</v>
      </c>
      <c r="T230" s="133">
        <f>S230*H230</f>
        <v>0</v>
      </c>
      <c r="AR230" s="134" t="s">
        <v>158</v>
      </c>
      <c r="AT230" s="134" t="s">
        <v>115</v>
      </c>
      <c r="AU230" s="134" t="s">
        <v>79</v>
      </c>
      <c r="AY230" s="15" t="s">
        <v>111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5" t="s">
        <v>77</v>
      </c>
      <c r="BK230" s="135">
        <f>ROUND(I230*H230,2)</f>
        <v>0</v>
      </c>
      <c r="BL230" s="15" t="s">
        <v>158</v>
      </c>
      <c r="BM230" s="134" t="s">
        <v>478</v>
      </c>
    </row>
    <row r="231" spans="2:65" s="11" customFormat="1" ht="22.8" customHeight="1">
      <c r="B231" s="110"/>
      <c r="D231" s="111" t="s">
        <v>68</v>
      </c>
      <c r="E231" s="120" t="s">
        <v>479</v>
      </c>
      <c r="F231" s="120" t="s">
        <v>480</v>
      </c>
      <c r="I231" s="113"/>
      <c r="J231" s="121">
        <f>BK231</f>
        <v>0</v>
      </c>
      <c r="L231" s="110"/>
      <c r="M231" s="115"/>
      <c r="P231" s="116">
        <f>SUM(P232:P281)</f>
        <v>0</v>
      </c>
      <c r="R231" s="116">
        <f>SUM(R232:R281)</f>
        <v>0.2108575</v>
      </c>
      <c r="T231" s="117">
        <f>SUM(T232:T281)</f>
        <v>0</v>
      </c>
      <c r="AR231" s="111" t="s">
        <v>79</v>
      </c>
      <c r="AT231" s="118" t="s">
        <v>68</v>
      </c>
      <c r="AU231" s="118" t="s">
        <v>77</v>
      </c>
      <c r="AY231" s="111" t="s">
        <v>111</v>
      </c>
      <c r="BK231" s="119">
        <f>SUM(BK232:BK281)</f>
        <v>0</v>
      </c>
    </row>
    <row r="232" spans="2:65" s="1" customFormat="1" ht="24.15" customHeight="1">
      <c r="B232" s="30"/>
      <c r="C232" s="122" t="s">
        <v>481</v>
      </c>
      <c r="D232" s="122" t="s">
        <v>115</v>
      </c>
      <c r="E232" s="123" t="s">
        <v>482</v>
      </c>
      <c r="F232" s="124" t="s">
        <v>483</v>
      </c>
      <c r="G232" s="125" t="s">
        <v>157</v>
      </c>
      <c r="H232" s="126">
        <v>997</v>
      </c>
      <c r="I232" s="127"/>
      <c r="J232" s="128">
        <f>ROUND(I232*H232,2)</f>
        <v>0</v>
      </c>
      <c r="K232" s="129"/>
      <c r="L232" s="30"/>
      <c r="M232" s="130" t="s">
        <v>19</v>
      </c>
      <c r="N232" s="131" t="s">
        <v>40</v>
      </c>
      <c r="P232" s="132">
        <f>O232*H232</f>
        <v>0</v>
      </c>
      <c r="Q232" s="132">
        <v>0</v>
      </c>
      <c r="R232" s="132">
        <f>Q232*H232</f>
        <v>0</v>
      </c>
      <c r="S232" s="132">
        <v>0</v>
      </c>
      <c r="T232" s="133">
        <f>S232*H232</f>
        <v>0</v>
      </c>
      <c r="AR232" s="134" t="s">
        <v>158</v>
      </c>
      <c r="AT232" s="134" t="s">
        <v>115</v>
      </c>
      <c r="AU232" s="134" t="s">
        <v>79</v>
      </c>
      <c r="AY232" s="15" t="s">
        <v>111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5" t="s">
        <v>77</v>
      </c>
      <c r="BK232" s="135">
        <f>ROUND(I232*H232,2)</f>
        <v>0</v>
      </c>
      <c r="BL232" s="15" t="s">
        <v>158</v>
      </c>
      <c r="BM232" s="134" t="s">
        <v>484</v>
      </c>
    </row>
    <row r="233" spans="2:65" s="1" customFormat="1" ht="10.199999999999999">
      <c r="B233" s="30"/>
      <c r="D233" s="136" t="s">
        <v>121</v>
      </c>
      <c r="F233" s="137" t="s">
        <v>485</v>
      </c>
      <c r="I233" s="138"/>
      <c r="L233" s="30"/>
      <c r="M233" s="139"/>
      <c r="T233" s="51"/>
      <c r="AT233" s="15" t="s">
        <v>121</v>
      </c>
      <c r="AU233" s="15" t="s">
        <v>79</v>
      </c>
    </row>
    <row r="234" spans="2:65" s="1" customFormat="1" ht="24.15" customHeight="1">
      <c r="B234" s="30"/>
      <c r="C234" s="140" t="s">
        <v>486</v>
      </c>
      <c r="D234" s="140" t="s">
        <v>124</v>
      </c>
      <c r="E234" s="141" t="s">
        <v>487</v>
      </c>
      <c r="F234" s="142" t="s">
        <v>488</v>
      </c>
      <c r="G234" s="143" t="s">
        <v>157</v>
      </c>
      <c r="H234" s="144">
        <v>1146.55</v>
      </c>
      <c r="I234" s="145"/>
      <c r="J234" s="146">
        <f>ROUND(I234*H234,2)</f>
        <v>0</v>
      </c>
      <c r="K234" s="147"/>
      <c r="L234" s="148"/>
      <c r="M234" s="149" t="s">
        <v>19</v>
      </c>
      <c r="N234" s="150" t="s">
        <v>40</v>
      </c>
      <c r="P234" s="132">
        <f>O234*H234</f>
        <v>0</v>
      </c>
      <c r="Q234" s="132">
        <v>1.2999999999999999E-4</v>
      </c>
      <c r="R234" s="132">
        <f>Q234*H234</f>
        <v>0.14905149999999998</v>
      </c>
      <c r="S234" s="132">
        <v>0</v>
      </c>
      <c r="T234" s="133">
        <f>S234*H234</f>
        <v>0</v>
      </c>
      <c r="AR234" s="134" t="s">
        <v>165</v>
      </c>
      <c r="AT234" s="134" t="s">
        <v>124</v>
      </c>
      <c r="AU234" s="134" t="s">
        <v>79</v>
      </c>
      <c r="AY234" s="15" t="s">
        <v>111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5" t="s">
        <v>77</v>
      </c>
      <c r="BK234" s="135">
        <f>ROUND(I234*H234,2)</f>
        <v>0</v>
      </c>
      <c r="BL234" s="15" t="s">
        <v>158</v>
      </c>
      <c r="BM234" s="134" t="s">
        <v>489</v>
      </c>
    </row>
    <row r="235" spans="2:65" s="12" customFormat="1" ht="10.199999999999999">
      <c r="B235" s="151"/>
      <c r="D235" s="152" t="s">
        <v>167</v>
      </c>
      <c r="E235" s="153" t="s">
        <v>19</v>
      </c>
      <c r="F235" s="154" t="s">
        <v>490</v>
      </c>
      <c r="H235" s="155">
        <v>1146.55</v>
      </c>
      <c r="I235" s="156"/>
      <c r="L235" s="151"/>
      <c r="M235" s="157"/>
      <c r="T235" s="158"/>
      <c r="AT235" s="153" t="s">
        <v>167</v>
      </c>
      <c r="AU235" s="153" t="s">
        <v>79</v>
      </c>
      <c r="AV235" s="12" t="s">
        <v>79</v>
      </c>
      <c r="AW235" s="12" t="s">
        <v>31</v>
      </c>
      <c r="AX235" s="12" t="s">
        <v>77</v>
      </c>
      <c r="AY235" s="153" t="s">
        <v>111</v>
      </c>
    </row>
    <row r="236" spans="2:65" s="1" customFormat="1" ht="24.15" customHeight="1">
      <c r="B236" s="30"/>
      <c r="C236" s="122" t="s">
        <v>491</v>
      </c>
      <c r="D236" s="122" t="s">
        <v>115</v>
      </c>
      <c r="E236" s="123" t="s">
        <v>366</v>
      </c>
      <c r="F236" s="124" t="s">
        <v>367</v>
      </c>
      <c r="G236" s="125" t="s">
        <v>157</v>
      </c>
      <c r="H236" s="126">
        <v>288</v>
      </c>
      <c r="I236" s="127"/>
      <c r="J236" s="128">
        <f>ROUND(I236*H236,2)</f>
        <v>0</v>
      </c>
      <c r="K236" s="129"/>
      <c r="L236" s="30"/>
      <c r="M236" s="130" t="s">
        <v>19</v>
      </c>
      <c r="N236" s="131" t="s">
        <v>40</v>
      </c>
      <c r="P236" s="132">
        <f>O236*H236</f>
        <v>0</v>
      </c>
      <c r="Q236" s="132">
        <v>0</v>
      </c>
      <c r="R236" s="132">
        <f>Q236*H236</f>
        <v>0</v>
      </c>
      <c r="S236" s="132">
        <v>0</v>
      </c>
      <c r="T236" s="133">
        <f>S236*H236</f>
        <v>0</v>
      </c>
      <c r="AR236" s="134" t="s">
        <v>158</v>
      </c>
      <c r="AT236" s="134" t="s">
        <v>115</v>
      </c>
      <c r="AU236" s="134" t="s">
        <v>79</v>
      </c>
      <c r="AY236" s="15" t="s">
        <v>111</v>
      </c>
      <c r="BE236" s="135">
        <f>IF(N236="základní",J236,0)</f>
        <v>0</v>
      </c>
      <c r="BF236" s="135">
        <f>IF(N236="snížená",J236,0)</f>
        <v>0</v>
      </c>
      <c r="BG236" s="135">
        <f>IF(N236="zákl. přenesená",J236,0)</f>
        <v>0</v>
      </c>
      <c r="BH236" s="135">
        <f>IF(N236="sníž. přenesená",J236,0)</f>
        <v>0</v>
      </c>
      <c r="BI236" s="135">
        <f>IF(N236="nulová",J236,0)</f>
        <v>0</v>
      </c>
      <c r="BJ236" s="15" t="s">
        <v>77</v>
      </c>
      <c r="BK236" s="135">
        <f>ROUND(I236*H236,2)</f>
        <v>0</v>
      </c>
      <c r="BL236" s="15" t="s">
        <v>158</v>
      </c>
      <c r="BM236" s="134" t="s">
        <v>492</v>
      </c>
    </row>
    <row r="237" spans="2:65" s="1" customFormat="1" ht="10.199999999999999">
      <c r="B237" s="30"/>
      <c r="D237" s="136" t="s">
        <v>121</v>
      </c>
      <c r="F237" s="137" t="s">
        <v>369</v>
      </c>
      <c r="I237" s="138"/>
      <c r="L237" s="30"/>
      <c r="M237" s="139"/>
      <c r="T237" s="51"/>
      <c r="AT237" s="15" t="s">
        <v>121</v>
      </c>
      <c r="AU237" s="15" t="s">
        <v>79</v>
      </c>
    </row>
    <row r="238" spans="2:65" s="1" customFormat="1" ht="24.15" customHeight="1">
      <c r="B238" s="30"/>
      <c r="C238" s="140" t="s">
        <v>493</v>
      </c>
      <c r="D238" s="140" t="s">
        <v>124</v>
      </c>
      <c r="E238" s="141" t="s">
        <v>494</v>
      </c>
      <c r="F238" s="142" t="s">
        <v>495</v>
      </c>
      <c r="G238" s="143" t="s">
        <v>157</v>
      </c>
      <c r="H238" s="144">
        <v>331.2</v>
      </c>
      <c r="I238" s="145"/>
      <c r="J238" s="146">
        <f>ROUND(I238*H238,2)</f>
        <v>0</v>
      </c>
      <c r="K238" s="147"/>
      <c r="L238" s="148"/>
      <c r="M238" s="149" t="s">
        <v>19</v>
      </c>
      <c r="N238" s="150" t="s">
        <v>40</v>
      </c>
      <c r="P238" s="132">
        <f>O238*H238</f>
        <v>0</v>
      </c>
      <c r="Q238" s="132">
        <v>1.8000000000000001E-4</v>
      </c>
      <c r="R238" s="132">
        <f>Q238*H238</f>
        <v>5.9616000000000002E-2</v>
      </c>
      <c r="S238" s="132">
        <v>0</v>
      </c>
      <c r="T238" s="133">
        <f>S238*H238</f>
        <v>0</v>
      </c>
      <c r="AR238" s="134" t="s">
        <v>165</v>
      </c>
      <c r="AT238" s="134" t="s">
        <v>124</v>
      </c>
      <c r="AU238" s="134" t="s">
        <v>79</v>
      </c>
      <c r="AY238" s="15" t="s">
        <v>111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5" t="s">
        <v>77</v>
      </c>
      <c r="BK238" s="135">
        <f>ROUND(I238*H238,2)</f>
        <v>0</v>
      </c>
      <c r="BL238" s="15" t="s">
        <v>158</v>
      </c>
      <c r="BM238" s="134" t="s">
        <v>496</v>
      </c>
    </row>
    <row r="239" spans="2:65" s="12" customFormat="1" ht="10.199999999999999">
      <c r="B239" s="151"/>
      <c r="D239" s="152" t="s">
        <v>167</v>
      </c>
      <c r="E239" s="153" t="s">
        <v>19</v>
      </c>
      <c r="F239" s="154" t="s">
        <v>497</v>
      </c>
      <c r="H239" s="155">
        <v>331.2</v>
      </c>
      <c r="I239" s="156"/>
      <c r="L239" s="151"/>
      <c r="M239" s="157"/>
      <c r="T239" s="158"/>
      <c r="AT239" s="153" t="s">
        <v>167</v>
      </c>
      <c r="AU239" s="153" t="s">
        <v>79</v>
      </c>
      <c r="AV239" s="12" t="s">
        <v>79</v>
      </c>
      <c r="AW239" s="12" t="s">
        <v>31</v>
      </c>
      <c r="AX239" s="12" t="s">
        <v>77</v>
      </c>
      <c r="AY239" s="153" t="s">
        <v>111</v>
      </c>
    </row>
    <row r="240" spans="2:65" s="1" customFormat="1" ht="24.15" customHeight="1">
      <c r="B240" s="30"/>
      <c r="C240" s="122" t="s">
        <v>498</v>
      </c>
      <c r="D240" s="122" t="s">
        <v>115</v>
      </c>
      <c r="E240" s="123" t="s">
        <v>499</v>
      </c>
      <c r="F240" s="124" t="s">
        <v>500</v>
      </c>
      <c r="G240" s="125" t="s">
        <v>118</v>
      </c>
      <c r="H240" s="126">
        <v>10</v>
      </c>
      <c r="I240" s="127"/>
      <c r="J240" s="128">
        <f>ROUND(I240*H240,2)</f>
        <v>0</v>
      </c>
      <c r="K240" s="129"/>
      <c r="L240" s="30"/>
      <c r="M240" s="130" t="s">
        <v>19</v>
      </c>
      <c r="N240" s="131" t="s">
        <v>40</v>
      </c>
      <c r="P240" s="132">
        <f>O240*H240</f>
        <v>0</v>
      </c>
      <c r="Q240" s="132">
        <v>0</v>
      </c>
      <c r="R240" s="132">
        <f>Q240*H240</f>
        <v>0</v>
      </c>
      <c r="S240" s="132">
        <v>0</v>
      </c>
      <c r="T240" s="133">
        <f>S240*H240</f>
        <v>0</v>
      </c>
      <c r="AR240" s="134" t="s">
        <v>158</v>
      </c>
      <c r="AT240" s="134" t="s">
        <v>115</v>
      </c>
      <c r="AU240" s="134" t="s">
        <v>79</v>
      </c>
      <c r="AY240" s="15" t="s">
        <v>111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5" t="s">
        <v>77</v>
      </c>
      <c r="BK240" s="135">
        <f>ROUND(I240*H240,2)</f>
        <v>0</v>
      </c>
      <c r="BL240" s="15" t="s">
        <v>158</v>
      </c>
      <c r="BM240" s="134" t="s">
        <v>501</v>
      </c>
    </row>
    <row r="241" spans="2:65" s="1" customFormat="1" ht="10.199999999999999">
      <c r="B241" s="30"/>
      <c r="D241" s="136" t="s">
        <v>121</v>
      </c>
      <c r="F241" s="137" t="s">
        <v>502</v>
      </c>
      <c r="I241" s="138"/>
      <c r="L241" s="30"/>
      <c r="M241" s="139"/>
      <c r="T241" s="51"/>
      <c r="AT241" s="15" t="s">
        <v>121</v>
      </c>
      <c r="AU241" s="15" t="s">
        <v>79</v>
      </c>
    </row>
    <row r="242" spans="2:65" s="1" customFormat="1" ht="16.5" customHeight="1">
      <c r="B242" s="30"/>
      <c r="C242" s="140" t="s">
        <v>503</v>
      </c>
      <c r="D242" s="140" t="s">
        <v>124</v>
      </c>
      <c r="E242" s="141" t="s">
        <v>504</v>
      </c>
      <c r="F242" s="142" t="s">
        <v>505</v>
      </c>
      <c r="G242" s="143" t="s">
        <v>118</v>
      </c>
      <c r="H242" s="144">
        <v>40</v>
      </c>
      <c r="I242" s="145"/>
      <c r="J242" s="146">
        <f>ROUND(I242*H242,2)</f>
        <v>0</v>
      </c>
      <c r="K242" s="147"/>
      <c r="L242" s="148"/>
      <c r="M242" s="149" t="s">
        <v>19</v>
      </c>
      <c r="N242" s="150" t="s">
        <v>40</v>
      </c>
      <c r="P242" s="132">
        <f>O242*H242</f>
        <v>0</v>
      </c>
      <c r="Q242" s="132">
        <v>0</v>
      </c>
      <c r="R242" s="132">
        <f>Q242*H242</f>
        <v>0</v>
      </c>
      <c r="S242" s="132">
        <v>0</v>
      </c>
      <c r="T242" s="133">
        <f>S242*H242</f>
        <v>0</v>
      </c>
      <c r="AR242" s="134" t="s">
        <v>165</v>
      </c>
      <c r="AT242" s="134" t="s">
        <v>124</v>
      </c>
      <c r="AU242" s="134" t="s">
        <v>79</v>
      </c>
      <c r="AY242" s="15" t="s">
        <v>111</v>
      </c>
      <c r="BE242" s="135">
        <f>IF(N242="základní",J242,0)</f>
        <v>0</v>
      </c>
      <c r="BF242" s="135">
        <f>IF(N242="snížená",J242,0)</f>
        <v>0</v>
      </c>
      <c r="BG242" s="135">
        <f>IF(N242="zákl. přenesená",J242,0)</f>
        <v>0</v>
      </c>
      <c r="BH242" s="135">
        <f>IF(N242="sníž. přenesená",J242,0)</f>
        <v>0</v>
      </c>
      <c r="BI242" s="135">
        <f>IF(N242="nulová",J242,0)</f>
        <v>0</v>
      </c>
      <c r="BJ242" s="15" t="s">
        <v>77</v>
      </c>
      <c r="BK242" s="135">
        <f>ROUND(I242*H242,2)</f>
        <v>0</v>
      </c>
      <c r="BL242" s="15" t="s">
        <v>158</v>
      </c>
      <c r="BM242" s="134" t="s">
        <v>506</v>
      </c>
    </row>
    <row r="243" spans="2:65" s="1" customFormat="1" ht="16.5" customHeight="1">
      <c r="B243" s="30"/>
      <c r="C243" s="140" t="s">
        <v>507</v>
      </c>
      <c r="D243" s="140" t="s">
        <v>124</v>
      </c>
      <c r="E243" s="141" t="s">
        <v>508</v>
      </c>
      <c r="F243" s="142" t="s">
        <v>509</v>
      </c>
      <c r="G243" s="143" t="s">
        <v>118</v>
      </c>
      <c r="H243" s="144">
        <v>60</v>
      </c>
      <c r="I243" s="145"/>
      <c r="J243" s="146">
        <f>ROUND(I243*H243,2)</f>
        <v>0</v>
      </c>
      <c r="K243" s="147"/>
      <c r="L243" s="148"/>
      <c r="M243" s="149" t="s">
        <v>19</v>
      </c>
      <c r="N243" s="150" t="s">
        <v>40</v>
      </c>
      <c r="P243" s="132">
        <f>O243*H243</f>
        <v>0</v>
      </c>
      <c r="Q243" s="132">
        <v>0</v>
      </c>
      <c r="R243" s="132">
        <f>Q243*H243</f>
        <v>0</v>
      </c>
      <c r="S243" s="132">
        <v>0</v>
      </c>
      <c r="T243" s="133">
        <f>S243*H243</f>
        <v>0</v>
      </c>
      <c r="AR243" s="134" t="s">
        <v>165</v>
      </c>
      <c r="AT243" s="134" t="s">
        <v>124</v>
      </c>
      <c r="AU243" s="134" t="s">
        <v>79</v>
      </c>
      <c r="AY243" s="15" t="s">
        <v>111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5" t="s">
        <v>77</v>
      </c>
      <c r="BK243" s="135">
        <f>ROUND(I243*H243,2)</f>
        <v>0</v>
      </c>
      <c r="BL243" s="15" t="s">
        <v>158</v>
      </c>
      <c r="BM243" s="134" t="s">
        <v>510</v>
      </c>
    </row>
    <row r="244" spans="2:65" s="1" customFormat="1" ht="33" customHeight="1">
      <c r="B244" s="30"/>
      <c r="C244" s="122" t="s">
        <v>511</v>
      </c>
      <c r="D244" s="122" t="s">
        <v>115</v>
      </c>
      <c r="E244" s="123" t="s">
        <v>512</v>
      </c>
      <c r="F244" s="124" t="s">
        <v>513</v>
      </c>
      <c r="G244" s="125" t="s">
        <v>118</v>
      </c>
      <c r="H244" s="126">
        <v>7</v>
      </c>
      <c r="I244" s="127"/>
      <c r="J244" s="128">
        <f>ROUND(I244*H244,2)</f>
        <v>0</v>
      </c>
      <c r="K244" s="129"/>
      <c r="L244" s="30"/>
      <c r="M244" s="130" t="s">
        <v>19</v>
      </c>
      <c r="N244" s="131" t="s">
        <v>40</v>
      </c>
      <c r="P244" s="132">
        <f>O244*H244</f>
        <v>0</v>
      </c>
      <c r="Q244" s="132">
        <v>0</v>
      </c>
      <c r="R244" s="132">
        <f>Q244*H244</f>
        <v>0</v>
      </c>
      <c r="S244" s="132">
        <v>0</v>
      </c>
      <c r="T244" s="133">
        <f>S244*H244</f>
        <v>0</v>
      </c>
      <c r="AR244" s="134" t="s">
        <v>158</v>
      </c>
      <c r="AT244" s="134" t="s">
        <v>115</v>
      </c>
      <c r="AU244" s="134" t="s">
        <v>79</v>
      </c>
      <c r="AY244" s="15" t="s">
        <v>111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5" t="s">
        <v>77</v>
      </c>
      <c r="BK244" s="135">
        <f>ROUND(I244*H244,2)</f>
        <v>0</v>
      </c>
      <c r="BL244" s="15" t="s">
        <v>158</v>
      </c>
      <c r="BM244" s="134" t="s">
        <v>514</v>
      </c>
    </row>
    <row r="245" spans="2:65" s="1" customFormat="1" ht="10.199999999999999">
      <c r="B245" s="30"/>
      <c r="D245" s="136" t="s">
        <v>121</v>
      </c>
      <c r="F245" s="137" t="s">
        <v>515</v>
      </c>
      <c r="I245" s="138"/>
      <c r="L245" s="30"/>
      <c r="M245" s="139"/>
      <c r="T245" s="51"/>
      <c r="AT245" s="15" t="s">
        <v>121</v>
      </c>
      <c r="AU245" s="15" t="s">
        <v>79</v>
      </c>
    </row>
    <row r="246" spans="2:65" s="1" customFormat="1" ht="16.5" customHeight="1">
      <c r="B246" s="30"/>
      <c r="C246" s="140" t="s">
        <v>516</v>
      </c>
      <c r="D246" s="140" t="s">
        <v>124</v>
      </c>
      <c r="E246" s="141" t="s">
        <v>517</v>
      </c>
      <c r="F246" s="142" t="s">
        <v>518</v>
      </c>
      <c r="G246" s="143" t="s">
        <v>118</v>
      </c>
      <c r="H246" s="144">
        <v>7</v>
      </c>
      <c r="I246" s="145"/>
      <c r="J246" s="146">
        <f>ROUND(I246*H246,2)</f>
        <v>0</v>
      </c>
      <c r="K246" s="147"/>
      <c r="L246" s="148"/>
      <c r="M246" s="149" t="s">
        <v>19</v>
      </c>
      <c r="N246" s="150" t="s">
        <v>40</v>
      </c>
      <c r="P246" s="132">
        <f>O246*H246</f>
        <v>0</v>
      </c>
      <c r="Q246" s="132">
        <v>0</v>
      </c>
      <c r="R246" s="132">
        <f>Q246*H246</f>
        <v>0</v>
      </c>
      <c r="S246" s="132">
        <v>0</v>
      </c>
      <c r="T246" s="133">
        <f>S246*H246</f>
        <v>0</v>
      </c>
      <c r="AR246" s="134" t="s">
        <v>165</v>
      </c>
      <c r="AT246" s="134" t="s">
        <v>124</v>
      </c>
      <c r="AU246" s="134" t="s">
        <v>79</v>
      </c>
      <c r="AY246" s="15" t="s">
        <v>111</v>
      </c>
      <c r="BE246" s="135">
        <f>IF(N246="základní",J246,0)</f>
        <v>0</v>
      </c>
      <c r="BF246" s="135">
        <f>IF(N246="snížená",J246,0)</f>
        <v>0</v>
      </c>
      <c r="BG246" s="135">
        <f>IF(N246="zákl. přenesená",J246,0)</f>
        <v>0</v>
      </c>
      <c r="BH246" s="135">
        <f>IF(N246="sníž. přenesená",J246,0)</f>
        <v>0</v>
      </c>
      <c r="BI246" s="135">
        <f>IF(N246="nulová",J246,0)</f>
        <v>0</v>
      </c>
      <c r="BJ246" s="15" t="s">
        <v>77</v>
      </c>
      <c r="BK246" s="135">
        <f>ROUND(I246*H246,2)</f>
        <v>0</v>
      </c>
      <c r="BL246" s="15" t="s">
        <v>158</v>
      </c>
      <c r="BM246" s="134" t="s">
        <v>519</v>
      </c>
    </row>
    <row r="247" spans="2:65" s="1" customFormat="1" ht="24.15" customHeight="1">
      <c r="B247" s="30"/>
      <c r="C247" s="122" t="s">
        <v>520</v>
      </c>
      <c r="D247" s="122" t="s">
        <v>115</v>
      </c>
      <c r="E247" s="123" t="s">
        <v>521</v>
      </c>
      <c r="F247" s="124" t="s">
        <v>522</v>
      </c>
      <c r="G247" s="125" t="s">
        <v>118</v>
      </c>
      <c r="H247" s="126">
        <v>8</v>
      </c>
      <c r="I247" s="127"/>
      <c r="J247" s="128">
        <f>ROUND(I247*H247,2)</f>
        <v>0</v>
      </c>
      <c r="K247" s="129"/>
      <c r="L247" s="30"/>
      <c r="M247" s="130" t="s">
        <v>19</v>
      </c>
      <c r="N247" s="131" t="s">
        <v>40</v>
      </c>
      <c r="P247" s="132">
        <f>O247*H247</f>
        <v>0</v>
      </c>
      <c r="Q247" s="132">
        <v>0</v>
      </c>
      <c r="R247" s="132">
        <f>Q247*H247</f>
        <v>0</v>
      </c>
      <c r="S247" s="132">
        <v>0</v>
      </c>
      <c r="T247" s="133">
        <f>S247*H247</f>
        <v>0</v>
      </c>
      <c r="AR247" s="134" t="s">
        <v>158</v>
      </c>
      <c r="AT247" s="134" t="s">
        <v>115</v>
      </c>
      <c r="AU247" s="134" t="s">
        <v>79</v>
      </c>
      <c r="AY247" s="15" t="s">
        <v>111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5" t="s">
        <v>77</v>
      </c>
      <c r="BK247" s="135">
        <f>ROUND(I247*H247,2)</f>
        <v>0</v>
      </c>
      <c r="BL247" s="15" t="s">
        <v>158</v>
      </c>
      <c r="BM247" s="134" t="s">
        <v>523</v>
      </c>
    </row>
    <row r="248" spans="2:65" s="1" customFormat="1" ht="10.199999999999999">
      <c r="B248" s="30"/>
      <c r="D248" s="136" t="s">
        <v>121</v>
      </c>
      <c r="F248" s="137" t="s">
        <v>524</v>
      </c>
      <c r="I248" s="138"/>
      <c r="L248" s="30"/>
      <c r="M248" s="139"/>
      <c r="T248" s="51"/>
      <c r="AT248" s="15" t="s">
        <v>121</v>
      </c>
      <c r="AU248" s="15" t="s">
        <v>79</v>
      </c>
    </row>
    <row r="249" spans="2:65" s="1" customFormat="1" ht="16.5" customHeight="1">
      <c r="B249" s="30"/>
      <c r="C249" s="140" t="s">
        <v>525</v>
      </c>
      <c r="D249" s="140" t="s">
        <v>124</v>
      </c>
      <c r="E249" s="141" t="s">
        <v>526</v>
      </c>
      <c r="F249" s="142" t="s">
        <v>527</v>
      </c>
      <c r="G249" s="143" t="s">
        <v>118</v>
      </c>
      <c r="H249" s="144">
        <v>6</v>
      </c>
      <c r="I249" s="145"/>
      <c r="J249" s="146">
        <f>ROUND(I249*H249,2)</f>
        <v>0</v>
      </c>
      <c r="K249" s="147"/>
      <c r="L249" s="148"/>
      <c r="M249" s="149" t="s">
        <v>19</v>
      </c>
      <c r="N249" s="150" t="s">
        <v>40</v>
      </c>
      <c r="P249" s="132">
        <f>O249*H249</f>
        <v>0</v>
      </c>
      <c r="Q249" s="132">
        <v>9.0000000000000006E-5</v>
      </c>
      <c r="R249" s="132">
        <f>Q249*H249</f>
        <v>5.4000000000000001E-4</v>
      </c>
      <c r="S249" s="132">
        <v>0</v>
      </c>
      <c r="T249" s="133">
        <f>S249*H249</f>
        <v>0</v>
      </c>
      <c r="AR249" s="134" t="s">
        <v>165</v>
      </c>
      <c r="AT249" s="134" t="s">
        <v>124</v>
      </c>
      <c r="AU249" s="134" t="s">
        <v>79</v>
      </c>
      <c r="AY249" s="15" t="s">
        <v>111</v>
      </c>
      <c r="BE249" s="135">
        <f>IF(N249="základní",J249,0)</f>
        <v>0</v>
      </c>
      <c r="BF249" s="135">
        <f>IF(N249="snížená",J249,0)</f>
        <v>0</v>
      </c>
      <c r="BG249" s="135">
        <f>IF(N249="zákl. přenesená",J249,0)</f>
        <v>0</v>
      </c>
      <c r="BH249" s="135">
        <f>IF(N249="sníž. přenesená",J249,0)</f>
        <v>0</v>
      </c>
      <c r="BI249" s="135">
        <f>IF(N249="nulová",J249,0)</f>
        <v>0</v>
      </c>
      <c r="BJ249" s="15" t="s">
        <v>77</v>
      </c>
      <c r="BK249" s="135">
        <f>ROUND(I249*H249,2)</f>
        <v>0</v>
      </c>
      <c r="BL249" s="15" t="s">
        <v>158</v>
      </c>
      <c r="BM249" s="134" t="s">
        <v>528</v>
      </c>
    </row>
    <row r="250" spans="2:65" s="1" customFormat="1" ht="16.5" customHeight="1">
      <c r="B250" s="30"/>
      <c r="C250" s="140" t="s">
        <v>529</v>
      </c>
      <c r="D250" s="140" t="s">
        <v>124</v>
      </c>
      <c r="E250" s="141" t="s">
        <v>530</v>
      </c>
      <c r="F250" s="142" t="s">
        <v>531</v>
      </c>
      <c r="G250" s="143" t="s">
        <v>118</v>
      </c>
      <c r="H250" s="144">
        <v>2</v>
      </c>
      <c r="I250" s="145"/>
      <c r="J250" s="146">
        <f>ROUND(I250*H250,2)</f>
        <v>0</v>
      </c>
      <c r="K250" s="147"/>
      <c r="L250" s="148"/>
      <c r="M250" s="149" t="s">
        <v>19</v>
      </c>
      <c r="N250" s="150" t="s">
        <v>40</v>
      </c>
      <c r="P250" s="132">
        <f>O250*H250</f>
        <v>0</v>
      </c>
      <c r="Q250" s="132">
        <v>8.0000000000000007E-5</v>
      </c>
      <c r="R250" s="132">
        <f>Q250*H250</f>
        <v>1.6000000000000001E-4</v>
      </c>
      <c r="S250" s="132">
        <v>0</v>
      </c>
      <c r="T250" s="133">
        <f>S250*H250</f>
        <v>0</v>
      </c>
      <c r="AR250" s="134" t="s">
        <v>165</v>
      </c>
      <c r="AT250" s="134" t="s">
        <v>124</v>
      </c>
      <c r="AU250" s="134" t="s">
        <v>79</v>
      </c>
      <c r="AY250" s="15" t="s">
        <v>111</v>
      </c>
      <c r="BE250" s="135">
        <f>IF(N250="základní",J250,0)</f>
        <v>0</v>
      </c>
      <c r="BF250" s="135">
        <f>IF(N250="snížená",J250,0)</f>
        <v>0</v>
      </c>
      <c r="BG250" s="135">
        <f>IF(N250="zákl. přenesená",J250,0)</f>
        <v>0</v>
      </c>
      <c r="BH250" s="135">
        <f>IF(N250="sníž. přenesená",J250,0)</f>
        <v>0</v>
      </c>
      <c r="BI250" s="135">
        <f>IF(N250="nulová",J250,0)</f>
        <v>0</v>
      </c>
      <c r="BJ250" s="15" t="s">
        <v>77</v>
      </c>
      <c r="BK250" s="135">
        <f>ROUND(I250*H250,2)</f>
        <v>0</v>
      </c>
      <c r="BL250" s="15" t="s">
        <v>158</v>
      </c>
      <c r="BM250" s="134" t="s">
        <v>532</v>
      </c>
    </row>
    <row r="251" spans="2:65" s="1" customFormat="1" ht="24.15" customHeight="1">
      <c r="B251" s="30"/>
      <c r="C251" s="122" t="s">
        <v>533</v>
      </c>
      <c r="D251" s="122" t="s">
        <v>115</v>
      </c>
      <c r="E251" s="123" t="s">
        <v>534</v>
      </c>
      <c r="F251" s="124" t="s">
        <v>535</v>
      </c>
      <c r="G251" s="125" t="s">
        <v>118</v>
      </c>
      <c r="H251" s="126">
        <v>3</v>
      </c>
      <c r="I251" s="127"/>
      <c r="J251" s="128">
        <f>ROUND(I251*H251,2)</f>
        <v>0</v>
      </c>
      <c r="K251" s="129"/>
      <c r="L251" s="30"/>
      <c r="M251" s="130" t="s">
        <v>19</v>
      </c>
      <c r="N251" s="131" t="s">
        <v>40</v>
      </c>
      <c r="P251" s="132">
        <f>O251*H251</f>
        <v>0</v>
      </c>
      <c r="Q251" s="132">
        <v>0</v>
      </c>
      <c r="R251" s="132">
        <f>Q251*H251</f>
        <v>0</v>
      </c>
      <c r="S251" s="132">
        <v>0</v>
      </c>
      <c r="T251" s="133">
        <f>S251*H251</f>
        <v>0</v>
      </c>
      <c r="AR251" s="134" t="s">
        <v>158</v>
      </c>
      <c r="AT251" s="134" t="s">
        <v>115</v>
      </c>
      <c r="AU251" s="134" t="s">
        <v>79</v>
      </c>
      <c r="AY251" s="15" t="s">
        <v>111</v>
      </c>
      <c r="BE251" s="135">
        <f>IF(N251="základní",J251,0)</f>
        <v>0</v>
      </c>
      <c r="BF251" s="135">
        <f>IF(N251="snížená",J251,0)</f>
        <v>0</v>
      </c>
      <c r="BG251" s="135">
        <f>IF(N251="zákl. přenesená",J251,0)</f>
        <v>0</v>
      </c>
      <c r="BH251" s="135">
        <f>IF(N251="sníž. přenesená",J251,0)</f>
        <v>0</v>
      </c>
      <c r="BI251" s="135">
        <f>IF(N251="nulová",J251,0)</f>
        <v>0</v>
      </c>
      <c r="BJ251" s="15" t="s">
        <v>77</v>
      </c>
      <c r="BK251" s="135">
        <f>ROUND(I251*H251,2)</f>
        <v>0</v>
      </c>
      <c r="BL251" s="15" t="s">
        <v>158</v>
      </c>
      <c r="BM251" s="134" t="s">
        <v>536</v>
      </c>
    </row>
    <row r="252" spans="2:65" s="1" customFormat="1" ht="10.199999999999999">
      <c r="B252" s="30"/>
      <c r="D252" s="136" t="s">
        <v>121</v>
      </c>
      <c r="F252" s="137" t="s">
        <v>537</v>
      </c>
      <c r="I252" s="138"/>
      <c r="L252" s="30"/>
      <c r="M252" s="139"/>
      <c r="T252" s="51"/>
      <c r="AT252" s="15" t="s">
        <v>121</v>
      </c>
      <c r="AU252" s="15" t="s">
        <v>79</v>
      </c>
    </row>
    <row r="253" spans="2:65" s="1" customFormat="1" ht="21.75" customHeight="1">
      <c r="B253" s="30"/>
      <c r="C253" s="140" t="s">
        <v>538</v>
      </c>
      <c r="D253" s="140" t="s">
        <v>124</v>
      </c>
      <c r="E253" s="141" t="s">
        <v>539</v>
      </c>
      <c r="F253" s="142" t="s">
        <v>540</v>
      </c>
      <c r="G253" s="143" t="s">
        <v>118</v>
      </c>
      <c r="H253" s="144">
        <v>2</v>
      </c>
      <c r="I253" s="145"/>
      <c r="J253" s="146">
        <f>ROUND(I253*H253,2)</f>
        <v>0</v>
      </c>
      <c r="K253" s="147"/>
      <c r="L253" s="148"/>
      <c r="M253" s="149" t="s">
        <v>19</v>
      </c>
      <c r="N253" s="150" t="s">
        <v>40</v>
      </c>
      <c r="P253" s="132">
        <f>O253*H253</f>
        <v>0</v>
      </c>
      <c r="Q253" s="132">
        <v>9.0000000000000006E-5</v>
      </c>
      <c r="R253" s="132">
        <f>Q253*H253</f>
        <v>1.8000000000000001E-4</v>
      </c>
      <c r="S253" s="132">
        <v>0</v>
      </c>
      <c r="T253" s="133">
        <f>S253*H253</f>
        <v>0</v>
      </c>
      <c r="AR253" s="134" t="s">
        <v>165</v>
      </c>
      <c r="AT253" s="134" t="s">
        <v>124</v>
      </c>
      <c r="AU253" s="134" t="s">
        <v>79</v>
      </c>
      <c r="AY253" s="15" t="s">
        <v>111</v>
      </c>
      <c r="BE253" s="135">
        <f>IF(N253="základní",J253,0)</f>
        <v>0</v>
      </c>
      <c r="BF253" s="135">
        <f>IF(N253="snížená",J253,0)</f>
        <v>0</v>
      </c>
      <c r="BG253" s="135">
        <f>IF(N253="zákl. přenesená",J253,0)</f>
        <v>0</v>
      </c>
      <c r="BH253" s="135">
        <f>IF(N253="sníž. přenesená",J253,0)</f>
        <v>0</v>
      </c>
      <c r="BI253" s="135">
        <f>IF(N253="nulová",J253,0)</f>
        <v>0</v>
      </c>
      <c r="BJ253" s="15" t="s">
        <v>77</v>
      </c>
      <c r="BK253" s="135">
        <f>ROUND(I253*H253,2)</f>
        <v>0</v>
      </c>
      <c r="BL253" s="15" t="s">
        <v>158</v>
      </c>
      <c r="BM253" s="134" t="s">
        <v>541</v>
      </c>
    </row>
    <row r="254" spans="2:65" s="1" customFormat="1" ht="16.5" customHeight="1">
      <c r="B254" s="30"/>
      <c r="C254" s="140" t="s">
        <v>542</v>
      </c>
      <c r="D254" s="140" t="s">
        <v>124</v>
      </c>
      <c r="E254" s="141" t="s">
        <v>543</v>
      </c>
      <c r="F254" s="142" t="s">
        <v>544</v>
      </c>
      <c r="G254" s="143" t="s">
        <v>118</v>
      </c>
      <c r="H254" s="144">
        <v>1</v>
      </c>
      <c r="I254" s="145"/>
      <c r="J254" s="146">
        <f>ROUND(I254*H254,2)</f>
        <v>0</v>
      </c>
      <c r="K254" s="147"/>
      <c r="L254" s="148"/>
      <c r="M254" s="149" t="s">
        <v>19</v>
      </c>
      <c r="N254" s="150" t="s">
        <v>40</v>
      </c>
      <c r="P254" s="132">
        <f>O254*H254</f>
        <v>0</v>
      </c>
      <c r="Q254" s="132">
        <v>0</v>
      </c>
      <c r="R254" s="132">
        <f>Q254*H254</f>
        <v>0</v>
      </c>
      <c r="S254" s="132">
        <v>0</v>
      </c>
      <c r="T254" s="133">
        <f>S254*H254</f>
        <v>0</v>
      </c>
      <c r="AR254" s="134" t="s">
        <v>165</v>
      </c>
      <c r="AT254" s="134" t="s">
        <v>124</v>
      </c>
      <c r="AU254" s="134" t="s">
        <v>79</v>
      </c>
      <c r="AY254" s="15" t="s">
        <v>111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5" t="s">
        <v>77</v>
      </c>
      <c r="BK254" s="135">
        <f>ROUND(I254*H254,2)</f>
        <v>0</v>
      </c>
      <c r="BL254" s="15" t="s">
        <v>158</v>
      </c>
      <c r="BM254" s="134" t="s">
        <v>545</v>
      </c>
    </row>
    <row r="255" spans="2:65" s="1" customFormat="1" ht="24.15" customHeight="1">
      <c r="B255" s="30"/>
      <c r="C255" s="122" t="s">
        <v>546</v>
      </c>
      <c r="D255" s="122" t="s">
        <v>115</v>
      </c>
      <c r="E255" s="123" t="s">
        <v>547</v>
      </c>
      <c r="F255" s="124" t="s">
        <v>548</v>
      </c>
      <c r="G255" s="125" t="s">
        <v>118</v>
      </c>
      <c r="H255" s="126">
        <v>10</v>
      </c>
      <c r="I255" s="127"/>
      <c r="J255" s="128">
        <f>ROUND(I255*H255,2)</f>
        <v>0</v>
      </c>
      <c r="K255" s="129"/>
      <c r="L255" s="30"/>
      <c r="M255" s="130" t="s">
        <v>19</v>
      </c>
      <c r="N255" s="131" t="s">
        <v>40</v>
      </c>
      <c r="P255" s="132">
        <f>O255*H255</f>
        <v>0</v>
      </c>
      <c r="Q255" s="132">
        <v>0</v>
      </c>
      <c r="R255" s="132">
        <f>Q255*H255</f>
        <v>0</v>
      </c>
      <c r="S255" s="132">
        <v>0</v>
      </c>
      <c r="T255" s="133">
        <f>S255*H255</f>
        <v>0</v>
      </c>
      <c r="AR255" s="134" t="s">
        <v>158</v>
      </c>
      <c r="AT255" s="134" t="s">
        <v>115</v>
      </c>
      <c r="AU255" s="134" t="s">
        <v>79</v>
      </c>
      <c r="AY255" s="15" t="s">
        <v>111</v>
      </c>
      <c r="BE255" s="135">
        <f>IF(N255="základní",J255,0)</f>
        <v>0</v>
      </c>
      <c r="BF255" s="135">
        <f>IF(N255="snížená",J255,0)</f>
        <v>0</v>
      </c>
      <c r="BG255" s="135">
        <f>IF(N255="zákl. přenesená",J255,0)</f>
        <v>0</v>
      </c>
      <c r="BH255" s="135">
        <f>IF(N255="sníž. přenesená",J255,0)</f>
        <v>0</v>
      </c>
      <c r="BI255" s="135">
        <f>IF(N255="nulová",J255,0)</f>
        <v>0</v>
      </c>
      <c r="BJ255" s="15" t="s">
        <v>77</v>
      </c>
      <c r="BK255" s="135">
        <f>ROUND(I255*H255,2)</f>
        <v>0</v>
      </c>
      <c r="BL255" s="15" t="s">
        <v>158</v>
      </c>
      <c r="BM255" s="134" t="s">
        <v>549</v>
      </c>
    </row>
    <row r="256" spans="2:65" s="1" customFormat="1" ht="10.199999999999999">
      <c r="B256" s="30"/>
      <c r="D256" s="136" t="s">
        <v>121</v>
      </c>
      <c r="F256" s="137" t="s">
        <v>550</v>
      </c>
      <c r="I256" s="138"/>
      <c r="L256" s="30"/>
      <c r="M256" s="139"/>
      <c r="T256" s="51"/>
      <c r="AT256" s="15" t="s">
        <v>121</v>
      </c>
      <c r="AU256" s="15" t="s">
        <v>79</v>
      </c>
    </row>
    <row r="257" spans="2:65" s="1" customFormat="1" ht="16.5" customHeight="1">
      <c r="B257" s="30"/>
      <c r="C257" s="140" t="s">
        <v>551</v>
      </c>
      <c r="D257" s="140" t="s">
        <v>124</v>
      </c>
      <c r="E257" s="141" t="s">
        <v>552</v>
      </c>
      <c r="F257" s="142" t="s">
        <v>553</v>
      </c>
      <c r="G257" s="143" t="s">
        <v>118</v>
      </c>
      <c r="H257" s="144">
        <v>10</v>
      </c>
      <c r="I257" s="145"/>
      <c r="J257" s="146">
        <f>ROUND(I257*H257,2)</f>
        <v>0</v>
      </c>
      <c r="K257" s="147"/>
      <c r="L257" s="148"/>
      <c r="M257" s="149" t="s">
        <v>19</v>
      </c>
      <c r="N257" s="150" t="s">
        <v>40</v>
      </c>
      <c r="P257" s="132">
        <f>O257*H257</f>
        <v>0</v>
      </c>
      <c r="Q257" s="132">
        <v>9.0000000000000006E-5</v>
      </c>
      <c r="R257" s="132">
        <f>Q257*H257</f>
        <v>9.0000000000000008E-4</v>
      </c>
      <c r="S257" s="132">
        <v>0</v>
      </c>
      <c r="T257" s="133">
        <f>S257*H257</f>
        <v>0</v>
      </c>
      <c r="AR257" s="134" t="s">
        <v>165</v>
      </c>
      <c r="AT257" s="134" t="s">
        <v>124</v>
      </c>
      <c r="AU257" s="134" t="s">
        <v>79</v>
      </c>
      <c r="AY257" s="15" t="s">
        <v>111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5" t="s">
        <v>77</v>
      </c>
      <c r="BK257" s="135">
        <f>ROUND(I257*H257,2)</f>
        <v>0</v>
      </c>
      <c r="BL257" s="15" t="s">
        <v>158</v>
      </c>
      <c r="BM257" s="134" t="s">
        <v>554</v>
      </c>
    </row>
    <row r="258" spans="2:65" s="1" customFormat="1" ht="24.15" customHeight="1">
      <c r="B258" s="30"/>
      <c r="C258" s="122" t="s">
        <v>555</v>
      </c>
      <c r="D258" s="122" t="s">
        <v>115</v>
      </c>
      <c r="E258" s="123" t="s">
        <v>556</v>
      </c>
      <c r="F258" s="124" t="s">
        <v>557</v>
      </c>
      <c r="G258" s="125" t="s">
        <v>118</v>
      </c>
      <c r="H258" s="126">
        <v>3</v>
      </c>
      <c r="I258" s="127"/>
      <c r="J258" s="128">
        <f>ROUND(I258*H258,2)</f>
        <v>0</v>
      </c>
      <c r="K258" s="129"/>
      <c r="L258" s="30"/>
      <c r="M258" s="130" t="s">
        <v>19</v>
      </c>
      <c r="N258" s="131" t="s">
        <v>40</v>
      </c>
      <c r="P258" s="132">
        <f>O258*H258</f>
        <v>0</v>
      </c>
      <c r="Q258" s="132">
        <v>0</v>
      </c>
      <c r="R258" s="132">
        <f>Q258*H258</f>
        <v>0</v>
      </c>
      <c r="S258" s="132">
        <v>0</v>
      </c>
      <c r="T258" s="133">
        <f>S258*H258</f>
        <v>0</v>
      </c>
      <c r="AR258" s="134" t="s">
        <v>158</v>
      </c>
      <c r="AT258" s="134" t="s">
        <v>115</v>
      </c>
      <c r="AU258" s="134" t="s">
        <v>79</v>
      </c>
      <c r="AY258" s="15" t="s">
        <v>111</v>
      </c>
      <c r="BE258" s="135">
        <f>IF(N258="základní",J258,0)</f>
        <v>0</v>
      </c>
      <c r="BF258" s="135">
        <f>IF(N258="snížená",J258,0)</f>
        <v>0</v>
      </c>
      <c r="BG258" s="135">
        <f>IF(N258="zákl. přenesená",J258,0)</f>
        <v>0</v>
      </c>
      <c r="BH258" s="135">
        <f>IF(N258="sníž. přenesená",J258,0)</f>
        <v>0</v>
      </c>
      <c r="BI258" s="135">
        <f>IF(N258="nulová",J258,0)</f>
        <v>0</v>
      </c>
      <c r="BJ258" s="15" t="s">
        <v>77</v>
      </c>
      <c r="BK258" s="135">
        <f>ROUND(I258*H258,2)</f>
        <v>0</v>
      </c>
      <c r="BL258" s="15" t="s">
        <v>158</v>
      </c>
      <c r="BM258" s="134" t="s">
        <v>558</v>
      </c>
    </row>
    <row r="259" spans="2:65" s="1" customFormat="1" ht="10.199999999999999">
      <c r="B259" s="30"/>
      <c r="D259" s="136" t="s">
        <v>121</v>
      </c>
      <c r="F259" s="137" t="s">
        <v>559</v>
      </c>
      <c r="I259" s="138"/>
      <c r="L259" s="30"/>
      <c r="M259" s="139"/>
      <c r="T259" s="51"/>
      <c r="AT259" s="15" t="s">
        <v>121</v>
      </c>
      <c r="AU259" s="15" t="s">
        <v>79</v>
      </c>
    </row>
    <row r="260" spans="2:65" s="1" customFormat="1" ht="16.5" customHeight="1">
      <c r="B260" s="30"/>
      <c r="C260" s="140" t="s">
        <v>560</v>
      </c>
      <c r="D260" s="140" t="s">
        <v>124</v>
      </c>
      <c r="E260" s="141" t="s">
        <v>561</v>
      </c>
      <c r="F260" s="142" t="s">
        <v>562</v>
      </c>
      <c r="G260" s="143" t="s">
        <v>118</v>
      </c>
      <c r="H260" s="144">
        <v>3</v>
      </c>
      <c r="I260" s="145"/>
      <c r="J260" s="146">
        <f>ROUND(I260*H260,2)</f>
        <v>0</v>
      </c>
      <c r="K260" s="147"/>
      <c r="L260" s="148"/>
      <c r="M260" s="149" t="s">
        <v>19</v>
      </c>
      <c r="N260" s="150" t="s">
        <v>40</v>
      </c>
      <c r="P260" s="132">
        <f>O260*H260</f>
        <v>0</v>
      </c>
      <c r="Q260" s="132">
        <v>1E-4</v>
      </c>
      <c r="R260" s="132">
        <f>Q260*H260</f>
        <v>3.0000000000000003E-4</v>
      </c>
      <c r="S260" s="132">
        <v>0</v>
      </c>
      <c r="T260" s="133">
        <f>S260*H260</f>
        <v>0</v>
      </c>
      <c r="AR260" s="134" t="s">
        <v>165</v>
      </c>
      <c r="AT260" s="134" t="s">
        <v>124</v>
      </c>
      <c r="AU260" s="134" t="s">
        <v>79</v>
      </c>
      <c r="AY260" s="15" t="s">
        <v>111</v>
      </c>
      <c r="BE260" s="135">
        <f>IF(N260="základní",J260,0)</f>
        <v>0</v>
      </c>
      <c r="BF260" s="135">
        <f>IF(N260="snížená",J260,0)</f>
        <v>0</v>
      </c>
      <c r="BG260" s="135">
        <f>IF(N260="zákl. přenesená",J260,0)</f>
        <v>0</v>
      </c>
      <c r="BH260" s="135">
        <f>IF(N260="sníž. přenesená",J260,0)</f>
        <v>0</v>
      </c>
      <c r="BI260" s="135">
        <f>IF(N260="nulová",J260,0)</f>
        <v>0</v>
      </c>
      <c r="BJ260" s="15" t="s">
        <v>77</v>
      </c>
      <c r="BK260" s="135">
        <f>ROUND(I260*H260,2)</f>
        <v>0</v>
      </c>
      <c r="BL260" s="15" t="s">
        <v>158</v>
      </c>
      <c r="BM260" s="134" t="s">
        <v>563</v>
      </c>
    </row>
    <row r="261" spans="2:65" s="1" customFormat="1" ht="16.5" customHeight="1">
      <c r="B261" s="30"/>
      <c r="C261" s="122" t="s">
        <v>564</v>
      </c>
      <c r="D261" s="122" t="s">
        <v>115</v>
      </c>
      <c r="E261" s="123" t="s">
        <v>565</v>
      </c>
      <c r="F261" s="124" t="s">
        <v>566</v>
      </c>
      <c r="G261" s="125" t="s">
        <v>118</v>
      </c>
      <c r="H261" s="126">
        <v>1</v>
      </c>
      <c r="I261" s="127"/>
      <c r="J261" s="128">
        <f>ROUND(I261*H261,2)</f>
        <v>0</v>
      </c>
      <c r="K261" s="129"/>
      <c r="L261" s="30"/>
      <c r="M261" s="130" t="s">
        <v>19</v>
      </c>
      <c r="N261" s="131" t="s">
        <v>40</v>
      </c>
      <c r="P261" s="132">
        <f>O261*H261</f>
        <v>0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158</v>
      </c>
      <c r="AT261" s="134" t="s">
        <v>115</v>
      </c>
      <c r="AU261" s="134" t="s">
        <v>79</v>
      </c>
      <c r="AY261" s="15" t="s">
        <v>111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5" t="s">
        <v>77</v>
      </c>
      <c r="BK261" s="135">
        <f>ROUND(I261*H261,2)</f>
        <v>0</v>
      </c>
      <c r="BL261" s="15" t="s">
        <v>158</v>
      </c>
      <c r="BM261" s="134" t="s">
        <v>567</v>
      </c>
    </row>
    <row r="262" spans="2:65" s="1" customFormat="1" ht="10.199999999999999">
      <c r="B262" s="30"/>
      <c r="D262" s="136" t="s">
        <v>121</v>
      </c>
      <c r="F262" s="137" t="s">
        <v>568</v>
      </c>
      <c r="I262" s="138"/>
      <c r="L262" s="30"/>
      <c r="M262" s="139"/>
      <c r="T262" s="51"/>
      <c r="AT262" s="15" t="s">
        <v>121</v>
      </c>
      <c r="AU262" s="15" t="s">
        <v>79</v>
      </c>
    </row>
    <row r="263" spans="2:65" s="1" customFormat="1" ht="16.5" customHeight="1">
      <c r="B263" s="30"/>
      <c r="C263" s="140" t="s">
        <v>569</v>
      </c>
      <c r="D263" s="140" t="s">
        <v>124</v>
      </c>
      <c r="E263" s="141" t="s">
        <v>570</v>
      </c>
      <c r="F263" s="142" t="s">
        <v>571</v>
      </c>
      <c r="G263" s="143" t="s">
        <v>118</v>
      </c>
      <c r="H263" s="144">
        <v>1</v>
      </c>
      <c r="I263" s="145"/>
      <c r="J263" s="146">
        <f>ROUND(I263*H263,2)</f>
        <v>0</v>
      </c>
      <c r="K263" s="147"/>
      <c r="L263" s="148"/>
      <c r="M263" s="149" t="s">
        <v>19</v>
      </c>
      <c r="N263" s="150" t="s">
        <v>40</v>
      </c>
      <c r="P263" s="132">
        <f>O263*H263</f>
        <v>0</v>
      </c>
      <c r="Q263" s="132">
        <v>1.1E-4</v>
      </c>
      <c r="R263" s="132">
        <f>Q263*H263</f>
        <v>1.1E-4</v>
      </c>
      <c r="S263" s="132">
        <v>0</v>
      </c>
      <c r="T263" s="133">
        <f>S263*H263</f>
        <v>0</v>
      </c>
      <c r="AR263" s="134" t="s">
        <v>165</v>
      </c>
      <c r="AT263" s="134" t="s">
        <v>124</v>
      </c>
      <c r="AU263" s="134" t="s">
        <v>79</v>
      </c>
      <c r="AY263" s="15" t="s">
        <v>111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5" t="s">
        <v>77</v>
      </c>
      <c r="BK263" s="135">
        <f>ROUND(I263*H263,2)</f>
        <v>0</v>
      </c>
      <c r="BL263" s="15" t="s">
        <v>158</v>
      </c>
      <c r="BM263" s="134" t="s">
        <v>572</v>
      </c>
    </row>
    <row r="264" spans="2:65" s="1" customFormat="1" ht="24.15" customHeight="1">
      <c r="B264" s="30"/>
      <c r="C264" s="122" t="s">
        <v>573</v>
      </c>
      <c r="D264" s="122" t="s">
        <v>115</v>
      </c>
      <c r="E264" s="123" t="s">
        <v>574</v>
      </c>
      <c r="F264" s="124" t="s">
        <v>575</v>
      </c>
      <c r="G264" s="125" t="s">
        <v>118</v>
      </c>
      <c r="H264" s="126">
        <v>54</v>
      </c>
      <c r="I264" s="127"/>
      <c r="J264" s="128">
        <f>ROUND(I264*H264,2)</f>
        <v>0</v>
      </c>
      <c r="K264" s="129"/>
      <c r="L264" s="30"/>
      <c r="M264" s="130" t="s">
        <v>19</v>
      </c>
      <c r="N264" s="131" t="s">
        <v>40</v>
      </c>
      <c r="P264" s="132">
        <f>O264*H264</f>
        <v>0</v>
      </c>
      <c r="Q264" s="132">
        <v>0</v>
      </c>
      <c r="R264" s="132">
        <f>Q264*H264</f>
        <v>0</v>
      </c>
      <c r="S264" s="132">
        <v>0</v>
      </c>
      <c r="T264" s="133">
        <f>S264*H264</f>
        <v>0</v>
      </c>
      <c r="AR264" s="134" t="s">
        <v>158</v>
      </c>
      <c r="AT264" s="134" t="s">
        <v>115</v>
      </c>
      <c r="AU264" s="134" t="s">
        <v>79</v>
      </c>
      <c r="AY264" s="15" t="s">
        <v>111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5" t="s">
        <v>77</v>
      </c>
      <c r="BK264" s="135">
        <f>ROUND(I264*H264,2)</f>
        <v>0</v>
      </c>
      <c r="BL264" s="15" t="s">
        <v>158</v>
      </c>
      <c r="BM264" s="134" t="s">
        <v>576</v>
      </c>
    </row>
    <row r="265" spans="2:65" s="1" customFormat="1" ht="10.199999999999999">
      <c r="B265" s="30"/>
      <c r="D265" s="136" t="s">
        <v>121</v>
      </c>
      <c r="F265" s="137" t="s">
        <v>577</v>
      </c>
      <c r="I265" s="138"/>
      <c r="L265" s="30"/>
      <c r="M265" s="139"/>
      <c r="T265" s="51"/>
      <c r="AT265" s="15" t="s">
        <v>121</v>
      </c>
      <c r="AU265" s="15" t="s">
        <v>79</v>
      </c>
    </row>
    <row r="266" spans="2:65" s="1" customFormat="1" ht="16.5" customHeight="1">
      <c r="B266" s="30"/>
      <c r="C266" s="140" t="s">
        <v>578</v>
      </c>
      <c r="D266" s="140" t="s">
        <v>124</v>
      </c>
      <c r="E266" s="141" t="s">
        <v>579</v>
      </c>
      <c r="F266" s="142" t="s">
        <v>580</v>
      </c>
      <c r="G266" s="143" t="s">
        <v>118</v>
      </c>
      <c r="H266" s="144">
        <v>10</v>
      </c>
      <c r="I266" s="145"/>
      <c r="J266" s="146">
        <f t="shared" ref="J266:J274" si="0">ROUND(I266*H266,2)</f>
        <v>0</v>
      </c>
      <c r="K266" s="147"/>
      <c r="L266" s="148"/>
      <c r="M266" s="149" t="s">
        <v>19</v>
      </c>
      <c r="N266" s="150" t="s">
        <v>40</v>
      </c>
      <c r="P266" s="132">
        <f t="shared" ref="P266:P274" si="1">O266*H266</f>
        <v>0</v>
      </c>
      <c r="Q266" s="132">
        <v>0</v>
      </c>
      <c r="R266" s="132">
        <f t="shared" ref="R266:R274" si="2">Q266*H266</f>
        <v>0</v>
      </c>
      <c r="S266" s="132">
        <v>0</v>
      </c>
      <c r="T266" s="133">
        <f t="shared" ref="T266:T274" si="3">S266*H266</f>
        <v>0</v>
      </c>
      <c r="AR266" s="134" t="s">
        <v>165</v>
      </c>
      <c r="AT266" s="134" t="s">
        <v>124</v>
      </c>
      <c r="AU266" s="134" t="s">
        <v>79</v>
      </c>
      <c r="AY266" s="15" t="s">
        <v>111</v>
      </c>
      <c r="BE266" s="135">
        <f t="shared" ref="BE266:BE274" si="4">IF(N266="základní",J266,0)</f>
        <v>0</v>
      </c>
      <c r="BF266" s="135">
        <f t="shared" ref="BF266:BF274" si="5">IF(N266="snížená",J266,0)</f>
        <v>0</v>
      </c>
      <c r="BG266" s="135">
        <f t="shared" ref="BG266:BG274" si="6">IF(N266="zákl. přenesená",J266,0)</f>
        <v>0</v>
      </c>
      <c r="BH266" s="135">
        <f t="shared" ref="BH266:BH274" si="7">IF(N266="sníž. přenesená",J266,0)</f>
        <v>0</v>
      </c>
      <c r="BI266" s="135">
        <f t="shared" ref="BI266:BI274" si="8">IF(N266="nulová",J266,0)</f>
        <v>0</v>
      </c>
      <c r="BJ266" s="15" t="s">
        <v>77</v>
      </c>
      <c r="BK266" s="135">
        <f t="shared" ref="BK266:BK274" si="9">ROUND(I266*H266,2)</f>
        <v>0</v>
      </c>
      <c r="BL266" s="15" t="s">
        <v>158</v>
      </c>
      <c r="BM266" s="134" t="s">
        <v>581</v>
      </c>
    </row>
    <row r="267" spans="2:65" s="1" customFormat="1" ht="16.5" customHeight="1">
      <c r="B267" s="30"/>
      <c r="C267" s="140" t="s">
        <v>582</v>
      </c>
      <c r="D267" s="140" t="s">
        <v>124</v>
      </c>
      <c r="E267" s="141" t="s">
        <v>583</v>
      </c>
      <c r="F267" s="142" t="s">
        <v>584</v>
      </c>
      <c r="G267" s="143" t="s">
        <v>118</v>
      </c>
      <c r="H267" s="144">
        <v>4</v>
      </c>
      <c r="I267" s="145"/>
      <c r="J267" s="146">
        <f t="shared" si="0"/>
        <v>0</v>
      </c>
      <c r="K267" s="147"/>
      <c r="L267" s="148"/>
      <c r="M267" s="149" t="s">
        <v>19</v>
      </c>
      <c r="N267" s="150" t="s">
        <v>40</v>
      </c>
      <c r="P267" s="132">
        <f t="shared" si="1"/>
        <v>0</v>
      </c>
      <c r="Q267" s="132">
        <v>0</v>
      </c>
      <c r="R267" s="132">
        <f t="shared" si="2"/>
        <v>0</v>
      </c>
      <c r="S267" s="132">
        <v>0</v>
      </c>
      <c r="T267" s="133">
        <f t="shared" si="3"/>
        <v>0</v>
      </c>
      <c r="AR267" s="134" t="s">
        <v>165</v>
      </c>
      <c r="AT267" s="134" t="s">
        <v>124</v>
      </c>
      <c r="AU267" s="134" t="s">
        <v>79</v>
      </c>
      <c r="AY267" s="15" t="s">
        <v>111</v>
      </c>
      <c r="BE267" s="135">
        <f t="shared" si="4"/>
        <v>0</v>
      </c>
      <c r="BF267" s="135">
        <f t="shared" si="5"/>
        <v>0</v>
      </c>
      <c r="BG267" s="135">
        <f t="shared" si="6"/>
        <v>0</v>
      </c>
      <c r="BH267" s="135">
        <f t="shared" si="7"/>
        <v>0</v>
      </c>
      <c r="BI267" s="135">
        <f t="shared" si="8"/>
        <v>0</v>
      </c>
      <c r="BJ267" s="15" t="s">
        <v>77</v>
      </c>
      <c r="BK267" s="135">
        <f t="shared" si="9"/>
        <v>0</v>
      </c>
      <c r="BL267" s="15" t="s">
        <v>158</v>
      </c>
      <c r="BM267" s="134" t="s">
        <v>585</v>
      </c>
    </row>
    <row r="268" spans="2:65" s="1" customFormat="1" ht="16.5" customHeight="1">
      <c r="B268" s="30"/>
      <c r="C268" s="140" t="s">
        <v>586</v>
      </c>
      <c r="D268" s="140" t="s">
        <v>124</v>
      </c>
      <c r="E268" s="141" t="s">
        <v>587</v>
      </c>
      <c r="F268" s="142" t="s">
        <v>588</v>
      </c>
      <c r="G268" s="143" t="s">
        <v>118</v>
      </c>
      <c r="H268" s="144">
        <v>4</v>
      </c>
      <c r="I268" s="145"/>
      <c r="J268" s="146">
        <f t="shared" si="0"/>
        <v>0</v>
      </c>
      <c r="K268" s="147"/>
      <c r="L268" s="148"/>
      <c r="M268" s="149" t="s">
        <v>19</v>
      </c>
      <c r="N268" s="150" t="s">
        <v>40</v>
      </c>
      <c r="P268" s="132">
        <f t="shared" si="1"/>
        <v>0</v>
      </c>
      <c r="Q268" s="132">
        <v>0</v>
      </c>
      <c r="R268" s="132">
        <f t="shared" si="2"/>
        <v>0</v>
      </c>
      <c r="S268" s="132">
        <v>0</v>
      </c>
      <c r="T268" s="133">
        <f t="shared" si="3"/>
        <v>0</v>
      </c>
      <c r="AR268" s="134" t="s">
        <v>165</v>
      </c>
      <c r="AT268" s="134" t="s">
        <v>124</v>
      </c>
      <c r="AU268" s="134" t="s">
        <v>79</v>
      </c>
      <c r="AY268" s="15" t="s">
        <v>111</v>
      </c>
      <c r="BE268" s="135">
        <f t="shared" si="4"/>
        <v>0</v>
      </c>
      <c r="BF268" s="135">
        <f t="shared" si="5"/>
        <v>0</v>
      </c>
      <c r="BG268" s="135">
        <f t="shared" si="6"/>
        <v>0</v>
      </c>
      <c r="BH268" s="135">
        <f t="shared" si="7"/>
        <v>0</v>
      </c>
      <c r="BI268" s="135">
        <f t="shared" si="8"/>
        <v>0</v>
      </c>
      <c r="BJ268" s="15" t="s">
        <v>77</v>
      </c>
      <c r="BK268" s="135">
        <f t="shared" si="9"/>
        <v>0</v>
      </c>
      <c r="BL268" s="15" t="s">
        <v>158</v>
      </c>
      <c r="BM268" s="134" t="s">
        <v>589</v>
      </c>
    </row>
    <row r="269" spans="2:65" s="1" customFormat="1" ht="16.5" customHeight="1">
      <c r="B269" s="30"/>
      <c r="C269" s="140" t="s">
        <v>590</v>
      </c>
      <c r="D269" s="140" t="s">
        <v>124</v>
      </c>
      <c r="E269" s="141" t="s">
        <v>591</v>
      </c>
      <c r="F269" s="142" t="s">
        <v>592</v>
      </c>
      <c r="G269" s="143" t="s">
        <v>118</v>
      </c>
      <c r="H269" s="144">
        <v>6</v>
      </c>
      <c r="I269" s="145"/>
      <c r="J269" s="146">
        <f t="shared" si="0"/>
        <v>0</v>
      </c>
      <c r="K269" s="147"/>
      <c r="L269" s="148"/>
      <c r="M269" s="149" t="s">
        <v>19</v>
      </c>
      <c r="N269" s="150" t="s">
        <v>40</v>
      </c>
      <c r="P269" s="132">
        <f t="shared" si="1"/>
        <v>0</v>
      </c>
      <c r="Q269" s="132">
        <v>0</v>
      </c>
      <c r="R269" s="132">
        <f t="shared" si="2"/>
        <v>0</v>
      </c>
      <c r="S269" s="132">
        <v>0</v>
      </c>
      <c r="T269" s="133">
        <f t="shared" si="3"/>
        <v>0</v>
      </c>
      <c r="AR269" s="134" t="s">
        <v>165</v>
      </c>
      <c r="AT269" s="134" t="s">
        <v>124</v>
      </c>
      <c r="AU269" s="134" t="s">
        <v>79</v>
      </c>
      <c r="AY269" s="15" t="s">
        <v>111</v>
      </c>
      <c r="BE269" s="135">
        <f t="shared" si="4"/>
        <v>0</v>
      </c>
      <c r="BF269" s="135">
        <f t="shared" si="5"/>
        <v>0</v>
      </c>
      <c r="BG269" s="135">
        <f t="shared" si="6"/>
        <v>0</v>
      </c>
      <c r="BH269" s="135">
        <f t="shared" si="7"/>
        <v>0</v>
      </c>
      <c r="BI269" s="135">
        <f t="shared" si="8"/>
        <v>0</v>
      </c>
      <c r="BJ269" s="15" t="s">
        <v>77</v>
      </c>
      <c r="BK269" s="135">
        <f t="shared" si="9"/>
        <v>0</v>
      </c>
      <c r="BL269" s="15" t="s">
        <v>158</v>
      </c>
      <c r="BM269" s="134" t="s">
        <v>593</v>
      </c>
    </row>
    <row r="270" spans="2:65" s="1" customFormat="1" ht="16.5" customHeight="1">
      <c r="B270" s="30"/>
      <c r="C270" s="140" t="s">
        <v>594</v>
      </c>
      <c r="D270" s="140" t="s">
        <v>124</v>
      </c>
      <c r="E270" s="141" t="s">
        <v>595</v>
      </c>
      <c r="F270" s="142" t="s">
        <v>596</v>
      </c>
      <c r="G270" s="143" t="s">
        <v>118</v>
      </c>
      <c r="H270" s="144">
        <v>22</v>
      </c>
      <c r="I270" s="145"/>
      <c r="J270" s="146">
        <f t="shared" si="0"/>
        <v>0</v>
      </c>
      <c r="K270" s="147"/>
      <c r="L270" s="148"/>
      <c r="M270" s="149" t="s">
        <v>19</v>
      </c>
      <c r="N270" s="150" t="s">
        <v>40</v>
      </c>
      <c r="P270" s="132">
        <f t="shared" si="1"/>
        <v>0</v>
      </c>
      <c r="Q270" s="132">
        <v>0</v>
      </c>
      <c r="R270" s="132">
        <f t="shared" si="2"/>
        <v>0</v>
      </c>
      <c r="S270" s="132">
        <v>0</v>
      </c>
      <c r="T270" s="133">
        <f t="shared" si="3"/>
        <v>0</v>
      </c>
      <c r="AR270" s="134" t="s">
        <v>165</v>
      </c>
      <c r="AT270" s="134" t="s">
        <v>124</v>
      </c>
      <c r="AU270" s="134" t="s">
        <v>79</v>
      </c>
      <c r="AY270" s="15" t="s">
        <v>111</v>
      </c>
      <c r="BE270" s="135">
        <f t="shared" si="4"/>
        <v>0</v>
      </c>
      <c r="BF270" s="135">
        <f t="shared" si="5"/>
        <v>0</v>
      </c>
      <c r="BG270" s="135">
        <f t="shared" si="6"/>
        <v>0</v>
      </c>
      <c r="BH270" s="135">
        <f t="shared" si="7"/>
        <v>0</v>
      </c>
      <c r="BI270" s="135">
        <f t="shared" si="8"/>
        <v>0</v>
      </c>
      <c r="BJ270" s="15" t="s">
        <v>77</v>
      </c>
      <c r="BK270" s="135">
        <f t="shared" si="9"/>
        <v>0</v>
      </c>
      <c r="BL270" s="15" t="s">
        <v>158</v>
      </c>
      <c r="BM270" s="134" t="s">
        <v>597</v>
      </c>
    </row>
    <row r="271" spans="2:65" s="1" customFormat="1" ht="16.5" customHeight="1">
      <c r="B271" s="30"/>
      <c r="C271" s="140" t="s">
        <v>598</v>
      </c>
      <c r="D271" s="140" t="s">
        <v>124</v>
      </c>
      <c r="E271" s="141" t="s">
        <v>599</v>
      </c>
      <c r="F271" s="142" t="s">
        <v>600</v>
      </c>
      <c r="G271" s="143" t="s">
        <v>118</v>
      </c>
      <c r="H271" s="144">
        <v>8</v>
      </c>
      <c r="I271" s="145"/>
      <c r="J271" s="146">
        <f t="shared" si="0"/>
        <v>0</v>
      </c>
      <c r="K271" s="147"/>
      <c r="L271" s="148"/>
      <c r="M271" s="149" t="s">
        <v>19</v>
      </c>
      <c r="N271" s="150" t="s">
        <v>40</v>
      </c>
      <c r="P271" s="132">
        <f t="shared" si="1"/>
        <v>0</v>
      </c>
      <c r="Q271" s="132">
        <v>0</v>
      </c>
      <c r="R271" s="132">
        <f t="shared" si="2"/>
        <v>0</v>
      </c>
      <c r="S271" s="132">
        <v>0</v>
      </c>
      <c r="T271" s="133">
        <f t="shared" si="3"/>
        <v>0</v>
      </c>
      <c r="AR271" s="134" t="s">
        <v>165</v>
      </c>
      <c r="AT271" s="134" t="s">
        <v>124</v>
      </c>
      <c r="AU271" s="134" t="s">
        <v>79</v>
      </c>
      <c r="AY271" s="15" t="s">
        <v>111</v>
      </c>
      <c r="BE271" s="135">
        <f t="shared" si="4"/>
        <v>0</v>
      </c>
      <c r="BF271" s="135">
        <f t="shared" si="5"/>
        <v>0</v>
      </c>
      <c r="BG271" s="135">
        <f t="shared" si="6"/>
        <v>0</v>
      </c>
      <c r="BH271" s="135">
        <f t="shared" si="7"/>
        <v>0</v>
      </c>
      <c r="BI271" s="135">
        <f t="shared" si="8"/>
        <v>0</v>
      </c>
      <c r="BJ271" s="15" t="s">
        <v>77</v>
      </c>
      <c r="BK271" s="135">
        <f t="shared" si="9"/>
        <v>0</v>
      </c>
      <c r="BL271" s="15" t="s">
        <v>158</v>
      </c>
      <c r="BM271" s="134" t="s">
        <v>601</v>
      </c>
    </row>
    <row r="272" spans="2:65" s="1" customFormat="1" ht="16.5" customHeight="1">
      <c r="B272" s="30"/>
      <c r="C272" s="140" t="s">
        <v>602</v>
      </c>
      <c r="D272" s="140" t="s">
        <v>124</v>
      </c>
      <c r="E272" s="141" t="s">
        <v>603</v>
      </c>
      <c r="F272" s="142" t="s">
        <v>604</v>
      </c>
      <c r="G272" s="143" t="s">
        <v>118</v>
      </c>
      <c r="H272" s="144">
        <v>16</v>
      </c>
      <c r="I272" s="145"/>
      <c r="J272" s="146">
        <f t="shared" si="0"/>
        <v>0</v>
      </c>
      <c r="K272" s="147"/>
      <c r="L272" s="148"/>
      <c r="M272" s="149" t="s">
        <v>19</v>
      </c>
      <c r="N272" s="150" t="s">
        <v>40</v>
      </c>
      <c r="P272" s="132">
        <f t="shared" si="1"/>
        <v>0</v>
      </c>
      <c r="Q272" s="132">
        <v>0</v>
      </c>
      <c r="R272" s="132">
        <f t="shared" si="2"/>
        <v>0</v>
      </c>
      <c r="S272" s="132">
        <v>0</v>
      </c>
      <c r="T272" s="133">
        <f t="shared" si="3"/>
        <v>0</v>
      </c>
      <c r="AR272" s="134" t="s">
        <v>165</v>
      </c>
      <c r="AT272" s="134" t="s">
        <v>124</v>
      </c>
      <c r="AU272" s="134" t="s">
        <v>79</v>
      </c>
      <c r="AY272" s="15" t="s">
        <v>111</v>
      </c>
      <c r="BE272" s="135">
        <f t="shared" si="4"/>
        <v>0</v>
      </c>
      <c r="BF272" s="135">
        <f t="shared" si="5"/>
        <v>0</v>
      </c>
      <c r="BG272" s="135">
        <f t="shared" si="6"/>
        <v>0</v>
      </c>
      <c r="BH272" s="135">
        <f t="shared" si="7"/>
        <v>0</v>
      </c>
      <c r="BI272" s="135">
        <f t="shared" si="8"/>
        <v>0</v>
      </c>
      <c r="BJ272" s="15" t="s">
        <v>77</v>
      </c>
      <c r="BK272" s="135">
        <f t="shared" si="9"/>
        <v>0</v>
      </c>
      <c r="BL272" s="15" t="s">
        <v>158</v>
      </c>
      <c r="BM272" s="134" t="s">
        <v>605</v>
      </c>
    </row>
    <row r="273" spans="2:65" s="1" customFormat="1" ht="16.5" customHeight="1">
      <c r="B273" s="30"/>
      <c r="C273" s="140" t="s">
        <v>606</v>
      </c>
      <c r="D273" s="140" t="s">
        <v>124</v>
      </c>
      <c r="E273" s="141" t="s">
        <v>607</v>
      </c>
      <c r="F273" s="142" t="s">
        <v>608</v>
      </c>
      <c r="G273" s="143" t="s">
        <v>118</v>
      </c>
      <c r="H273" s="144">
        <v>38</v>
      </c>
      <c r="I273" s="145"/>
      <c r="J273" s="146">
        <f t="shared" si="0"/>
        <v>0</v>
      </c>
      <c r="K273" s="147"/>
      <c r="L273" s="148"/>
      <c r="M273" s="149" t="s">
        <v>19</v>
      </c>
      <c r="N273" s="150" t="s">
        <v>40</v>
      </c>
      <c r="P273" s="132">
        <f t="shared" si="1"/>
        <v>0</v>
      </c>
      <c r="Q273" s="132">
        <v>0</v>
      </c>
      <c r="R273" s="132">
        <f t="shared" si="2"/>
        <v>0</v>
      </c>
      <c r="S273" s="132">
        <v>0</v>
      </c>
      <c r="T273" s="133">
        <f t="shared" si="3"/>
        <v>0</v>
      </c>
      <c r="AR273" s="134" t="s">
        <v>165</v>
      </c>
      <c r="AT273" s="134" t="s">
        <v>124</v>
      </c>
      <c r="AU273" s="134" t="s">
        <v>79</v>
      </c>
      <c r="AY273" s="15" t="s">
        <v>111</v>
      </c>
      <c r="BE273" s="135">
        <f t="shared" si="4"/>
        <v>0</v>
      </c>
      <c r="BF273" s="135">
        <f t="shared" si="5"/>
        <v>0</v>
      </c>
      <c r="BG273" s="135">
        <f t="shared" si="6"/>
        <v>0</v>
      </c>
      <c r="BH273" s="135">
        <f t="shared" si="7"/>
        <v>0</v>
      </c>
      <c r="BI273" s="135">
        <f t="shared" si="8"/>
        <v>0</v>
      </c>
      <c r="BJ273" s="15" t="s">
        <v>77</v>
      </c>
      <c r="BK273" s="135">
        <f t="shared" si="9"/>
        <v>0</v>
      </c>
      <c r="BL273" s="15" t="s">
        <v>158</v>
      </c>
      <c r="BM273" s="134" t="s">
        <v>609</v>
      </c>
    </row>
    <row r="274" spans="2:65" s="1" customFormat="1" ht="16.5" customHeight="1">
      <c r="B274" s="30"/>
      <c r="C274" s="122" t="s">
        <v>119</v>
      </c>
      <c r="D274" s="122" t="s">
        <v>115</v>
      </c>
      <c r="E274" s="123" t="s">
        <v>244</v>
      </c>
      <c r="F274" s="124" t="s">
        <v>245</v>
      </c>
      <c r="G274" s="125" t="s">
        <v>239</v>
      </c>
      <c r="H274" s="126">
        <v>40</v>
      </c>
      <c r="I274" s="127"/>
      <c r="J274" s="128">
        <f t="shared" si="0"/>
        <v>0</v>
      </c>
      <c r="K274" s="129"/>
      <c r="L274" s="30"/>
      <c r="M274" s="130" t="s">
        <v>19</v>
      </c>
      <c r="N274" s="131" t="s">
        <v>40</v>
      </c>
      <c r="P274" s="132">
        <f t="shared" si="1"/>
        <v>0</v>
      </c>
      <c r="Q274" s="132">
        <v>0</v>
      </c>
      <c r="R274" s="132">
        <f t="shared" si="2"/>
        <v>0</v>
      </c>
      <c r="S274" s="132">
        <v>0</v>
      </c>
      <c r="T274" s="133">
        <f t="shared" si="3"/>
        <v>0</v>
      </c>
      <c r="AR274" s="134" t="s">
        <v>240</v>
      </c>
      <c r="AT274" s="134" t="s">
        <v>115</v>
      </c>
      <c r="AU274" s="134" t="s">
        <v>79</v>
      </c>
      <c r="AY274" s="15" t="s">
        <v>111</v>
      </c>
      <c r="BE274" s="135">
        <f t="shared" si="4"/>
        <v>0</v>
      </c>
      <c r="BF274" s="135">
        <f t="shared" si="5"/>
        <v>0</v>
      </c>
      <c r="BG274" s="135">
        <f t="shared" si="6"/>
        <v>0</v>
      </c>
      <c r="BH274" s="135">
        <f t="shared" si="7"/>
        <v>0</v>
      </c>
      <c r="BI274" s="135">
        <f t="shared" si="8"/>
        <v>0</v>
      </c>
      <c r="BJ274" s="15" t="s">
        <v>77</v>
      </c>
      <c r="BK274" s="135">
        <f t="shared" si="9"/>
        <v>0</v>
      </c>
      <c r="BL274" s="15" t="s">
        <v>240</v>
      </c>
      <c r="BM274" s="134" t="s">
        <v>610</v>
      </c>
    </row>
    <row r="275" spans="2:65" s="1" customFormat="1" ht="10.199999999999999">
      <c r="B275" s="30"/>
      <c r="D275" s="136" t="s">
        <v>121</v>
      </c>
      <c r="F275" s="137" t="s">
        <v>247</v>
      </c>
      <c r="I275" s="138"/>
      <c r="L275" s="30"/>
      <c r="M275" s="139"/>
      <c r="T275" s="51"/>
      <c r="AT275" s="15" t="s">
        <v>121</v>
      </c>
      <c r="AU275" s="15" t="s">
        <v>79</v>
      </c>
    </row>
    <row r="276" spans="2:65" s="1" customFormat="1" ht="16.5" customHeight="1">
      <c r="B276" s="30"/>
      <c r="C276" s="122" t="s">
        <v>611</v>
      </c>
      <c r="D276" s="122" t="s">
        <v>115</v>
      </c>
      <c r="E276" s="123" t="s">
        <v>417</v>
      </c>
      <c r="F276" s="124" t="s">
        <v>418</v>
      </c>
      <c r="G276" s="125" t="s">
        <v>239</v>
      </c>
      <c r="H276" s="126">
        <v>36</v>
      </c>
      <c r="I276" s="127"/>
      <c r="J276" s="128">
        <f>ROUND(I276*H276,2)</f>
        <v>0</v>
      </c>
      <c r="K276" s="129"/>
      <c r="L276" s="30"/>
      <c r="M276" s="130" t="s">
        <v>19</v>
      </c>
      <c r="N276" s="131" t="s">
        <v>40</v>
      </c>
      <c r="P276" s="132">
        <f>O276*H276</f>
        <v>0</v>
      </c>
      <c r="Q276" s="132">
        <v>0</v>
      </c>
      <c r="R276" s="132">
        <f>Q276*H276</f>
        <v>0</v>
      </c>
      <c r="S276" s="132">
        <v>0</v>
      </c>
      <c r="T276" s="133">
        <f>S276*H276</f>
        <v>0</v>
      </c>
      <c r="AR276" s="134" t="s">
        <v>240</v>
      </c>
      <c r="AT276" s="134" t="s">
        <v>115</v>
      </c>
      <c r="AU276" s="134" t="s">
        <v>79</v>
      </c>
      <c r="AY276" s="15" t="s">
        <v>111</v>
      </c>
      <c r="BE276" s="135">
        <f>IF(N276="základní",J276,0)</f>
        <v>0</v>
      </c>
      <c r="BF276" s="135">
        <f>IF(N276="snížená",J276,0)</f>
        <v>0</v>
      </c>
      <c r="BG276" s="135">
        <f>IF(N276="zákl. přenesená",J276,0)</f>
        <v>0</v>
      </c>
      <c r="BH276" s="135">
        <f>IF(N276="sníž. přenesená",J276,0)</f>
        <v>0</v>
      </c>
      <c r="BI276" s="135">
        <f>IF(N276="nulová",J276,0)</f>
        <v>0</v>
      </c>
      <c r="BJ276" s="15" t="s">
        <v>77</v>
      </c>
      <c r="BK276" s="135">
        <f>ROUND(I276*H276,2)</f>
        <v>0</v>
      </c>
      <c r="BL276" s="15" t="s">
        <v>240</v>
      </c>
      <c r="BM276" s="134" t="s">
        <v>612</v>
      </c>
    </row>
    <row r="277" spans="2:65" s="1" customFormat="1" ht="10.199999999999999">
      <c r="B277" s="30"/>
      <c r="D277" s="136" t="s">
        <v>121</v>
      </c>
      <c r="F277" s="137" t="s">
        <v>420</v>
      </c>
      <c r="I277" s="138"/>
      <c r="L277" s="30"/>
      <c r="M277" s="139"/>
      <c r="T277" s="51"/>
      <c r="AT277" s="15" t="s">
        <v>121</v>
      </c>
      <c r="AU277" s="15" t="s">
        <v>79</v>
      </c>
    </row>
    <row r="278" spans="2:65" s="1" customFormat="1" ht="24.15" customHeight="1">
      <c r="B278" s="30"/>
      <c r="C278" s="122" t="s">
        <v>613</v>
      </c>
      <c r="D278" s="122" t="s">
        <v>115</v>
      </c>
      <c r="E278" s="123" t="s">
        <v>249</v>
      </c>
      <c r="F278" s="124" t="s">
        <v>250</v>
      </c>
      <c r="G278" s="125" t="s">
        <v>251</v>
      </c>
      <c r="H278" s="159"/>
      <c r="I278" s="127"/>
      <c r="J278" s="128">
        <f>ROUND(I278*H278,2)</f>
        <v>0</v>
      </c>
      <c r="K278" s="129"/>
      <c r="L278" s="30"/>
      <c r="M278" s="130" t="s">
        <v>19</v>
      </c>
      <c r="N278" s="131" t="s">
        <v>40</v>
      </c>
      <c r="P278" s="132">
        <f>O278*H278</f>
        <v>0</v>
      </c>
      <c r="Q278" s="132">
        <v>0</v>
      </c>
      <c r="R278" s="132">
        <f>Q278*H278</f>
        <v>0</v>
      </c>
      <c r="S278" s="132">
        <v>0</v>
      </c>
      <c r="T278" s="133">
        <f>S278*H278</f>
        <v>0</v>
      </c>
      <c r="AR278" s="134" t="s">
        <v>158</v>
      </c>
      <c r="AT278" s="134" t="s">
        <v>115</v>
      </c>
      <c r="AU278" s="134" t="s">
        <v>79</v>
      </c>
      <c r="AY278" s="15" t="s">
        <v>111</v>
      </c>
      <c r="BE278" s="135">
        <f>IF(N278="základní",J278,0)</f>
        <v>0</v>
      </c>
      <c r="BF278" s="135">
        <f>IF(N278="snížená",J278,0)</f>
        <v>0</v>
      </c>
      <c r="BG278" s="135">
        <f>IF(N278="zákl. přenesená",J278,0)</f>
        <v>0</v>
      </c>
      <c r="BH278" s="135">
        <f>IF(N278="sníž. přenesená",J278,0)</f>
        <v>0</v>
      </c>
      <c r="BI278" s="135">
        <f>IF(N278="nulová",J278,0)</f>
        <v>0</v>
      </c>
      <c r="BJ278" s="15" t="s">
        <v>77</v>
      </c>
      <c r="BK278" s="135">
        <f>ROUND(I278*H278,2)</f>
        <v>0</v>
      </c>
      <c r="BL278" s="15" t="s">
        <v>158</v>
      </c>
      <c r="BM278" s="134" t="s">
        <v>614</v>
      </c>
    </row>
    <row r="279" spans="2:65" s="1" customFormat="1" ht="10.199999999999999">
      <c r="B279" s="30"/>
      <c r="D279" s="136" t="s">
        <v>121</v>
      </c>
      <c r="F279" s="137" t="s">
        <v>253</v>
      </c>
      <c r="I279" s="138"/>
      <c r="L279" s="30"/>
      <c r="M279" s="139"/>
      <c r="T279" s="51"/>
      <c r="AT279" s="15" t="s">
        <v>121</v>
      </c>
      <c r="AU279" s="15" t="s">
        <v>79</v>
      </c>
    </row>
    <row r="280" spans="2:65" s="1" customFormat="1" ht="16.5" customHeight="1">
      <c r="B280" s="30"/>
      <c r="C280" s="122" t="s">
        <v>615</v>
      </c>
      <c r="D280" s="122" t="s">
        <v>115</v>
      </c>
      <c r="E280" s="123" t="s">
        <v>255</v>
      </c>
      <c r="F280" s="124" t="s">
        <v>256</v>
      </c>
      <c r="G280" s="125" t="s">
        <v>251</v>
      </c>
      <c r="H280" s="159"/>
      <c r="I280" s="127"/>
      <c r="J280" s="128">
        <f>ROUND(I280*H280,2)</f>
        <v>0</v>
      </c>
      <c r="K280" s="129"/>
      <c r="L280" s="30"/>
      <c r="M280" s="130" t="s">
        <v>19</v>
      </c>
      <c r="N280" s="131" t="s">
        <v>40</v>
      </c>
      <c r="P280" s="132">
        <f>O280*H280</f>
        <v>0</v>
      </c>
      <c r="Q280" s="132">
        <v>0</v>
      </c>
      <c r="R280" s="132">
        <f>Q280*H280</f>
        <v>0</v>
      </c>
      <c r="S280" s="132">
        <v>0</v>
      </c>
      <c r="T280" s="133">
        <f>S280*H280</f>
        <v>0</v>
      </c>
      <c r="AR280" s="134" t="s">
        <v>158</v>
      </c>
      <c r="AT280" s="134" t="s">
        <v>115</v>
      </c>
      <c r="AU280" s="134" t="s">
        <v>79</v>
      </c>
      <c r="AY280" s="15" t="s">
        <v>111</v>
      </c>
      <c r="BE280" s="135">
        <f>IF(N280="základní",J280,0)</f>
        <v>0</v>
      </c>
      <c r="BF280" s="135">
        <f>IF(N280="snížená",J280,0)</f>
        <v>0</v>
      </c>
      <c r="BG280" s="135">
        <f>IF(N280="zákl. přenesená",J280,0)</f>
        <v>0</v>
      </c>
      <c r="BH280" s="135">
        <f>IF(N280="sníž. přenesená",J280,0)</f>
        <v>0</v>
      </c>
      <c r="BI280" s="135">
        <f>IF(N280="nulová",J280,0)</f>
        <v>0</v>
      </c>
      <c r="BJ280" s="15" t="s">
        <v>77</v>
      </c>
      <c r="BK280" s="135">
        <f>ROUND(I280*H280,2)</f>
        <v>0</v>
      </c>
      <c r="BL280" s="15" t="s">
        <v>158</v>
      </c>
      <c r="BM280" s="134" t="s">
        <v>616</v>
      </c>
    </row>
    <row r="281" spans="2:65" s="1" customFormat="1" ht="16.5" customHeight="1">
      <c r="B281" s="30"/>
      <c r="C281" s="122" t="s">
        <v>617</v>
      </c>
      <c r="D281" s="122" t="s">
        <v>115</v>
      </c>
      <c r="E281" s="123" t="s">
        <v>259</v>
      </c>
      <c r="F281" s="124" t="s">
        <v>260</v>
      </c>
      <c r="G281" s="125" t="s">
        <v>251</v>
      </c>
      <c r="H281" s="159"/>
      <c r="I281" s="127"/>
      <c r="J281" s="128">
        <f>ROUND(I281*H281,2)</f>
        <v>0</v>
      </c>
      <c r="K281" s="129"/>
      <c r="L281" s="30"/>
      <c r="M281" s="130" t="s">
        <v>19</v>
      </c>
      <c r="N281" s="131" t="s">
        <v>40</v>
      </c>
      <c r="P281" s="132">
        <f>O281*H281</f>
        <v>0</v>
      </c>
      <c r="Q281" s="132">
        <v>0</v>
      </c>
      <c r="R281" s="132">
        <f>Q281*H281</f>
        <v>0</v>
      </c>
      <c r="S281" s="132">
        <v>0</v>
      </c>
      <c r="T281" s="133">
        <f>S281*H281</f>
        <v>0</v>
      </c>
      <c r="AR281" s="134" t="s">
        <v>158</v>
      </c>
      <c r="AT281" s="134" t="s">
        <v>115</v>
      </c>
      <c r="AU281" s="134" t="s">
        <v>79</v>
      </c>
      <c r="AY281" s="15" t="s">
        <v>111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5" t="s">
        <v>77</v>
      </c>
      <c r="BK281" s="135">
        <f>ROUND(I281*H281,2)</f>
        <v>0</v>
      </c>
      <c r="BL281" s="15" t="s">
        <v>158</v>
      </c>
      <c r="BM281" s="134" t="s">
        <v>618</v>
      </c>
    </row>
    <row r="282" spans="2:65" s="11" customFormat="1" ht="22.8" customHeight="1">
      <c r="B282" s="110"/>
      <c r="D282" s="111" t="s">
        <v>68</v>
      </c>
      <c r="E282" s="120" t="s">
        <v>619</v>
      </c>
      <c r="F282" s="120" t="s">
        <v>620</v>
      </c>
      <c r="I282" s="113"/>
      <c r="J282" s="121">
        <f>BK282</f>
        <v>0</v>
      </c>
      <c r="L282" s="110"/>
      <c r="M282" s="115"/>
      <c r="P282" s="116">
        <f>SUM(P283:P302)</f>
        <v>0</v>
      </c>
      <c r="R282" s="116">
        <f>SUM(R283:R302)</f>
        <v>2.6657E-2</v>
      </c>
      <c r="T282" s="117">
        <f>SUM(T283:T302)</f>
        <v>0</v>
      </c>
      <c r="AR282" s="111" t="s">
        <v>79</v>
      </c>
      <c r="AT282" s="118" t="s">
        <v>68</v>
      </c>
      <c r="AU282" s="118" t="s">
        <v>77</v>
      </c>
      <c r="AY282" s="111" t="s">
        <v>111</v>
      </c>
      <c r="BK282" s="119">
        <f>SUM(BK283:BK302)</f>
        <v>0</v>
      </c>
    </row>
    <row r="283" spans="2:65" s="1" customFormat="1" ht="24.15" customHeight="1">
      <c r="B283" s="30"/>
      <c r="C283" s="122" t="s">
        <v>621</v>
      </c>
      <c r="D283" s="122" t="s">
        <v>115</v>
      </c>
      <c r="E283" s="123" t="s">
        <v>376</v>
      </c>
      <c r="F283" s="124" t="s">
        <v>377</v>
      </c>
      <c r="G283" s="125" t="s">
        <v>157</v>
      </c>
      <c r="H283" s="126">
        <v>41</v>
      </c>
      <c r="I283" s="127"/>
      <c r="J283" s="128">
        <f>ROUND(I283*H283,2)</f>
        <v>0</v>
      </c>
      <c r="K283" s="129"/>
      <c r="L283" s="30"/>
      <c r="M283" s="130" t="s">
        <v>19</v>
      </c>
      <c r="N283" s="131" t="s">
        <v>40</v>
      </c>
      <c r="P283" s="132">
        <f>O283*H283</f>
        <v>0</v>
      </c>
      <c r="Q283" s="132">
        <v>0</v>
      </c>
      <c r="R283" s="132">
        <f>Q283*H283</f>
        <v>0</v>
      </c>
      <c r="S283" s="132">
        <v>0</v>
      </c>
      <c r="T283" s="133">
        <f>S283*H283</f>
        <v>0</v>
      </c>
      <c r="AR283" s="134" t="s">
        <v>158</v>
      </c>
      <c r="AT283" s="134" t="s">
        <v>115</v>
      </c>
      <c r="AU283" s="134" t="s">
        <v>79</v>
      </c>
      <c r="AY283" s="15" t="s">
        <v>111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5" t="s">
        <v>77</v>
      </c>
      <c r="BK283" s="135">
        <f>ROUND(I283*H283,2)</f>
        <v>0</v>
      </c>
      <c r="BL283" s="15" t="s">
        <v>158</v>
      </c>
      <c r="BM283" s="134" t="s">
        <v>622</v>
      </c>
    </row>
    <row r="284" spans="2:65" s="1" customFormat="1" ht="10.199999999999999">
      <c r="B284" s="30"/>
      <c r="D284" s="136" t="s">
        <v>121</v>
      </c>
      <c r="F284" s="137" t="s">
        <v>379</v>
      </c>
      <c r="I284" s="138"/>
      <c r="L284" s="30"/>
      <c r="M284" s="139"/>
      <c r="T284" s="51"/>
      <c r="AT284" s="15" t="s">
        <v>121</v>
      </c>
      <c r="AU284" s="15" t="s">
        <v>79</v>
      </c>
    </row>
    <row r="285" spans="2:65" s="1" customFormat="1" ht="24.15" customHeight="1">
      <c r="B285" s="30"/>
      <c r="C285" s="140" t="s">
        <v>623</v>
      </c>
      <c r="D285" s="140" t="s">
        <v>124</v>
      </c>
      <c r="E285" s="141" t="s">
        <v>381</v>
      </c>
      <c r="F285" s="142" t="s">
        <v>382</v>
      </c>
      <c r="G285" s="143" t="s">
        <v>157</v>
      </c>
      <c r="H285" s="144">
        <v>47.15</v>
      </c>
      <c r="I285" s="145"/>
      <c r="J285" s="146">
        <f>ROUND(I285*H285,2)</f>
        <v>0</v>
      </c>
      <c r="K285" s="147"/>
      <c r="L285" s="148"/>
      <c r="M285" s="149" t="s">
        <v>19</v>
      </c>
      <c r="N285" s="150" t="s">
        <v>40</v>
      </c>
      <c r="P285" s="132">
        <f>O285*H285</f>
        <v>0</v>
      </c>
      <c r="Q285" s="132">
        <v>3.3E-4</v>
      </c>
      <c r="R285" s="132">
        <f>Q285*H285</f>
        <v>1.5559499999999999E-2</v>
      </c>
      <c r="S285" s="132">
        <v>0</v>
      </c>
      <c r="T285" s="133">
        <f>S285*H285</f>
        <v>0</v>
      </c>
      <c r="AR285" s="134" t="s">
        <v>165</v>
      </c>
      <c r="AT285" s="134" t="s">
        <v>124</v>
      </c>
      <c r="AU285" s="134" t="s">
        <v>79</v>
      </c>
      <c r="AY285" s="15" t="s">
        <v>111</v>
      </c>
      <c r="BE285" s="135">
        <f>IF(N285="základní",J285,0)</f>
        <v>0</v>
      </c>
      <c r="BF285" s="135">
        <f>IF(N285="snížená",J285,0)</f>
        <v>0</v>
      </c>
      <c r="BG285" s="135">
        <f>IF(N285="zákl. přenesená",J285,0)</f>
        <v>0</v>
      </c>
      <c r="BH285" s="135">
        <f>IF(N285="sníž. přenesená",J285,0)</f>
        <v>0</v>
      </c>
      <c r="BI285" s="135">
        <f>IF(N285="nulová",J285,0)</f>
        <v>0</v>
      </c>
      <c r="BJ285" s="15" t="s">
        <v>77</v>
      </c>
      <c r="BK285" s="135">
        <f>ROUND(I285*H285,2)</f>
        <v>0</v>
      </c>
      <c r="BL285" s="15" t="s">
        <v>158</v>
      </c>
      <c r="BM285" s="134" t="s">
        <v>624</v>
      </c>
    </row>
    <row r="286" spans="2:65" s="12" customFormat="1" ht="10.199999999999999">
      <c r="B286" s="151"/>
      <c r="D286" s="152" t="s">
        <v>167</v>
      </c>
      <c r="E286" s="153" t="s">
        <v>19</v>
      </c>
      <c r="F286" s="154" t="s">
        <v>625</v>
      </c>
      <c r="H286" s="155">
        <v>47.15</v>
      </c>
      <c r="I286" s="156"/>
      <c r="L286" s="151"/>
      <c r="M286" s="157"/>
      <c r="T286" s="158"/>
      <c r="AT286" s="153" t="s">
        <v>167</v>
      </c>
      <c r="AU286" s="153" t="s">
        <v>79</v>
      </c>
      <c r="AV286" s="12" t="s">
        <v>79</v>
      </c>
      <c r="AW286" s="12" t="s">
        <v>31</v>
      </c>
      <c r="AX286" s="12" t="s">
        <v>77</v>
      </c>
      <c r="AY286" s="153" t="s">
        <v>111</v>
      </c>
    </row>
    <row r="287" spans="2:65" s="1" customFormat="1" ht="24.15" customHeight="1">
      <c r="B287" s="30"/>
      <c r="C287" s="122" t="s">
        <v>626</v>
      </c>
      <c r="D287" s="122" t="s">
        <v>115</v>
      </c>
      <c r="E287" s="123" t="s">
        <v>482</v>
      </c>
      <c r="F287" s="124" t="s">
        <v>483</v>
      </c>
      <c r="G287" s="125" t="s">
        <v>157</v>
      </c>
      <c r="H287" s="126">
        <v>33</v>
      </c>
      <c r="I287" s="127"/>
      <c r="J287" s="128">
        <f>ROUND(I287*H287,2)</f>
        <v>0</v>
      </c>
      <c r="K287" s="129"/>
      <c r="L287" s="30"/>
      <c r="M287" s="130" t="s">
        <v>19</v>
      </c>
      <c r="N287" s="131" t="s">
        <v>40</v>
      </c>
      <c r="P287" s="132">
        <f>O287*H287</f>
        <v>0</v>
      </c>
      <c r="Q287" s="132">
        <v>0</v>
      </c>
      <c r="R287" s="132">
        <f>Q287*H287</f>
        <v>0</v>
      </c>
      <c r="S287" s="132">
        <v>0</v>
      </c>
      <c r="T287" s="133">
        <f>S287*H287</f>
        <v>0</v>
      </c>
      <c r="AR287" s="134" t="s">
        <v>158</v>
      </c>
      <c r="AT287" s="134" t="s">
        <v>115</v>
      </c>
      <c r="AU287" s="134" t="s">
        <v>79</v>
      </c>
      <c r="AY287" s="15" t="s">
        <v>111</v>
      </c>
      <c r="BE287" s="135">
        <f>IF(N287="základní",J287,0)</f>
        <v>0</v>
      </c>
      <c r="BF287" s="135">
        <f>IF(N287="snížená",J287,0)</f>
        <v>0</v>
      </c>
      <c r="BG287" s="135">
        <f>IF(N287="zákl. přenesená",J287,0)</f>
        <v>0</v>
      </c>
      <c r="BH287" s="135">
        <f>IF(N287="sníž. přenesená",J287,0)</f>
        <v>0</v>
      </c>
      <c r="BI287" s="135">
        <f>IF(N287="nulová",J287,0)</f>
        <v>0</v>
      </c>
      <c r="BJ287" s="15" t="s">
        <v>77</v>
      </c>
      <c r="BK287" s="135">
        <f>ROUND(I287*H287,2)</f>
        <v>0</v>
      </c>
      <c r="BL287" s="15" t="s">
        <v>158</v>
      </c>
      <c r="BM287" s="134" t="s">
        <v>627</v>
      </c>
    </row>
    <row r="288" spans="2:65" s="1" customFormat="1" ht="10.199999999999999">
      <c r="B288" s="30"/>
      <c r="D288" s="136" t="s">
        <v>121</v>
      </c>
      <c r="F288" s="137" t="s">
        <v>485</v>
      </c>
      <c r="I288" s="138"/>
      <c r="L288" s="30"/>
      <c r="M288" s="139"/>
      <c r="T288" s="51"/>
      <c r="AT288" s="15" t="s">
        <v>121</v>
      </c>
      <c r="AU288" s="15" t="s">
        <v>79</v>
      </c>
    </row>
    <row r="289" spans="2:65" s="1" customFormat="1" ht="24.15" customHeight="1">
      <c r="B289" s="30"/>
      <c r="C289" s="140" t="s">
        <v>628</v>
      </c>
      <c r="D289" s="140" t="s">
        <v>124</v>
      </c>
      <c r="E289" s="141" t="s">
        <v>487</v>
      </c>
      <c r="F289" s="142" t="s">
        <v>488</v>
      </c>
      <c r="G289" s="143" t="s">
        <v>157</v>
      </c>
      <c r="H289" s="144">
        <v>21.85</v>
      </c>
      <c r="I289" s="145"/>
      <c r="J289" s="146">
        <f>ROUND(I289*H289,2)</f>
        <v>0</v>
      </c>
      <c r="K289" s="147"/>
      <c r="L289" s="148"/>
      <c r="M289" s="149" t="s">
        <v>19</v>
      </c>
      <c r="N289" s="150" t="s">
        <v>40</v>
      </c>
      <c r="P289" s="132">
        <f>O289*H289</f>
        <v>0</v>
      </c>
      <c r="Q289" s="132">
        <v>1.2999999999999999E-4</v>
      </c>
      <c r="R289" s="132">
        <f>Q289*H289</f>
        <v>2.8405000000000001E-3</v>
      </c>
      <c r="S289" s="132">
        <v>0</v>
      </c>
      <c r="T289" s="133">
        <f>S289*H289</f>
        <v>0</v>
      </c>
      <c r="AR289" s="134" t="s">
        <v>165</v>
      </c>
      <c r="AT289" s="134" t="s">
        <v>124</v>
      </c>
      <c r="AU289" s="134" t="s">
        <v>79</v>
      </c>
      <c r="AY289" s="15" t="s">
        <v>111</v>
      </c>
      <c r="BE289" s="135">
        <f>IF(N289="základní",J289,0)</f>
        <v>0</v>
      </c>
      <c r="BF289" s="135">
        <f>IF(N289="snížená",J289,0)</f>
        <v>0</v>
      </c>
      <c r="BG289" s="135">
        <f>IF(N289="zákl. přenesená",J289,0)</f>
        <v>0</v>
      </c>
      <c r="BH289" s="135">
        <f>IF(N289="sníž. přenesená",J289,0)</f>
        <v>0</v>
      </c>
      <c r="BI289" s="135">
        <f>IF(N289="nulová",J289,0)</f>
        <v>0</v>
      </c>
      <c r="BJ289" s="15" t="s">
        <v>77</v>
      </c>
      <c r="BK289" s="135">
        <f>ROUND(I289*H289,2)</f>
        <v>0</v>
      </c>
      <c r="BL289" s="15" t="s">
        <v>158</v>
      </c>
      <c r="BM289" s="134" t="s">
        <v>629</v>
      </c>
    </row>
    <row r="290" spans="2:65" s="12" customFormat="1" ht="10.199999999999999">
      <c r="B290" s="151"/>
      <c r="D290" s="152" t="s">
        <v>167</v>
      </c>
      <c r="E290" s="153" t="s">
        <v>19</v>
      </c>
      <c r="F290" s="154" t="s">
        <v>630</v>
      </c>
      <c r="H290" s="155">
        <v>21.85</v>
      </c>
      <c r="I290" s="156"/>
      <c r="L290" s="151"/>
      <c r="M290" s="157"/>
      <c r="T290" s="158"/>
      <c r="AT290" s="153" t="s">
        <v>167</v>
      </c>
      <c r="AU290" s="153" t="s">
        <v>79</v>
      </c>
      <c r="AV290" s="12" t="s">
        <v>79</v>
      </c>
      <c r="AW290" s="12" t="s">
        <v>31</v>
      </c>
      <c r="AX290" s="12" t="s">
        <v>77</v>
      </c>
      <c r="AY290" s="153" t="s">
        <v>111</v>
      </c>
    </row>
    <row r="291" spans="2:65" s="1" customFormat="1" ht="24.15" customHeight="1">
      <c r="B291" s="30"/>
      <c r="C291" s="140" t="s">
        <v>631</v>
      </c>
      <c r="D291" s="140" t="s">
        <v>124</v>
      </c>
      <c r="E291" s="141" t="s">
        <v>632</v>
      </c>
      <c r="F291" s="142" t="s">
        <v>633</v>
      </c>
      <c r="G291" s="143" t="s">
        <v>157</v>
      </c>
      <c r="H291" s="144">
        <v>16.100000000000001</v>
      </c>
      <c r="I291" s="145"/>
      <c r="J291" s="146">
        <f>ROUND(I291*H291,2)</f>
        <v>0</v>
      </c>
      <c r="K291" s="147"/>
      <c r="L291" s="148"/>
      <c r="M291" s="149" t="s">
        <v>19</v>
      </c>
      <c r="N291" s="150" t="s">
        <v>40</v>
      </c>
      <c r="P291" s="132">
        <f>O291*H291</f>
        <v>0</v>
      </c>
      <c r="Q291" s="132">
        <v>1.7000000000000001E-4</v>
      </c>
      <c r="R291" s="132">
        <f>Q291*H291</f>
        <v>2.7370000000000003E-3</v>
      </c>
      <c r="S291" s="132">
        <v>0</v>
      </c>
      <c r="T291" s="133">
        <f>S291*H291</f>
        <v>0</v>
      </c>
      <c r="AR291" s="134" t="s">
        <v>165</v>
      </c>
      <c r="AT291" s="134" t="s">
        <v>124</v>
      </c>
      <c r="AU291" s="134" t="s">
        <v>79</v>
      </c>
      <c r="AY291" s="15" t="s">
        <v>111</v>
      </c>
      <c r="BE291" s="135">
        <f>IF(N291="základní",J291,0)</f>
        <v>0</v>
      </c>
      <c r="BF291" s="135">
        <f>IF(N291="snížená",J291,0)</f>
        <v>0</v>
      </c>
      <c r="BG291" s="135">
        <f>IF(N291="zákl. přenesená",J291,0)</f>
        <v>0</v>
      </c>
      <c r="BH291" s="135">
        <f>IF(N291="sníž. přenesená",J291,0)</f>
        <v>0</v>
      </c>
      <c r="BI291" s="135">
        <f>IF(N291="nulová",J291,0)</f>
        <v>0</v>
      </c>
      <c r="BJ291" s="15" t="s">
        <v>77</v>
      </c>
      <c r="BK291" s="135">
        <f>ROUND(I291*H291,2)</f>
        <v>0</v>
      </c>
      <c r="BL291" s="15" t="s">
        <v>158</v>
      </c>
      <c r="BM291" s="134" t="s">
        <v>634</v>
      </c>
    </row>
    <row r="292" spans="2:65" s="12" customFormat="1" ht="10.199999999999999">
      <c r="B292" s="151"/>
      <c r="D292" s="152" t="s">
        <v>167</v>
      </c>
      <c r="E292" s="153" t="s">
        <v>19</v>
      </c>
      <c r="F292" s="154" t="s">
        <v>635</v>
      </c>
      <c r="H292" s="155">
        <v>16.100000000000001</v>
      </c>
      <c r="I292" s="156"/>
      <c r="L292" s="151"/>
      <c r="M292" s="157"/>
      <c r="T292" s="158"/>
      <c r="AT292" s="153" t="s">
        <v>167</v>
      </c>
      <c r="AU292" s="153" t="s">
        <v>79</v>
      </c>
      <c r="AV292" s="12" t="s">
        <v>79</v>
      </c>
      <c r="AW292" s="12" t="s">
        <v>31</v>
      </c>
      <c r="AX292" s="12" t="s">
        <v>77</v>
      </c>
      <c r="AY292" s="153" t="s">
        <v>111</v>
      </c>
    </row>
    <row r="293" spans="2:65" s="1" customFormat="1" ht="24.15" customHeight="1">
      <c r="B293" s="30"/>
      <c r="C293" s="122" t="s">
        <v>636</v>
      </c>
      <c r="D293" s="122" t="s">
        <v>115</v>
      </c>
      <c r="E293" s="123" t="s">
        <v>389</v>
      </c>
      <c r="F293" s="124" t="s">
        <v>390</v>
      </c>
      <c r="G293" s="125" t="s">
        <v>157</v>
      </c>
      <c r="H293" s="126">
        <v>96</v>
      </c>
      <c r="I293" s="127"/>
      <c r="J293" s="128">
        <f>ROUND(I293*H293,2)</f>
        <v>0</v>
      </c>
      <c r="K293" s="129"/>
      <c r="L293" s="30"/>
      <c r="M293" s="130" t="s">
        <v>19</v>
      </c>
      <c r="N293" s="131" t="s">
        <v>40</v>
      </c>
      <c r="P293" s="132">
        <f>O293*H293</f>
        <v>0</v>
      </c>
      <c r="Q293" s="132">
        <v>0</v>
      </c>
      <c r="R293" s="132">
        <f>Q293*H293</f>
        <v>0</v>
      </c>
      <c r="S293" s="132">
        <v>0</v>
      </c>
      <c r="T293" s="133">
        <f>S293*H293</f>
        <v>0</v>
      </c>
      <c r="AR293" s="134" t="s">
        <v>158</v>
      </c>
      <c r="AT293" s="134" t="s">
        <v>115</v>
      </c>
      <c r="AU293" s="134" t="s">
        <v>79</v>
      </c>
      <c r="AY293" s="15" t="s">
        <v>111</v>
      </c>
      <c r="BE293" s="135">
        <f>IF(N293="základní",J293,0)</f>
        <v>0</v>
      </c>
      <c r="BF293" s="135">
        <f>IF(N293="snížená",J293,0)</f>
        <v>0</v>
      </c>
      <c r="BG293" s="135">
        <f>IF(N293="zákl. přenesená",J293,0)</f>
        <v>0</v>
      </c>
      <c r="BH293" s="135">
        <f>IF(N293="sníž. přenesená",J293,0)</f>
        <v>0</v>
      </c>
      <c r="BI293" s="135">
        <f>IF(N293="nulová",J293,0)</f>
        <v>0</v>
      </c>
      <c r="BJ293" s="15" t="s">
        <v>77</v>
      </c>
      <c r="BK293" s="135">
        <f>ROUND(I293*H293,2)</f>
        <v>0</v>
      </c>
      <c r="BL293" s="15" t="s">
        <v>158</v>
      </c>
      <c r="BM293" s="134" t="s">
        <v>637</v>
      </c>
    </row>
    <row r="294" spans="2:65" s="1" customFormat="1" ht="10.199999999999999">
      <c r="B294" s="30"/>
      <c r="D294" s="136" t="s">
        <v>121</v>
      </c>
      <c r="F294" s="137" t="s">
        <v>392</v>
      </c>
      <c r="I294" s="138"/>
      <c r="L294" s="30"/>
      <c r="M294" s="139"/>
      <c r="T294" s="51"/>
      <c r="AT294" s="15" t="s">
        <v>121</v>
      </c>
      <c r="AU294" s="15" t="s">
        <v>79</v>
      </c>
    </row>
    <row r="295" spans="2:65" s="1" customFormat="1" ht="24.15" customHeight="1">
      <c r="B295" s="30"/>
      <c r="C295" s="140" t="s">
        <v>638</v>
      </c>
      <c r="D295" s="140" t="s">
        <v>124</v>
      </c>
      <c r="E295" s="141" t="s">
        <v>394</v>
      </c>
      <c r="F295" s="142" t="s">
        <v>395</v>
      </c>
      <c r="G295" s="143" t="s">
        <v>157</v>
      </c>
      <c r="H295" s="144">
        <v>110.4</v>
      </c>
      <c r="I295" s="145"/>
      <c r="J295" s="146">
        <f>ROUND(I295*H295,2)</f>
        <v>0</v>
      </c>
      <c r="K295" s="147"/>
      <c r="L295" s="148"/>
      <c r="M295" s="149" t="s">
        <v>19</v>
      </c>
      <c r="N295" s="150" t="s">
        <v>40</v>
      </c>
      <c r="P295" s="132">
        <f>O295*H295</f>
        <v>0</v>
      </c>
      <c r="Q295" s="132">
        <v>5.0000000000000002E-5</v>
      </c>
      <c r="R295" s="132">
        <f>Q295*H295</f>
        <v>5.5200000000000006E-3</v>
      </c>
      <c r="S295" s="132">
        <v>0</v>
      </c>
      <c r="T295" s="133">
        <f>S295*H295</f>
        <v>0</v>
      </c>
      <c r="AR295" s="134" t="s">
        <v>165</v>
      </c>
      <c r="AT295" s="134" t="s">
        <v>124</v>
      </c>
      <c r="AU295" s="134" t="s">
        <v>79</v>
      </c>
      <c r="AY295" s="15" t="s">
        <v>111</v>
      </c>
      <c r="BE295" s="135">
        <f>IF(N295="základní",J295,0)</f>
        <v>0</v>
      </c>
      <c r="BF295" s="135">
        <f>IF(N295="snížená",J295,0)</f>
        <v>0</v>
      </c>
      <c r="BG295" s="135">
        <f>IF(N295="zákl. přenesená",J295,0)</f>
        <v>0</v>
      </c>
      <c r="BH295" s="135">
        <f>IF(N295="sníž. přenesená",J295,0)</f>
        <v>0</v>
      </c>
      <c r="BI295" s="135">
        <f>IF(N295="nulová",J295,0)</f>
        <v>0</v>
      </c>
      <c r="BJ295" s="15" t="s">
        <v>77</v>
      </c>
      <c r="BK295" s="135">
        <f>ROUND(I295*H295,2)</f>
        <v>0</v>
      </c>
      <c r="BL295" s="15" t="s">
        <v>158</v>
      </c>
      <c r="BM295" s="134" t="s">
        <v>639</v>
      </c>
    </row>
    <row r="296" spans="2:65" s="12" customFormat="1" ht="10.199999999999999">
      <c r="B296" s="151"/>
      <c r="D296" s="152" t="s">
        <v>167</v>
      </c>
      <c r="E296" s="153" t="s">
        <v>19</v>
      </c>
      <c r="F296" s="154" t="s">
        <v>640</v>
      </c>
      <c r="H296" s="155">
        <v>110.4</v>
      </c>
      <c r="I296" s="156"/>
      <c r="L296" s="151"/>
      <c r="M296" s="157"/>
      <c r="T296" s="158"/>
      <c r="AT296" s="153" t="s">
        <v>167</v>
      </c>
      <c r="AU296" s="153" t="s">
        <v>79</v>
      </c>
      <c r="AV296" s="12" t="s">
        <v>79</v>
      </c>
      <c r="AW296" s="12" t="s">
        <v>31</v>
      </c>
      <c r="AX296" s="12" t="s">
        <v>77</v>
      </c>
      <c r="AY296" s="153" t="s">
        <v>111</v>
      </c>
    </row>
    <row r="297" spans="2:65" s="1" customFormat="1" ht="16.5" customHeight="1">
      <c r="B297" s="30"/>
      <c r="C297" s="122" t="s">
        <v>641</v>
      </c>
      <c r="D297" s="122" t="s">
        <v>115</v>
      </c>
      <c r="E297" s="123" t="s">
        <v>417</v>
      </c>
      <c r="F297" s="124" t="s">
        <v>418</v>
      </c>
      <c r="G297" s="125" t="s">
        <v>239</v>
      </c>
      <c r="H297" s="126">
        <v>24</v>
      </c>
      <c r="I297" s="127"/>
      <c r="J297" s="128">
        <f>ROUND(I297*H297,2)</f>
        <v>0</v>
      </c>
      <c r="K297" s="129"/>
      <c r="L297" s="30"/>
      <c r="M297" s="130" t="s">
        <v>19</v>
      </c>
      <c r="N297" s="131" t="s">
        <v>40</v>
      </c>
      <c r="P297" s="132">
        <f>O297*H297</f>
        <v>0</v>
      </c>
      <c r="Q297" s="132">
        <v>0</v>
      </c>
      <c r="R297" s="132">
        <f>Q297*H297</f>
        <v>0</v>
      </c>
      <c r="S297" s="132">
        <v>0</v>
      </c>
      <c r="T297" s="133">
        <f>S297*H297</f>
        <v>0</v>
      </c>
      <c r="AR297" s="134" t="s">
        <v>240</v>
      </c>
      <c r="AT297" s="134" t="s">
        <v>115</v>
      </c>
      <c r="AU297" s="134" t="s">
        <v>79</v>
      </c>
      <c r="AY297" s="15" t="s">
        <v>111</v>
      </c>
      <c r="BE297" s="135">
        <f>IF(N297="základní",J297,0)</f>
        <v>0</v>
      </c>
      <c r="BF297" s="135">
        <f>IF(N297="snížená",J297,0)</f>
        <v>0</v>
      </c>
      <c r="BG297" s="135">
        <f>IF(N297="zákl. přenesená",J297,0)</f>
        <v>0</v>
      </c>
      <c r="BH297" s="135">
        <f>IF(N297="sníž. přenesená",J297,0)</f>
        <v>0</v>
      </c>
      <c r="BI297" s="135">
        <f>IF(N297="nulová",J297,0)</f>
        <v>0</v>
      </c>
      <c r="BJ297" s="15" t="s">
        <v>77</v>
      </c>
      <c r="BK297" s="135">
        <f>ROUND(I297*H297,2)</f>
        <v>0</v>
      </c>
      <c r="BL297" s="15" t="s">
        <v>240</v>
      </c>
      <c r="BM297" s="134" t="s">
        <v>642</v>
      </c>
    </row>
    <row r="298" spans="2:65" s="1" customFormat="1" ht="10.199999999999999">
      <c r="B298" s="30"/>
      <c r="D298" s="136" t="s">
        <v>121</v>
      </c>
      <c r="F298" s="137" t="s">
        <v>420</v>
      </c>
      <c r="I298" s="138"/>
      <c r="L298" s="30"/>
      <c r="M298" s="139"/>
      <c r="T298" s="51"/>
      <c r="AT298" s="15" t="s">
        <v>121</v>
      </c>
      <c r="AU298" s="15" t="s">
        <v>79</v>
      </c>
    </row>
    <row r="299" spans="2:65" s="1" customFormat="1" ht="24.15" customHeight="1">
      <c r="B299" s="30"/>
      <c r="C299" s="122" t="s">
        <v>643</v>
      </c>
      <c r="D299" s="122" t="s">
        <v>115</v>
      </c>
      <c r="E299" s="123" t="s">
        <v>249</v>
      </c>
      <c r="F299" s="124" t="s">
        <v>250</v>
      </c>
      <c r="G299" s="125" t="s">
        <v>251</v>
      </c>
      <c r="H299" s="159"/>
      <c r="I299" s="127"/>
      <c r="J299" s="128">
        <f>ROUND(I299*H299,2)</f>
        <v>0</v>
      </c>
      <c r="K299" s="129"/>
      <c r="L299" s="30"/>
      <c r="M299" s="130" t="s">
        <v>19</v>
      </c>
      <c r="N299" s="131" t="s">
        <v>40</v>
      </c>
      <c r="P299" s="132">
        <f>O299*H299</f>
        <v>0</v>
      </c>
      <c r="Q299" s="132">
        <v>0</v>
      </c>
      <c r="R299" s="132">
        <f>Q299*H299</f>
        <v>0</v>
      </c>
      <c r="S299" s="132">
        <v>0</v>
      </c>
      <c r="T299" s="133">
        <f>S299*H299</f>
        <v>0</v>
      </c>
      <c r="AR299" s="134" t="s">
        <v>158</v>
      </c>
      <c r="AT299" s="134" t="s">
        <v>115</v>
      </c>
      <c r="AU299" s="134" t="s">
        <v>79</v>
      </c>
      <c r="AY299" s="15" t="s">
        <v>111</v>
      </c>
      <c r="BE299" s="135">
        <f>IF(N299="základní",J299,0)</f>
        <v>0</v>
      </c>
      <c r="BF299" s="135">
        <f>IF(N299="snížená",J299,0)</f>
        <v>0</v>
      </c>
      <c r="BG299" s="135">
        <f>IF(N299="zákl. přenesená",J299,0)</f>
        <v>0</v>
      </c>
      <c r="BH299" s="135">
        <f>IF(N299="sníž. přenesená",J299,0)</f>
        <v>0</v>
      </c>
      <c r="BI299" s="135">
        <f>IF(N299="nulová",J299,0)</f>
        <v>0</v>
      </c>
      <c r="BJ299" s="15" t="s">
        <v>77</v>
      </c>
      <c r="BK299" s="135">
        <f>ROUND(I299*H299,2)</f>
        <v>0</v>
      </c>
      <c r="BL299" s="15" t="s">
        <v>158</v>
      </c>
      <c r="BM299" s="134" t="s">
        <v>644</v>
      </c>
    </row>
    <row r="300" spans="2:65" s="1" customFormat="1" ht="10.199999999999999">
      <c r="B300" s="30"/>
      <c r="D300" s="136" t="s">
        <v>121</v>
      </c>
      <c r="F300" s="137" t="s">
        <v>253</v>
      </c>
      <c r="I300" s="138"/>
      <c r="L300" s="30"/>
      <c r="M300" s="139"/>
      <c r="T300" s="51"/>
      <c r="AT300" s="15" t="s">
        <v>121</v>
      </c>
      <c r="AU300" s="15" t="s">
        <v>79</v>
      </c>
    </row>
    <row r="301" spans="2:65" s="1" customFormat="1" ht="16.5" customHeight="1">
      <c r="B301" s="30"/>
      <c r="C301" s="122" t="s">
        <v>645</v>
      </c>
      <c r="D301" s="122" t="s">
        <v>115</v>
      </c>
      <c r="E301" s="123" t="s">
        <v>255</v>
      </c>
      <c r="F301" s="124" t="s">
        <v>256</v>
      </c>
      <c r="G301" s="125" t="s">
        <v>251</v>
      </c>
      <c r="H301" s="159"/>
      <c r="I301" s="127"/>
      <c r="J301" s="128">
        <f>ROUND(I301*H301,2)</f>
        <v>0</v>
      </c>
      <c r="K301" s="129"/>
      <c r="L301" s="30"/>
      <c r="M301" s="130" t="s">
        <v>19</v>
      </c>
      <c r="N301" s="131" t="s">
        <v>40</v>
      </c>
      <c r="P301" s="132">
        <f>O301*H301</f>
        <v>0</v>
      </c>
      <c r="Q301" s="132">
        <v>0</v>
      </c>
      <c r="R301" s="132">
        <f>Q301*H301</f>
        <v>0</v>
      </c>
      <c r="S301" s="132">
        <v>0</v>
      </c>
      <c r="T301" s="133">
        <f>S301*H301</f>
        <v>0</v>
      </c>
      <c r="AR301" s="134" t="s">
        <v>158</v>
      </c>
      <c r="AT301" s="134" t="s">
        <v>115</v>
      </c>
      <c r="AU301" s="134" t="s">
        <v>79</v>
      </c>
      <c r="AY301" s="15" t="s">
        <v>111</v>
      </c>
      <c r="BE301" s="135">
        <f>IF(N301="základní",J301,0)</f>
        <v>0</v>
      </c>
      <c r="BF301" s="135">
        <f>IF(N301="snížená",J301,0)</f>
        <v>0</v>
      </c>
      <c r="BG301" s="135">
        <f>IF(N301="zákl. přenesená",J301,0)</f>
        <v>0</v>
      </c>
      <c r="BH301" s="135">
        <f>IF(N301="sníž. přenesená",J301,0)</f>
        <v>0</v>
      </c>
      <c r="BI301" s="135">
        <f>IF(N301="nulová",J301,0)</f>
        <v>0</v>
      </c>
      <c r="BJ301" s="15" t="s">
        <v>77</v>
      </c>
      <c r="BK301" s="135">
        <f>ROUND(I301*H301,2)</f>
        <v>0</v>
      </c>
      <c r="BL301" s="15" t="s">
        <v>158</v>
      </c>
      <c r="BM301" s="134" t="s">
        <v>646</v>
      </c>
    </row>
    <row r="302" spans="2:65" s="1" customFormat="1" ht="16.5" customHeight="1">
      <c r="B302" s="30"/>
      <c r="C302" s="122" t="s">
        <v>647</v>
      </c>
      <c r="D302" s="122" t="s">
        <v>115</v>
      </c>
      <c r="E302" s="123" t="s">
        <v>259</v>
      </c>
      <c r="F302" s="124" t="s">
        <v>260</v>
      </c>
      <c r="G302" s="125" t="s">
        <v>251</v>
      </c>
      <c r="H302" s="159"/>
      <c r="I302" s="127"/>
      <c r="J302" s="128">
        <f>ROUND(I302*H302,2)</f>
        <v>0</v>
      </c>
      <c r="K302" s="129"/>
      <c r="L302" s="30"/>
      <c r="M302" s="130" t="s">
        <v>19</v>
      </c>
      <c r="N302" s="131" t="s">
        <v>40</v>
      </c>
      <c r="P302" s="132">
        <f>O302*H302</f>
        <v>0</v>
      </c>
      <c r="Q302" s="132">
        <v>0</v>
      </c>
      <c r="R302" s="132">
        <f>Q302*H302</f>
        <v>0</v>
      </c>
      <c r="S302" s="132">
        <v>0</v>
      </c>
      <c r="T302" s="133">
        <f>S302*H302</f>
        <v>0</v>
      </c>
      <c r="AR302" s="134" t="s">
        <v>158</v>
      </c>
      <c r="AT302" s="134" t="s">
        <v>115</v>
      </c>
      <c r="AU302" s="134" t="s">
        <v>79</v>
      </c>
      <c r="AY302" s="15" t="s">
        <v>111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5" t="s">
        <v>77</v>
      </c>
      <c r="BK302" s="135">
        <f>ROUND(I302*H302,2)</f>
        <v>0</v>
      </c>
      <c r="BL302" s="15" t="s">
        <v>158</v>
      </c>
      <c r="BM302" s="134" t="s">
        <v>648</v>
      </c>
    </row>
    <row r="303" spans="2:65" s="11" customFormat="1" ht="25.95" customHeight="1">
      <c r="B303" s="110"/>
      <c r="D303" s="111" t="s">
        <v>68</v>
      </c>
      <c r="E303" s="112" t="s">
        <v>124</v>
      </c>
      <c r="F303" s="112" t="s">
        <v>649</v>
      </c>
      <c r="I303" s="113"/>
      <c r="J303" s="114">
        <f>BK303</f>
        <v>0</v>
      </c>
      <c r="L303" s="110"/>
      <c r="M303" s="115"/>
      <c r="P303" s="116">
        <f>P304</f>
        <v>0</v>
      </c>
      <c r="R303" s="116">
        <f>R304</f>
        <v>9.9000000000000008E-3</v>
      </c>
      <c r="T303" s="117">
        <f>T304</f>
        <v>0</v>
      </c>
      <c r="AR303" s="111" t="s">
        <v>428</v>
      </c>
      <c r="AT303" s="118" t="s">
        <v>68</v>
      </c>
      <c r="AU303" s="118" t="s">
        <v>69</v>
      </c>
      <c r="AY303" s="111" t="s">
        <v>111</v>
      </c>
      <c r="BK303" s="119">
        <f>BK304</f>
        <v>0</v>
      </c>
    </row>
    <row r="304" spans="2:65" s="11" customFormat="1" ht="22.8" customHeight="1">
      <c r="B304" s="110"/>
      <c r="D304" s="111" t="s">
        <v>68</v>
      </c>
      <c r="E304" s="120" t="s">
        <v>650</v>
      </c>
      <c r="F304" s="120" t="s">
        <v>651</v>
      </c>
      <c r="I304" s="113"/>
      <c r="J304" s="121">
        <f>BK304</f>
        <v>0</v>
      </c>
      <c r="L304" s="110"/>
      <c r="M304" s="115"/>
      <c r="P304" s="116">
        <f>SUM(P305:P309)</f>
        <v>0</v>
      </c>
      <c r="R304" s="116">
        <f>SUM(R305:R309)</f>
        <v>9.9000000000000008E-3</v>
      </c>
      <c r="T304" s="117">
        <f>SUM(T305:T309)</f>
        <v>0</v>
      </c>
      <c r="AR304" s="111" t="s">
        <v>428</v>
      </c>
      <c r="AT304" s="118" t="s">
        <v>68</v>
      </c>
      <c r="AU304" s="118" t="s">
        <v>77</v>
      </c>
      <c r="AY304" s="111" t="s">
        <v>111</v>
      </c>
      <c r="BK304" s="119">
        <f>SUM(BK305:BK309)</f>
        <v>0</v>
      </c>
    </row>
    <row r="305" spans="2:65" s="1" customFormat="1" ht="16.5" customHeight="1">
      <c r="B305" s="30"/>
      <c r="C305" s="122" t="s">
        <v>652</v>
      </c>
      <c r="D305" s="122" t="s">
        <v>115</v>
      </c>
      <c r="E305" s="123" t="s">
        <v>653</v>
      </c>
      <c r="F305" s="124" t="s">
        <v>654</v>
      </c>
      <c r="G305" s="125" t="s">
        <v>468</v>
      </c>
      <c r="H305" s="126">
        <v>1</v>
      </c>
      <c r="I305" s="127"/>
      <c r="J305" s="128">
        <f>ROUND(I305*H305,2)</f>
        <v>0</v>
      </c>
      <c r="K305" s="129"/>
      <c r="L305" s="30"/>
      <c r="M305" s="130" t="s">
        <v>19</v>
      </c>
      <c r="N305" s="131" t="s">
        <v>40</v>
      </c>
      <c r="P305" s="132">
        <f>O305*H305</f>
        <v>0</v>
      </c>
      <c r="Q305" s="132">
        <v>9.9000000000000008E-3</v>
      </c>
      <c r="R305" s="132">
        <f>Q305*H305</f>
        <v>9.9000000000000008E-3</v>
      </c>
      <c r="S305" s="132">
        <v>0</v>
      </c>
      <c r="T305" s="133">
        <f>S305*H305</f>
        <v>0</v>
      </c>
      <c r="AR305" s="134" t="s">
        <v>119</v>
      </c>
      <c r="AT305" s="134" t="s">
        <v>115</v>
      </c>
      <c r="AU305" s="134" t="s">
        <v>79</v>
      </c>
      <c r="AY305" s="15" t="s">
        <v>111</v>
      </c>
      <c r="BE305" s="135">
        <f>IF(N305="základní",J305,0)</f>
        <v>0</v>
      </c>
      <c r="BF305" s="135">
        <f>IF(N305="snížená",J305,0)</f>
        <v>0</v>
      </c>
      <c r="BG305" s="135">
        <f>IF(N305="zákl. přenesená",J305,0)</f>
        <v>0</v>
      </c>
      <c r="BH305" s="135">
        <f>IF(N305="sníž. přenesená",J305,0)</f>
        <v>0</v>
      </c>
      <c r="BI305" s="135">
        <f>IF(N305="nulová",J305,0)</f>
        <v>0</v>
      </c>
      <c r="BJ305" s="15" t="s">
        <v>77</v>
      </c>
      <c r="BK305" s="135">
        <f>ROUND(I305*H305,2)</f>
        <v>0</v>
      </c>
      <c r="BL305" s="15" t="s">
        <v>119</v>
      </c>
      <c r="BM305" s="134" t="s">
        <v>655</v>
      </c>
    </row>
    <row r="306" spans="2:65" s="1" customFormat="1" ht="33" customHeight="1">
      <c r="B306" s="30"/>
      <c r="C306" s="122" t="s">
        <v>656</v>
      </c>
      <c r="D306" s="122" t="s">
        <v>115</v>
      </c>
      <c r="E306" s="123" t="s">
        <v>657</v>
      </c>
      <c r="F306" s="124" t="s">
        <v>658</v>
      </c>
      <c r="G306" s="125" t="s">
        <v>157</v>
      </c>
      <c r="H306" s="126">
        <v>88</v>
      </c>
      <c r="I306" s="127"/>
      <c r="J306" s="128">
        <f>ROUND(I306*H306,2)</f>
        <v>0</v>
      </c>
      <c r="K306" s="129"/>
      <c r="L306" s="30"/>
      <c r="M306" s="130" t="s">
        <v>19</v>
      </c>
      <c r="N306" s="131" t="s">
        <v>40</v>
      </c>
      <c r="P306" s="132">
        <f>O306*H306</f>
        <v>0</v>
      </c>
      <c r="Q306" s="132">
        <v>0</v>
      </c>
      <c r="R306" s="132">
        <f>Q306*H306</f>
        <v>0</v>
      </c>
      <c r="S306" s="132">
        <v>0</v>
      </c>
      <c r="T306" s="133">
        <f>S306*H306</f>
        <v>0</v>
      </c>
      <c r="AR306" s="134" t="s">
        <v>119</v>
      </c>
      <c r="AT306" s="134" t="s">
        <v>115</v>
      </c>
      <c r="AU306" s="134" t="s">
        <v>79</v>
      </c>
      <c r="AY306" s="15" t="s">
        <v>111</v>
      </c>
      <c r="BE306" s="135">
        <f>IF(N306="základní",J306,0)</f>
        <v>0</v>
      </c>
      <c r="BF306" s="135">
        <f>IF(N306="snížená",J306,0)</f>
        <v>0</v>
      </c>
      <c r="BG306" s="135">
        <f>IF(N306="zákl. přenesená",J306,0)</f>
        <v>0</v>
      </c>
      <c r="BH306" s="135">
        <f>IF(N306="sníž. přenesená",J306,0)</f>
        <v>0</v>
      </c>
      <c r="BI306" s="135">
        <f>IF(N306="nulová",J306,0)</f>
        <v>0</v>
      </c>
      <c r="BJ306" s="15" t="s">
        <v>77</v>
      </c>
      <c r="BK306" s="135">
        <f>ROUND(I306*H306,2)</f>
        <v>0</v>
      </c>
      <c r="BL306" s="15" t="s">
        <v>119</v>
      </c>
      <c r="BM306" s="134" t="s">
        <v>659</v>
      </c>
    </row>
    <row r="307" spans="2:65" s="1" customFormat="1" ht="10.199999999999999">
      <c r="B307" s="30"/>
      <c r="D307" s="136" t="s">
        <v>121</v>
      </c>
      <c r="F307" s="137" t="s">
        <v>660</v>
      </c>
      <c r="I307" s="138"/>
      <c r="L307" s="30"/>
      <c r="M307" s="139"/>
      <c r="T307" s="51"/>
      <c r="AT307" s="15" t="s">
        <v>121</v>
      </c>
      <c r="AU307" s="15" t="s">
        <v>79</v>
      </c>
    </row>
    <row r="308" spans="2:65" s="1" customFormat="1" ht="33" customHeight="1">
      <c r="B308" s="30"/>
      <c r="C308" s="122" t="s">
        <v>661</v>
      </c>
      <c r="D308" s="122" t="s">
        <v>115</v>
      </c>
      <c r="E308" s="123" t="s">
        <v>662</v>
      </c>
      <c r="F308" s="124" t="s">
        <v>663</v>
      </c>
      <c r="G308" s="125" t="s">
        <v>157</v>
      </c>
      <c r="H308" s="126">
        <v>88</v>
      </c>
      <c r="I308" s="127"/>
      <c r="J308" s="128">
        <f>ROUND(I308*H308,2)</f>
        <v>0</v>
      </c>
      <c r="K308" s="129"/>
      <c r="L308" s="30"/>
      <c r="M308" s="130" t="s">
        <v>19</v>
      </c>
      <c r="N308" s="131" t="s">
        <v>40</v>
      </c>
      <c r="P308" s="132">
        <f>O308*H308</f>
        <v>0</v>
      </c>
      <c r="Q308" s="132">
        <v>0</v>
      </c>
      <c r="R308" s="132">
        <f>Q308*H308</f>
        <v>0</v>
      </c>
      <c r="S308" s="132">
        <v>0</v>
      </c>
      <c r="T308" s="133">
        <f>S308*H308</f>
        <v>0</v>
      </c>
      <c r="AR308" s="134" t="s">
        <v>119</v>
      </c>
      <c r="AT308" s="134" t="s">
        <v>115</v>
      </c>
      <c r="AU308" s="134" t="s">
        <v>79</v>
      </c>
      <c r="AY308" s="15" t="s">
        <v>111</v>
      </c>
      <c r="BE308" s="135">
        <f>IF(N308="základní",J308,0)</f>
        <v>0</v>
      </c>
      <c r="BF308" s="135">
        <f>IF(N308="snížená",J308,0)</f>
        <v>0</v>
      </c>
      <c r="BG308" s="135">
        <f>IF(N308="zákl. přenesená",J308,0)</f>
        <v>0</v>
      </c>
      <c r="BH308" s="135">
        <f>IF(N308="sníž. přenesená",J308,0)</f>
        <v>0</v>
      </c>
      <c r="BI308" s="135">
        <f>IF(N308="nulová",J308,0)</f>
        <v>0</v>
      </c>
      <c r="BJ308" s="15" t="s">
        <v>77</v>
      </c>
      <c r="BK308" s="135">
        <f>ROUND(I308*H308,2)</f>
        <v>0</v>
      </c>
      <c r="BL308" s="15" t="s">
        <v>119</v>
      </c>
      <c r="BM308" s="134" t="s">
        <v>664</v>
      </c>
    </row>
    <row r="309" spans="2:65" s="1" customFormat="1" ht="10.199999999999999">
      <c r="B309" s="30"/>
      <c r="D309" s="136" t="s">
        <v>121</v>
      </c>
      <c r="F309" s="137" t="s">
        <v>665</v>
      </c>
      <c r="I309" s="138"/>
      <c r="L309" s="30"/>
      <c r="M309" s="160"/>
      <c r="N309" s="161"/>
      <c r="O309" s="161"/>
      <c r="P309" s="161"/>
      <c r="Q309" s="161"/>
      <c r="R309" s="161"/>
      <c r="S309" s="161"/>
      <c r="T309" s="162"/>
      <c r="AT309" s="15" t="s">
        <v>121</v>
      </c>
      <c r="AU309" s="15" t="s">
        <v>79</v>
      </c>
    </row>
    <row r="310" spans="2:65" s="1" customFormat="1" ht="6.9" customHeight="1"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30"/>
    </row>
  </sheetData>
  <sheetProtection algorithmName="SHA-512" hashValue="6U7T7d2YQkD6zxTNUXXtDWntdy+jdom3ZFS4nEEFwnS6XVpqd6jaGLRd7d2R8D3kkaXPsH1XC3Ghe6+7AU/aEA==" saltValue="aDFtLPB411RfeWG0ig8toZbxs2wnQz4WDi3mgM78iO0v/TuHEvAFZ8yQh46A5o4v04kUEv/ztBZOnFqXWFqi0A==" spinCount="100000" sheet="1" objects="1" scenarios="1" formatColumns="0" formatRows="0" autoFilter="0"/>
  <autoFilter ref="C86:K309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98" r:id="rId3" xr:uid="{00000000-0004-0000-0100-000002000000}"/>
    <hyperlink ref="F100" r:id="rId4" xr:uid="{00000000-0004-0000-0100-000003000000}"/>
    <hyperlink ref="F102" r:id="rId5" xr:uid="{00000000-0004-0000-0100-000004000000}"/>
    <hyperlink ref="F108" r:id="rId6" xr:uid="{00000000-0004-0000-0100-000005000000}"/>
    <hyperlink ref="F110" r:id="rId7" xr:uid="{00000000-0004-0000-0100-000006000000}"/>
    <hyperlink ref="F120" r:id="rId8" xr:uid="{00000000-0004-0000-0100-000007000000}"/>
    <hyperlink ref="F124" r:id="rId9" xr:uid="{00000000-0004-0000-0100-000008000000}"/>
    <hyperlink ref="F128" r:id="rId10" xr:uid="{00000000-0004-0000-0100-000009000000}"/>
    <hyperlink ref="F130" r:id="rId11" xr:uid="{00000000-0004-0000-0100-00000A000000}"/>
    <hyperlink ref="F132" r:id="rId12" xr:uid="{00000000-0004-0000-0100-00000B000000}"/>
    <hyperlink ref="F137" r:id="rId13" xr:uid="{00000000-0004-0000-0100-00000C000000}"/>
    <hyperlink ref="F139" r:id="rId14" xr:uid="{00000000-0004-0000-0100-00000D000000}"/>
    <hyperlink ref="F142" r:id="rId15" xr:uid="{00000000-0004-0000-0100-00000E000000}"/>
    <hyperlink ref="F144" r:id="rId16" xr:uid="{00000000-0004-0000-0100-00000F000000}"/>
    <hyperlink ref="F148" r:id="rId17" xr:uid="{00000000-0004-0000-0100-000010000000}"/>
    <hyperlink ref="F156" r:id="rId18" xr:uid="{00000000-0004-0000-0100-000011000000}"/>
    <hyperlink ref="F164" r:id="rId19" xr:uid="{00000000-0004-0000-0100-000012000000}"/>
    <hyperlink ref="F167" r:id="rId20" xr:uid="{00000000-0004-0000-0100-000013000000}"/>
    <hyperlink ref="F173" r:id="rId21" xr:uid="{00000000-0004-0000-0100-000014000000}"/>
    <hyperlink ref="F177" r:id="rId22" xr:uid="{00000000-0004-0000-0100-000015000000}"/>
    <hyperlink ref="F181" r:id="rId23" xr:uid="{00000000-0004-0000-0100-000016000000}"/>
    <hyperlink ref="F187" r:id="rId24" xr:uid="{00000000-0004-0000-0100-000017000000}"/>
    <hyperlink ref="F191" r:id="rId25" xr:uid="{00000000-0004-0000-0100-000018000000}"/>
    <hyperlink ref="F194" r:id="rId26" xr:uid="{00000000-0004-0000-0100-000019000000}"/>
    <hyperlink ref="F196" r:id="rId27" xr:uid="{00000000-0004-0000-0100-00001A000000}"/>
    <hyperlink ref="F198" r:id="rId28" xr:uid="{00000000-0004-0000-0100-00001B000000}"/>
    <hyperlink ref="F200" r:id="rId29" xr:uid="{00000000-0004-0000-0100-00001C000000}"/>
    <hyperlink ref="F202" r:id="rId30" xr:uid="{00000000-0004-0000-0100-00001D000000}"/>
    <hyperlink ref="F207" r:id="rId31" xr:uid="{00000000-0004-0000-0100-00001E000000}"/>
    <hyperlink ref="F209" r:id="rId32" xr:uid="{00000000-0004-0000-0100-00001F000000}"/>
    <hyperlink ref="F211" r:id="rId33" xr:uid="{00000000-0004-0000-0100-000020000000}"/>
    <hyperlink ref="F213" r:id="rId34" xr:uid="{00000000-0004-0000-0100-000021000000}"/>
    <hyperlink ref="F215" r:id="rId35" xr:uid="{00000000-0004-0000-0100-000022000000}"/>
    <hyperlink ref="F217" r:id="rId36" xr:uid="{00000000-0004-0000-0100-000023000000}"/>
    <hyperlink ref="F219" r:id="rId37" xr:uid="{00000000-0004-0000-0100-000024000000}"/>
    <hyperlink ref="F221" r:id="rId38" xr:uid="{00000000-0004-0000-0100-000025000000}"/>
    <hyperlink ref="F224" r:id="rId39" xr:uid="{00000000-0004-0000-0100-000026000000}"/>
    <hyperlink ref="F226" r:id="rId40" xr:uid="{00000000-0004-0000-0100-000027000000}"/>
    <hyperlink ref="F228" r:id="rId41" xr:uid="{00000000-0004-0000-0100-000028000000}"/>
    <hyperlink ref="F233" r:id="rId42" xr:uid="{00000000-0004-0000-0100-000029000000}"/>
    <hyperlink ref="F237" r:id="rId43" xr:uid="{00000000-0004-0000-0100-00002A000000}"/>
    <hyperlink ref="F241" r:id="rId44" xr:uid="{00000000-0004-0000-0100-00002B000000}"/>
    <hyperlink ref="F245" r:id="rId45" xr:uid="{00000000-0004-0000-0100-00002C000000}"/>
    <hyperlink ref="F248" r:id="rId46" xr:uid="{00000000-0004-0000-0100-00002D000000}"/>
    <hyperlink ref="F252" r:id="rId47" xr:uid="{00000000-0004-0000-0100-00002E000000}"/>
    <hyperlink ref="F256" r:id="rId48" xr:uid="{00000000-0004-0000-0100-00002F000000}"/>
    <hyperlink ref="F259" r:id="rId49" xr:uid="{00000000-0004-0000-0100-000030000000}"/>
    <hyperlink ref="F262" r:id="rId50" xr:uid="{00000000-0004-0000-0100-000031000000}"/>
    <hyperlink ref="F265" r:id="rId51" xr:uid="{00000000-0004-0000-0100-000032000000}"/>
    <hyperlink ref="F275" r:id="rId52" xr:uid="{00000000-0004-0000-0100-000033000000}"/>
    <hyperlink ref="F277" r:id="rId53" xr:uid="{00000000-0004-0000-0100-000034000000}"/>
    <hyperlink ref="F279" r:id="rId54" xr:uid="{00000000-0004-0000-0100-000035000000}"/>
    <hyperlink ref="F284" r:id="rId55" xr:uid="{00000000-0004-0000-0100-000036000000}"/>
    <hyperlink ref="F288" r:id="rId56" xr:uid="{00000000-0004-0000-0100-000037000000}"/>
    <hyperlink ref="F294" r:id="rId57" xr:uid="{00000000-0004-0000-0100-000038000000}"/>
    <hyperlink ref="F298" r:id="rId58" xr:uid="{00000000-0004-0000-0100-000039000000}"/>
    <hyperlink ref="F300" r:id="rId59" xr:uid="{00000000-0004-0000-0100-00003A000000}"/>
    <hyperlink ref="F307" r:id="rId60" xr:uid="{00000000-0004-0000-0100-00003B000000}"/>
    <hyperlink ref="F309" r:id="rId61" xr:uid="{00000000-0004-0000-0100-00003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63" customWidth="1"/>
    <col min="2" max="2" width="1.7109375" style="163" customWidth="1"/>
    <col min="3" max="4" width="5" style="163" customWidth="1"/>
    <col min="5" max="5" width="11.7109375" style="163" customWidth="1"/>
    <col min="6" max="6" width="9.140625" style="163" customWidth="1"/>
    <col min="7" max="7" width="5" style="163" customWidth="1"/>
    <col min="8" max="8" width="77.85546875" style="163" customWidth="1"/>
    <col min="9" max="10" width="20" style="163" customWidth="1"/>
    <col min="11" max="11" width="1.7109375" style="163" customWidth="1"/>
  </cols>
  <sheetData>
    <row r="1" spans="2:11" customFormat="1" ht="37.5" customHeight="1"/>
    <row r="2" spans="2:11" customFormat="1" ht="7.5" customHeight="1">
      <c r="B2" s="164"/>
      <c r="C2" s="165"/>
      <c r="D2" s="165"/>
      <c r="E2" s="165"/>
      <c r="F2" s="165"/>
      <c r="G2" s="165"/>
      <c r="H2" s="165"/>
      <c r="I2" s="165"/>
      <c r="J2" s="165"/>
      <c r="K2" s="166"/>
    </row>
    <row r="3" spans="2:11" s="13" customFormat="1" ht="45" customHeight="1">
      <c r="B3" s="167"/>
      <c r="C3" s="291" t="s">
        <v>666</v>
      </c>
      <c r="D3" s="291"/>
      <c r="E3" s="291"/>
      <c r="F3" s="291"/>
      <c r="G3" s="291"/>
      <c r="H3" s="291"/>
      <c r="I3" s="291"/>
      <c r="J3" s="291"/>
      <c r="K3" s="168"/>
    </row>
    <row r="4" spans="2:11" customFormat="1" ht="25.5" customHeight="1">
      <c r="B4" s="169"/>
      <c r="C4" s="290" t="s">
        <v>667</v>
      </c>
      <c r="D4" s="290"/>
      <c r="E4" s="290"/>
      <c r="F4" s="290"/>
      <c r="G4" s="290"/>
      <c r="H4" s="290"/>
      <c r="I4" s="290"/>
      <c r="J4" s="290"/>
      <c r="K4" s="170"/>
    </row>
    <row r="5" spans="2:11" customFormat="1" ht="5.25" customHeight="1">
      <c r="B5" s="169"/>
      <c r="C5" s="171"/>
      <c r="D5" s="171"/>
      <c r="E5" s="171"/>
      <c r="F5" s="171"/>
      <c r="G5" s="171"/>
      <c r="H5" s="171"/>
      <c r="I5" s="171"/>
      <c r="J5" s="171"/>
      <c r="K5" s="170"/>
    </row>
    <row r="6" spans="2:11" customFormat="1" ht="15" customHeight="1">
      <c r="B6" s="169"/>
      <c r="C6" s="289" t="s">
        <v>668</v>
      </c>
      <c r="D6" s="289"/>
      <c r="E6" s="289"/>
      <c r="F6" s="289"/>
      <c r="G6" s="289"/>
      <c r="H6" s="289"/>
      <c r="I6" s="289"/>
      <c r="J6" s="289"/>
      <c r="K6" s="170"/>
    </row>
    <row r="7" spans="2:11" customFormat="1" ht="15" customHeight="1">
      <c r="B7" s="173"/>
      <c r="C7" s="289" t="s">
        <v>669</v>
      </c>
      <c r="D7" s="289"/>
      <c r="E7" s="289"/>
      <c r="F7" s="289"/>
      <c r="G7" s="289"/>
      <c r="H7" s="289"/>
      <c r="I7" s="289"/>
      <c r="J7" s="289"/>
      <c r="K7" s="170"/>
    </row>
    <row r="8" spans="2:11" customFormat="1" ht="12.75" customHeight="1">
      <c r="B8" s="173"/>
      <c r="C8" s="172"/>
      <c r="D8" s="172"/>
      <c r="E8" s="172"/>
      <c r="F8" s="172"/>
      <c r="G8" s="172"/>
      <c r="H8" s="172"/>
      <c r="I8" s="172"/>
      <c r="J8" s="172"/>
      <c r="K8" s="170"/>
    </row>
    <row r="9" spans="2:11" customFormat="1" ht="15" customHeight="1">
      <c r="B9" s="173"/>
      <c r="C9" s="289" t="s">
        <v>670</v>
      </c>
      <c r="D9" s="289"/>
      <c r="E9" s="289"/>
      <c r="F9" s="289"/>
      <c r="G9" s="289"/>
      <c r="H9" s="289"/>
      <c r="I9" s="289"/>
      <c r="J9" s="289"/>
      <c r="K9" s="170"/>
    </row>
    <row r="10" spans="2:11" customFormat="1" ht="15" customHeight="1">
      <c r="B10" s="173"/>
      <c r="C10" s="172"/>
      <c r="D10" s="289" t="s">
        <v>671</v>
      </c>
      <c r="E10" s="289"/>
      <c r="F10" s="289"/>
      <c r="G10" s="289"/>
      <c r="H10" s="289"/>
      <c r="I10" s="289"/>
      <c r="J10" s="289"/>
      <c r="K10" s="170"/>
    </row>
    <row r="11" spans="2:11" customFormat="1" ht="15" customHeight="1">
      <c r="B11" s="173"/>
      <c r="C11" s="174"/>
      <c r="D11" s="289" t="s">
        <v>672</v>
      </c>
      <c r="E11" s="289"/>
      <c r="F11" s="289"/>
      <c r="G11" s="289"/>
      <c r="H11" s="289"/>
      <c r="I11" s="289"/>
      <c r="J11" s="289"/>
      <c r="K11" s="170"/>
    </row>
    <row r="12" spans="2:11" customFormat="1" ht="15" customHeight="1">
      <c r="B12" s="173"/>
      <c r="C12" s="174"/>
      <c r="D12" s="172"/>
      <c r="E12" s="172"/>
      <c r="F12" s="172"/>
      <c r="G12" s="172"/>
      <c r="H12" s="172"/>
      <c r="I12" s="172"/>
      <c r="J12" s="172"/>
      <c r="K12" s="170"/>
    </row>
    <row r="13" spans="2:11" customFormat="1" ht="15" customHeight="1">
      <c r="B13" s="173"/>
      <c r="C13" s="174"/>
      <c r="D13" s="175" t="s">
        <v>673</v>
      </c>
      <c r="E13" s="172"/>
      <c r="F13" s="172"/>
      <c r="G13" s="172"/>
      <c r="H13" s="172"/>
      <c r="I13" s="172"/>
      <c r="J13" s="172"/>
      <c r="K13" s="170"/>
    </row>
    <row r="14" spans="2:11" customFormat="1" ht="12.75" customHeight="1">
      <c r="B14" s="173"/>
      <c r="C14" s="174"/>
      <c r="D14" s="174"/>
      <c r="E14" s="174"/>
      <c r="F14" s="174"/>
      <c r="G14" s="174"/>
      <c r="H14" s="174"/>
      <c r="I14" s="174"/>
      <c r="J14" s="174"/>
      <c r="K14" s="170"/>
    </row>
    <row r="15" spans="2:11" customFormat="1" ht="15" customHeight="1">
      <c r="B15" s="173"/>
      <c r="C15" s="174"/>
      <c r="D15" s="289" t="s">
        <v>674</v>
      </c>
      <c r="E15" s="289"/>
      <c r="F15" s="289"/>
      <c r="G15" s="289"/>
      <c r="H15" s="289"/>
      <c r="I15" s="289"/>
      <c r="J15" s="289"/>
      <c r="K15" s="170"/>
    </row>
    <row r="16" spans="2:11" customFormat="1" ht="15" customHeight="1">
      <c r="B16" s="173"/>
      <c r="C16" s="174"/>
      <c r="D16" s="289" t="s">
        <v>675</v>
      </c>
      <c r="E16" s="289"/>
      <c r="F16" s="289"/>
      <c r="G16" s="289"/>
      <c r="H16" s="289"/>
      <c r="I16" s="289"/>
      <c r="J16" s="289"/>
      <c r="K16" s="170"/>
    </row>
    <row r="17" spans="2:11" customFormat="1" ht="15" customHeight="1">
      <c r="B17" s="173"/>
      <c r="C17" s="174"/>
      <c r="D17" s="289" t="s">
        <v>676</v>
      </c>
      <c r="E17" s="289"/>
      <c r="F17" s="289"/>
      <c r="G17" s="289"/>
      <c r="H17" s="289"/>
      <c r="I17" s="289"/>
      <c r="J17" s="289"/>
      <c r="K17" s="170"/>
    </row>
    <row r="18" spans="2:11" customFormat="1" ht="15" customHeight="1">
      <c r="B18" s="173"/>
      <c r="C18" s="174"/>
      <c r="D18" s="174"/>
      <c r="E18" s="176" t="s">
        <v>76</v>
      </c>
      <c r="F18" s="289" t="s">
        <v>677</v>
      </c>
      <c r="G18" s="289"/>
      <c r="H18" s="289"/>
      <c r="I18" s="289"/>
      <c r="J18" s="289"/>
      <c r="K18" s="170"/>
    </row>
    <row r="19" spans="2:11" customFormat="1" ht="15" customHeight="1">
      <c r="B19" s="173"/>
      <c r="C19" s="174"/>
      <c r="D19" s="174"/>
      <c r="E19" s="176" t="s">
        <v>678</v>
      </c>
      <c r="F19" s="289" t="s">
        <v>679</v>
      </c>
      <c r="G19" s="289"/>
      <c r="H19" s="289"/>
      <c r="I19" s="289"/>
      <c r="J19" s="289"/>
      <c r="K19" s="170"/>
    </row>
    <row r="20" spans="2:11" customFormat="1" ht="15" customHeight="1">
      <c r="B20" s="173"/>
      <c r="C20" s="174"/>
      <c r="D20" s="174"/>
      <c r="E20" s="176" t="s">
        <v>680</v>
      </c>
      <c r="F20" s="289" t="s">
        <v>681</v>
      </c>
      <c r="G20" s="289"/>
      <c r="H20" s="289"/>
      <c r="I20" s="289"/>
      <c r="J20" s="289"/>
      <c r="K20" s="170"/>
    </row>
    <row r="21" spans="2:11" customFormat="1" ht="15" customHeight="1">
      <c r="B21" s="173"/>
      <c r="C21" s="174"/>
      <c r="D21" s="174"/>
      <c r="E21" s="176" t="s">
        <v>682</v>
      </c>
      <c r="F21" s="289" t="s">
        <v>683</v>
      </c>
      <c r="G21" s="289"/>
      <c r="H21" s="289"/>
      <c r="I21" s="289"/>
      <c r="J21" s="289"/>
      <c r="K21" s="170"/>
    </row>
    <row r="22" spans="2:11" customFormat="1" ht="15" customHeight="1">
      <c r="B22" s="173"/>
      <c r="C22" s="174"/>
      <c r="D22" s="174"/>
      <c r="E22" s="176" t="s">
        <v>684</v>
      </c>
      <c r="F22" s="289" t="s">
        <v>685</v>
      </c>
      <c r="G22" s="289"/>
      <c r="H22" s="289"/>
      <c r="I22" s="289"/>
      <c r="J22" s="289"/>
      <c r="K22" s="170"/>
    </row>
    <row r="23" spans="2:11" customFormat="1" ht="15" customHeight="1">
      <c r="B23" s="173"/>
      <c r="C23" s="174"/>
      <c r="D23" s="174"/>
      <c r="E23" s="176" t="s">
        <v>686</v>
      </c>
      <c r="F23" s="289" t="s">
        <v>687</v>
      </c>
      <c r="G23" s="289"/>
      <c r="H23" s="289"/>
      <c r="I23" s="289"/>
      <c r="J23" s="289"/>
      <c r="K23" s="170"/>
    </row>
    <row r="24" spans="2:11" customFormat="1" ht="12.75" customHeight="1">
      <c r="B24" s="173"/>
      <c r="C24" s="174"/>
      <c r="D24" s="174"/>
      <c r="E24" s="174"/>
      <c r="F24" s="174"/>
      <c r="G24" s="174"/>
      <c r="H24" s="174"/>
      <c r="I24" s="174"/>
      <c r="J24" s="174"/>
      <c r="K24" s="170"/>
    </row>
    <row r="25" spans="2:11" customFormat="1" ht="15" customHeight="1">
      <c r="B25" s="173"/>
      <c r="C25" s="289" t="s">
        <v>688</v>
      </c>
      <c r="D25" s="289"/>
      <c r="E25" s="289"/>
      <c r="F25" s="289"/>
      <c r="G25" s="289"/>
      <c r="H25" s="289"/>
      <c r="I25" s="289"/>
      <c r="J25" s="289"/>
      <c r="K25" s="170"/>
    </row>
    <row r="26" spans="2:11" customFormat="1" ht="15" customHeight="1">
      <c r="B26" s="173"/>
      <c r="C26" s="289" t="s">
        <v>689</v>
      </c>
      <c r="D26" s="289"/>
      <c r="E26" s="289"/>
      <c r="F26" s="289"/>
      <c r="G26" s="289"/>
      <c r="H26" s="289"/>
      <c r="I26" s="289"/>
      <c r="J26" s="289"/>
      <c r="K26" s="170"/>
    </row>
    <row r="27" spans="2:11" customFormat="1" ht="15" customHeight="1">
      <c r="B27" s="173"/>
      <c r="C27" s="172"/>
      <c r="D27" s="289" t="s">
        <v>690</v>
      </c>
      <c r="E27" s="289"/>
      <c r="F27" s="289"/>
      <c r="G27" s="289"/>
      <c r="H27" s="289"/>
      <c r="I27" s="289"/>
      <c r="J27" s="289"/>
      <c r="K27" s="170"/>
    </row>
    <row r="28" spans="2:11" customFormat="1" ht="15" customHeight="1">
      <c r="B28" s="173"/>
      <c r="C28" s="174"/>
      <c r="D28" s="289" t="s">
        <v>691</v>
      </c>
      <c r="E28" s="289"/>
      <c r="F28" s="289"/>
      <c r="G28" s="289"/>
      <c r="H28" s="289"/>
      <c r="I28" s="289"/>
      <c r="J28" s="289"/>
      <c r="K28" s="170"/>
    </row>
    <row r="29" spans="2:11" customFormat="1" ht="12.75" customHeight="1">
      <c r="B29" s="173"/>
      <c r="C29" s="174"/>
      <c r="D29" s="174"/>
      <c r="E29" s="174"/>
      <c r="F29" s="174"/>
      <c r="G29" s="174"/>
      <c r="H29" s="174"/>
      <c r="I29" s="174"/>
      <c r="J29" s="174"/>
      <c r="K29" s="170"/>
    </row>
    <row r="30" spans="2:11" customFormat="1" ht="15" customHeight="1">
      <c r="B30" s="173"/>
      <c r="C30" s="174"/>
      <c r="D30" s="289" t="s">
        <v>692</v>
      </c>
      <c r="E30" s="289"/>
      <c r="F30" s="289"/>
      <c r="G30" s="289"/>
      <c r="H30" s="289"/>
      <c r="I30" s="289"/>
      <c r="J30" s="289"/>
      <c r="K30" s="170"/>
    </row>
    <row r="31" spans="2:11" customFormat="1" ht="15" customHeight="1">
      <c r="B31" s="173"/>
      <c r="C31" s="174"/>
      <c r="D31" s="289" t="s">
        <v>693</v>
      </c>
      <c r="E31" s="289"/>
      <c r="F31" s="289"/>
      <c r="G31" s="289"/>
      <c r="H31" s="289"/>
      <c r="I31" s="289"/>
      <c r="J31" s="289"/>
      <c r="K31" s="170"/>
    </row>
    <row r="32" spans="2:11" customFormat="1" ht="12.75" customHeight="1">
      <c r="B32" s="173"/>
      <c r="C32" s="174"/>
      <c r="D32" s="174"/>
      <c r="E32" s="174"/>
      <c r="F32" s="174"/>
      <c r="G32" s="174"/>
      <c r="H32" s="174"/>
      <c r="I32" s="174"/>
      <c r="J32" s="174"/>
      <c r="K32" s="170"/>
    </row>
    <row r="33" spans="2:11" customFormat="1" ht="15" customHeight="1">
      <c r="B33" s="173"/>
      <c r="C33" s="174"/>
      <c r="D33" s="289" t="s">
        <v>694</v>
      </c>
      <c r="E33" s="289"/>
      <c r="F33" s="289"/>
      <c r="G33" s="289"/>
      <c r="H33" s="289"/>
      <c r="I33" s="289"/>
      <c r="J33" s="289"/>
      <c r="K33" s="170"/>
    </row>
    <row r="34" spans="2:11" customFormat="1" ht="15" customHeight="1">
      <c r="B34" s="173"/>
      <c r="C34" s="174"/>
      <c r="D34" s="289" t="s">
        <v>695</v>
      </c>
      <c r="E34" s="289"/>
      <c r="F34" s="289"/>
      <c r="G34" s="289"/>
      <c r="H34" s="289"/>
      <c r="I34" s="289"/>
      <c r="J34" s="289"/>
      <c r="K34" s="170"/>
    </row>
    <row r="35" spans="2:11" customFormat="1" ht="15" customHeight="1">
      <c r="B35" s="173"/>
      <c r="C35" s="174"/>
      <c r="D35" s="289" t="s">
        <v>696</v>
      </c>
      <c r="E35" s="289"/>
      <c r="F35" s="289"/>
      <c r="G35" s="289"/>
      <c r="H35" s="289"/>
      <c r="I35" s="289"/>
      <c r="J35" s="289"/>
      <c r="K35" s="170"/>
    </row>
    <row r="36" spans="2:11" customFormat="1" ht="15" customHeight="1">
      <c r="B36" s="173"/>
      <c r="C36" s="174"/>
      <c r="D36" s="172"/>
      <c r="E36" s="175" t="s">
        <v>97</v>
      </c>
      <c r="F36" s="172"/>
      <c r="G36" s="289" t="s">
        <v>697</v>
      </c>
      <c r="H36" s="289"/>
      <c r="I36" s="289"/>
      <c r="J36" s="289"/>
      <c r="K36" s="170"/>
    </row>
    <row r="37" spans="2:11" customFormat="1" ht="30.75" customHeight="1">
      <c r="B37" s="173"/>
      <c r="C37" s="174"/>
      <c r="D37" s="172"/>
      <c r="E37" s="175" t="s">
        <v>698</v>
      </c>
      <c r="F37" s="172"/>
      <c r="G37" s="289" t="s">
        <v>699</v>
      </c>
      <c r="H37" s="289"/>
      <c r="I37" s="289"/>
      <c r="J37" s="289"/>
      <c r="K37" s="170"/>
    </row>
    <row r="38" spans="2:11" customFormat="1" ht="15" customHeight="1">
      <c r="B38" s="173"/>
      <c r="C38" s="174"/>
      <c r="D38" s="172"/>
      <c r="E38" s="175" t="s">
        <v>50</v>
      </c>
      <c r="F38" s="172"/>
      <c r="G38" s="289" t="s">
        <v>700</v>
      </c>
      <c r="H38" s="289"/>
      <c r="I38" s="289"/>
      <c r="J38" s="289"/>
      <c r="K38" s="170"/>
    </row>
    <row r="39" spans="2:11" customFormat="1" ht="15" customHeight="1">
      <c r="B39" s="173"/>
      <c r="C39" s="174"/>
      <c r="D39" s="172"/>
      <c r="E39" s="175" t="s">
        <v>51</v>
      </c>
      <c r="F39" s="172"/>
      <c r="G39" s="289" t="s">
        <v>701</v>
      </c>
      <c r="H39" s="289"/>
      <c r="I39" s="289"/>
      <c r="J39" s="289"/>
      <c r="K39" s="170"/>
    </row>
    <row r="40" spans="2:11" customFormat="1" ht="15" customHeight="1">
      <c r="B40" s="173"/>
      <c r="C40" s="174"/>
      <c r="D40" s="172"/>
      <c r="E40" s="175" t="s">
        <v>98</v>
      </c>
      <c r="F40" s="172"/>
      <c r="G40" s="289" t="s">
        <v>702</v>
      </c>
      <c r="H40" s="289"/>
      <c r="I40" s="289"/>
      <c r="J40" s="289"/>
      <c r="K40" s="170"/>
    </row>
    <row r="41" spans="2:11" customFormat="1" ht="15" customHeight="1">
      <c r="B41" s="173"/>
      <c r="C41" s="174"/>
      <c r="D41" s="172"/>
      <c r="E41" s="175" t="s">
        <v>99</v>
      </c>
      <c r="F41" s="172"/>
      <c r="G41" s="289" t="s">
        <v>703</v>
      </c>
      <c r="H41" s="289"/>
      <c r="I41" s="289"/>
      <c r="J41" s="289"/>
      <c r="K41" s="170"/>
    </row>
    <row r="42" spans="2:11" customFormat="1" ht="15" customHeight="1">
      <c r="B42" s="173"/>
      <c r="C42" s="174"/>
      <c r="D42" s="172"/>
      <c r="E42" s="175" t="s">
        <v>704</v>
      </c>
      <c r="F42" s="172"/>
      <c r="G42" s="289" t="s">
        <v>705</v>
      </c>
      <c r="H42" s="289"/>
      <c r="I42" s="289"/>
      <c r="J42" s="289"/>
      <c r="K42" s="170"/>
    </row>
    <row r="43" spans="2:11" customFormat="1" ht="15" customHeight="1">
      <c r="B43" s="173"/>
      <c r="C43" s="174"/>
      <c r="D43" s="172"/>
      <c r="E43" s="175"/>
      <c r="F43" s="172"/>
      <c r="G43" s="289" t="s">
        <v>706</v>
      </c>
      <c r="H43" s="289"/>
      <c r="I43" s="289"/>
      <c r="J43" s="289"/>
      <c r="K43" s="170"/>
    </row>
    <row r="44" spans="2:11" customFormat="1" ht="15" customHeight="1">
      <c r="B44" s="173"/>
      <c r="C44" s="174"/>
      <c r="D44" s="172"/>
      <c r="E44" s="175" t="s">
        <v>707</v>
      </c>
      <c r="F44" s="172"/>
      <c r="G44" s="289" t="s">
        <v>708</v>
      </c>
      <c r="H44" s="289"/>
      <c r="I44" s="289"/>
      <c r="J44" s="289"/>
      <c r="K44" s="170"/>
    </row>
    <row r="45" spans="2:11" customFormat="1" ht="15" customHeight="1">
      <c r="B45" s="173"/>
      <c r="C45" s="174"/>
      <c r="D45" s="172"/>
      <c r="E45" s="175" t="s">
        <v>101</v>
      </c>
      <c r="F45" s="172"/>
      <c r="G45" s="289" t="s">
        <v>709</v>
      </c>
      <c r="H45" s="289"/>
      <c r="I45" s="289"/>
      <c r="J45" s="289"/>
      <c r="K45" s="170"/>
    </row>
    <row r="46" spans="2:11" customFormat="1" ht="12.75" customHeight="1">
      <c r="B46" s="173"/>
      <c r="C46" s="174"/>
      <c r="D46" s="172"/>
      <c r="E46" s="172"/>
      <c r="F46" s="172"/>
      <c r="G46" s="172"/>
      <c r="H46" s="172"/>
      <c r="I46" s="172"/>
      <c r="J46" s="172"/>
      <c r="K46" s="170"/>
    </row>
    <row r="47" spans="2:11" customFormat="1" ht="15" customHeight="1">
      <c r="B47" s="173"/>
      <c r="C47" s="174"/>
      <c r="D47" s="289" t="s">
        <v>710</v>
      </c>
      <c r="E47" s="289"/>
      <c r="F47" s="289"/>
      <c r="G47" s="289"/>
      <c r="H47" s="289"/>
      <c r="I47" s="289"/>
      <c r="J47" s="289"/>
      <c r="K47" s="170"/>
    </row>
    <row r="48" spans="2:11" customFormat="1" ht="15" customHeight="1">
      <c r="B48" s="173"/>
      <c r="C48" s="174"/>
      <c r="D48" s="174"/>
      <c r="E48" s="289" t="s">
        <v>711</v>
      </c>
      <c r="F48" s="289"/>
      <c r="G48" s="289"/>
      <c r="H48" s="289"/>
      <c r="I48" s="289"/>
      <c r="J48" s="289"/>
      <c r="K48" s="170"/>
    </row>
    <row r="49" spans="2:11" customFormat="1" ht="15" customHeight="1">
      <c r="B49" s="173"/>
      <c r="C49" s="174"/>
      <c r="D49" s="174"/>
      <c r="E49" s="289" t="s">
        <v>712</v>
      </c>
      <c r="F49" s="289"/>
      <c r="G49" s="289"/>
      <c r="H49" s="289"/>
      <c r="I49" s="289"/>
      <c r="J49" s="289"/>
      <c r="K49" s="170"/>
    </row>
    <row r="50" spans="2:11" customFormat="1" ht="15" customHeight="1">
      <c r="B50" s="173"/>
      <c r="C50" s="174"/>
      <c r="D50" s="174"/>
      <c r="E50" s="289" t="s">
        <v>713</v>
      </c>
      <c r="F50" s="289"/>
      <c r="G50" s="289"/>
      <c r="H50" s="289"/>
      <c r="I50" s="289"/>
      <c r="J50" s="289"/>
      <c r="K50" s="170"/>
    </row>
    <row r="51" spans="2:11" customFormat="1" ht="15" customHeight="1">
      <c r="B51" s="173"/>
      <c r="C51" s="174"/>
      <c r="D51" s="289" t="s">
        <v>714</v>
      </c>
      <c r="E51" s="289"/>
      <c r="F51" s="289"/>
      <c r="G51" s="289"/>
      <c r="H51" s="289"/>
      <c r="I51" s="289"/>
      <c r="J51" s="289"/>
      <c r="K51" s="170"/>
    </row>
    <row r="52" spans="2:11" customFormat="1" ht="25.5" customHeight="1">
      <c r="B52" s="169"/>
      <c r="C52" s="290" t="s">
        <v>715</v>
      </c>
      <c r="D52" s="290"/>
      <c r="E52" s="290"/>
      <c r="F52" s="290"/>
      <c r="G52" s="290"/>
      <c r="H52" s="290"/>
      <c r="I52" s="290"/>
      <c r="J52" s="290"/>
      <c r="K52" s="170"/>
    </row>
    <row r="53" spans="2:11" customFormat="1" ht="5.25" customHeight="1">
      <c r="B53" s="169"/>
      <c r="C53" s="171"/>
      <c r="D53" s="171"/>
      <c r="E53" s="171"/>
      <c r="F53" s="171"/>
      <c r="G53" s="171"/>
      <c r="H53" s="171"/>
      <c r="I53" s="171"/>
      <c r="J53" s="171"/>
      <c r="K53" s="170"/>
    </row>
    <row r="54" spans="2:11" customFormat="1" ht="15" customHeight="1">
      <c r="B54" s="169"/>
      <c r="C54" s="289" t="s">
        <v>716</v>
      </c>
      <c r="D54" s="289"/>
      <c r="E54" s="289"/>
      <c r="F54" s="289"/>
      <c r="G54" s="289"/>
      <c r="H54" s="289"/>
      <c r="I54" s="289"/>
      <c r="J54" s="289"/>
      <c r="K54" s="170"/>
    </row>
    <row r="55" spans="2:11" customFormat="1" ht="15" customHeight="1">
      <c r="B55" s="169"/>
      <c r="C55" s="289" t="s">
        <v>717</v>
      </c>
      <c r="D55" s="289"/>
      <c r="E55" s="289"/>
      <c r="F55" s="289"/>
      <c r="G55" s="289"/>
      <c r="H55" s="289"/>
      <c r="I55" s="289"/>
      <c r="J55" s="289"/>
      <c r="K55" s="170"/>
    </row>
    <row r="56" spans="2:11" customFormat="1" ht="12.75" customHeight="1">
      <c r="B56" s="169"/>
      <c r="C56" s="172"/>
      <c r="D56" s="172"/>
      <c r="E56" s="172"/>
      <c r="F56" s="172"/>
      <c r="G56" s="172"/>
      <c r="H56" s="172"/>
      <c r="I56" s="172"/>
      <c r="J56" s="172"/>
      <c r="K56" s="170"/>
    </row>
    <row r="57" spans="2:11" customFormat="1" ht="15" customHeight="1">
      <c r="B57" s="169"/>
      <c r="C57" s="289" t="s">
        <v>718</v>
      </c>
      <c r="D57" s="289"/>
      <c r="E57" s="289"/>
      <c r="F57" s="289"/>
      <c r="G57" s="289"/>
      <c r="H57" s="289"/>
      <c r="I57" s="289"/>
      <c r="J57" s="289"/>
      <c r="K57" s="170"/>
    </row>
    <row r="58" spans="2:11" customFormat="1" ht="15" customHeight="1">
      <c r="B58" s="169"/>
      <c r="C58" s="174"/>
      <c r="D58" s="289" t="s">
        <v>719</v>
      </c>
      <c r="E58" s="289"/>
      <c r="F58" s="289"/>
      <c r="G58" s="289"/>
      <c r="H58" s="289"/>
      <c r="I58" s="289"/>
      <c r="J58" s="289"/>
      <c r="K58" s="170"/>
    </row>
    <row r="59" spans="2:11" customFormat="1" ht="15" customHeight="1">
      <c r="B59" s="169"/>
      <c r="C59" s="174"/>
      <c r="D59" s="289" t="s">
        <v>720</v>
      </c>
      <c r="E59" s="289"/>
      <c r="F59" s="289"/>
      <c r="G59" s="289"/>
      <c r="H59" s="289"/>
      <c r="I59" s="289"/>
      <c r="J59" s="289"/>
      <c r="K59" s="170"/>
    </row>
    <row r="60" spans="2:11" customFormat="1" ht="15" customHeight="1">
      <c r="B60" s="169"/>
      <c r="C60" s="174"/>
      <c r="D60" s="289" t="s">
        <v>721</v>
      </c>
      <c r="E60" s="289"/>
      <c r="F60" s="289"/>
      <c r="G60" s="289"/>
      <c r="H60" s="289"/>
      <c r="I60" s="289"/>
      <c r="J60" s="289"/>
      <c r="K60" s="170"/>
    </row>
    <row r="61" spans="2:11" customFormat="1" ht="15" customHeight="1">
      <c r="B61" s="169"/>
      <c r="C61" s="174"/>
      <c r="D61" s="289" t="s">
        <v>722</v>
      </c>
      <c r="E61" s="289"/>
      <c r="F61" s="289"/>
      <c r="G61" s="289"/>
      <c r="H61" s="289"/>
      <c r="I61" s="289"/>
      <c r="J61" s="289"/>
      <c r="K61" s="170"/>
    </row>
    <row r="62" spans="2:11" customFormat="1" ht="15" customHeight="1">
      <c r="B62" s="169"/>
      <c r="C62" s="174"/>
      <c r="D62" s="292" t="s">
        <v>723</v>
      </c>
      <c r="E62" s="292"/>
      <c r="F62" s="292"/>
      <c r="G62" s="292"/>
      <c r="H62" s="292"/>
      <c r="I62" s="292"/>
      <c r="J62" s="292"/>
      <c r="K62" s="170"/>
    </row>
    <row r="63" spans="2:11" customFormat="1" ht="15" customHeight="1">
      <c r="B63" s="169"/>
      <c r="C63" s="174"/>
      <c r="D63" s="289" t="s">
        <v>724</v>
      </c>
      <c r="E63" s="289"/>
      <c r="F63" s="289"/>
      <c r="G63" s="289"/>
      <c r="H63" s="289"/>
      <c r="I63" s="289"/>
      <c r="J63" s="289"/>
      <c r="K63" s="170"/>
    </row>
    <row r="64" spans="2:11" customFormat="1" ht="12.75" customHeight="1">
      <c r="B64" s="169"/>
      <c r="C64" s="174"/>
      <c r="D64" s="174"/>
      <c r="E64" s="177"/>
      <c r="F64" s="174"/>
      <c r="G64" s="174"/>
      <c r="H64" s="174"/>
      <c r="I64" s="174"/>
      <c r="J64" s="174"/>
      <c r="K64" s="170"/>
    </row>
    <row r="65" spans="2:11" customFormat="1" ht="15" customHeight="1">
      <c r="B65" s="169"/>
      <c r="C65" s="174"/>
      <c r="D65" s="289" t="s">
        <v>725</v>
      </c>
      <c r="E65" s="289"/>
      <c r="F65" s="289"/>
      <c r="G65" s="289"/>
      <c r="H65" s="289"/>
      <c r="I65" s="289"/>
      <c r="J65" s="289"/>
      <c r="K65" s="170"/>
    </row>
    <row r="66" spans="2:11" customFormat="1" ht="15" customHeight="1">
      <c r="B66" s="169"/>
      <c r="C66" s="174"/>
      <c r="D66" s="292" t="s">
        <v>726</v>
      </c>
      <c r="E66" s="292"/>
      <c r="F66" s="292"/>
      <c r="G66" s="292"/>
      <c r="H66" s="292"/>
      <c r="I66" s="292"/>
      <c r="J66" s="292"/>
      <c r="K66" s="170"/>
    </row>
    <row r="67" spans="2:11" customFormat="1" ht="15" customHeight="1">
      <c r="B67" s="169"/>
      <c r="C67" s="174"/>
      <c r="D67" s="289" t="s">
        <v>727</v>
      </c>
      <c r="E67" s="289"/>
      <c r="F67" s="289"/>
      <c r="G67" s="289"/>
      <c r="H67" s="289"/>
      <c r="I67" s="289"/>
      <c r="J67" s="289"/>
      <c r="K67" s="170"/>
    </row>
    <row r="68" spans="2:11" customFormat="1" ht="15" customHeight="1">
      <c r="B68" s="169"/>
      <c r="C68" s="174"/>
      <c r="D68" s="289" t="s">
        <v>728</v>
      </c>
      <c r="E68" s="289"/>
      <c r="F68" s="289"/>
      <c r="G68" s="289"/>
      <c r="H68" s="289"/>
      <c r="I68" s="289"/>
      <c r="J68" s="289"/>
      <c r="K68" s="170"/>
    </row>
    <row r="69" spans="2:11" customFormat="1" ht="15" customHeight="1">
      <c r="B69" s="169"/>
      <c r="C69" s="174"/>
      <c r="D69" s="289" t="s">
        <v>729</v>
      </c>
      <c r="E69" s="289"/>
      <c r="F69" s="289"/>
      <c r="G69" s="289"/>
      <c r="H69" s="289"/>
      <c r="I69" s="289"/>
      <c r="J69" s="289"/>
      <c r="K69" s="170"/>
    </row>
    <row r="70" spans="2:11" customFormat="1" ht="15" customHeight="1">
      <c r="B70" s="169"/>
      <c r="C70" s="174"/>
      <c r="D70" s="289" t="s">
        <v>730</v>
      </c>
      <c r="E70" s="289"/>
      <c r="F70" s="289"/>
      <c r="G70" s="289"/>
      <c r="H70" s="289"/>
      <c r="I70" s="289"/>
      <c r="J70" s="289"/>
      <c r="K70" s="170"/>
    </row>
    <row r="71" spans="2:11" customFormat="1" ht="12.75" customHeigh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  <row r="72" spans="2:11" customFormat="1" ht="18.75" customHeight="1">
      <c r="B72" s="181"/>
      <c r="C72" s="181"/>
      <c r="D72" s="181"/>
      <c r="E72" s="181"/>
      <c r="F72" s="181"/>
      <c r="G72" s="181"/>
      <c r="H72" s="181"/>
      <c r="I72" s="181"/>
      <c r="J72" s="181"/>
      <c r="K72" s="182"/>
    </row>
    <row r="73" spans="2:11" customFormat="1" ht="18.7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</row>
    <row r="74" spans="2:11" customFormat="1" ht="7.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5"/>
    </row>
    <row r="75" spans="2:11" customFormat="1" ht="45" customHeight="1">
      <c r="B75" s="186"/>
      <c r="C75" s="293" t="s">
        <v>731</v>
      </c>
      <c r="D75" s="293"/>
      <c r="E75" s="293"/>
      <c r="F75" s="293"/>
      <c r="G75" s="293"/>
      <c r="H75" s="293"/>
      <c r="I75" s="293"/>
      <c r="J75" s="293"/>
      <c r="K75" s="187"/>
    </row>
    <row r="76" spans="2:11" customFormat="1" ht="17.25" customHeight="1">
      <c r="B76" s="186"/>
      <c r="C76" s="188" t="s">
        <v>732</v>
      </c>
      <c r="D76" s="188"/>
      <c r="E76" s="188"/>
      <c r="F76" s="188" t="s">
        <v>733</v>
      </c>
      <c r="G76" s="189"/>
      <c r="H76" s="188" t="s">
        <v>51</v>
      </c>
      <c r="I76" s="188" t="s">
        <v>54</v>
      </c>
      <c r="J76" s="188" t="s">
        <v>734</v>
      </c>
      <c r="K76" s="187"/>
    </row>
    <row r="77" spans="2:11" customFormat="1" ht="17.25" customHeight="1">
      <c r="B77" s="186"/>
      <c r="C77" s="190" t="s">
        <v>735</v>
      </c>
      <c r="D77" s="190"/>
      <c r="E77" s="190"/>
      <c r="F77" s="191" t="s">
        <v>736</v>
      </c>
      <c r="G77" s="192"/>
      <c r="H77" s="190"/>
      <c r="I77" s="190"/>
      <c r="J77" s="190" t="s">
        <v>737</v>
      </c>
      <c r="K77" s="187"/>
    </row>
    <row r="78" spans="2:11" customFormat="1" ht="5.25" customHeight="1">
      <c r="B78" s="186"/>
      <c r="C78" s="193"/>
      <c r="D78" s="193"/>
      <c r="E78" s="193"/>
      <c r="F78" s="193"/>
      <c r="G78" s="194"/>
      <c r="H78" s="193"/>
      <c r="I78" s="193"/>
      <c r="J78" s="193"/>
      <c r="K78" s="187"/>
    </row>
    <row r="79" spans="2:11" customFormat="1" ht="15" customHeight="1">
      <c r="B79" s="186"/>
      <c r="C79" s="175" t="s">
        <v>50</v>
      </c>
      <c r="D79" s="195"/>
      <c r="E79" s="195"/>
      <c r="F79" s="196" t="s">
        <v>738</v>
      </c>
      <c r="G79" s="197"/>
      <c r="H79" s="175" t="s">
        <v>739</v>
      </c>
      <c r="I79" s="175" t="s">
        <v>740</v>
      </c>
      <c r="J79" s="175">
        <v>20</v>
      </c>
      <c r="K79" s="187"/>
    </row>
    <row r="80" spans="2:11" customFormat="1" ht="15" customHeight="1">
      <c r="B80" s="186"/>
      <c r="C80" s="175" t="s">
        <v>741</v>
      </c>
      <c r="D80" s="175"/>
      <c r="E80" s="175"/>
      <c r="F80" s="196" t="s">
        <v>738</v>
      </c>
      <c r="G80" s="197"/>
      <c r="H80" s="175" t="s">
        <v>742</v>
      </c>
      <c r="I80" s="175" t="s">
        <v>740</v>
      </c>
      <c r="J80" s="175">
        <v>120</v>
      </c>
      <c r="K80" s="187"/>
    </row>
    <row r="81" spans="2:11" customFormat="1" ht="15" customHeight="1">
      <c r="B81" s="198"/>
      <c r="C81" s="175" t="s">
        <v>743</v>
      </c>
      <c r="D81" s="175"/>
      <c r="E81" s="175"/>
      <c r="F81" s="196" t="s">
        <v>744</v>
      </c>
      <c r="G81" s="197"/>
      <c r="H81" s="175" t="s">
        <v>745</v>
      </c>
      <c r="I81" s="175" t="s">
        <v>740</v>
      </c>
      <c r="J81" s="175">
        <v>50</v>
      </c>
      <c r="K81" s="187"/>
    </row>
    <row r="82" spans="2:11" customFormat="1" ht="15" customHeight="1">
      <c r="B82" s="198"/>
      <c r="C82" s="175" t="s">
        <v>746</v>
      </c>
      <c r="D82" s="175"/>
      <c r="E82" s="175"/>
      <c r="F82" s="196" t="s">
        <v>738</v>
      </c>
      <c r="G82" s="197"/>
      <c r="H82" s="175" t="s">
        <v>747</v>
      </c>
      <c r="I82" s="175" t="s">
        <v>748</v>
      </c>
      <c r="J82" s="175"/>
      <c r="K82" s="187"/>
    </row>
    <row r="83" spans="2:11" customFormat="1" ht="15" customHeight="1">
      <c r="B83" s="198"/>
      <c r="C83" s="175" t="s">
        <v>749</v>
      </c>
      <c r="D83" s="175"/>
      <c r="E83" s="175"/>
      <c r="F83" s="196" t="s">
        <v>744</v>
      </c>
      <c r="G83" s="175"/>
      <c r="H83" s="175" t="s">
        <v>750</v>
      </c>
      <c r="I83" s="175" t="s">
        <v>740</v>
      </c>
      <c r="J83" s="175">
        <v>15</v>
      </c>
      <c r="K83" s="187"/>
    </row>
    <row r="84" spans="2:11" customFormat="1" ht="15" customHeight="1">
      <c r="B84" s="198"/>
      <c r="C84" s="175" t="s">
        <v>751</v>
      </c>
      <c r="D84" s="175"/>
      <c r="E84" s="175"/>
      <c r="F84" s="196" t="s">
        <v>744</v>
      </c>
      <c r="G84" s="175"/>
      <c r="H84" s="175" t="s">
        <v>752</v>
      </c>
      <c r="I84" s="175" t="s">
        <v>740</v>
      </c>
      <c r="J84" s="175">
        <v>15</v>
      </c>
      <c r="K84" s="187"/>
    </row>
    <row r="85" spans="2:11" customFormat="1" ht="15" customHeight="1">
      <c r="B85" s="198"/>
      <c r="C85" s="175" t="s">
        <v>753</v>
      </c>
      <c r="D85" s="175"/>
      <c r="E85" s="175"/>
      <c r="F85" s="196" t="s">
        <v>744</v>
      </c>
      <c r="G85" s="175"/>
      <c r="H85" s="175" t="s">
        <v>754</v>
      </c>
      <c r="I85" s="175" t="s">
        <v>740</v>
      </c>
      <c r="J85" s="175">
        <v>20</v>
      </c>
      <c r="K85" s="187"/>
    </row>
    <row r="86" spans="2:11" customFormat="1" ht="15" customHeight="1">
      <c r="B86" s="198"/>
      <c r="C86" s="175" t="s">
        <v>755</v>
      </c>
      <c r="D86" s="175"/>
      <c r="E86" s="175"/>
      <c r="F86" s="196" t="s">
        <v>744</v>
      </c>
      <c r="G86" s="175"/>
      <c r="H86" s="175" t="s">
        <v>756</v>
      </c>
      <c r="I86" s="175" t="s">
        <v>740</v>
      </c>
      <c r="J86" s="175">
        <v>20</v>
      </c>
      <c r="K86" s="187"/>
    </row>
    <row r="87" spans="2:11" customFormat="1" ht="15" customHeight="1">
      <c r="B87" s="198"/>
      <c r="C87" s="175" t="s">
        <v>757</v>
      </c>
      <c r="D87" s="175"/>
      <c r="E87" s="175"/>
      <c r="F87" s="196" t="s">
        <v>744</v>
      </c>
      <c r="G87" s="197"/>
      <c r="H87" s="175" t="s">
        <v>758</v>
      </c>
      <c r="I87" s="175" t="s">
        <v>740</v>
      </c>
      <c r="J87" s="175">
        <v>50</v>
      </c>
      <c r="K87" s="187"/>
    </row>
    <row r="88" spans="2:11" customFormat="1" ht="15" customHeight="1">
      <c r="B88" s="198"/>
      <c r="C88" s="175" t="s">
        <v>759</v>
      </c>
      <c r="D88" s="175"/>
      <c r="E88" s="175"/>
      <c r="F88" s="196" t="s">
        <v>744</v>
      </c>
      <c r="G88" s="197"/>
      <c r="H88" s="175" t="s">
        <v>760</v>
      </c>
      <c r="I88" s="175" t="s">
        <v>740</v>
      </c>
      <c r="J88" s="175">
        <v>20</v>
      </c>
      <c r="K88" s="187"/>
    </row>
    <row r="89" spans="2:11" customFormat="1" ht="15" customHeight="1">
      <c r="B89" s="198"/>
      <c r="C89" s="175" t="s">
        <v>761</v>
      </c>
      <c r="D89" s="175"/>
      <c r="E89" s="175"/>
      <c r="F89" s="196" t="s">
        <v>744</v>
      </c>
      <c r="G89" s="197"/>
      <c r="H89" s="175" t="s">
        <v>762</v>
      </c>
      <c r="I89" s="175" t="s">
        <v>740</v>
      </c>
      <c r="J89" s="175">
        <v>20</v>
      </c>
      <c r="K89" s="187"/>
    </row>
    <row r="90" spans="2:11" customFormat="1" ht="15" customHeight="1">
      <c r="B90" s="198"/>
      <c r="C90" s="175" t="s">
        <v>763</v>
      </c>
      <c r="D90" s="175"/>
      <c r="E90" s="175"/>
      <c r="F90" s="196" t="s">
        <v>744</v>
      </c>
      <c r="G90" s="197"/>
      <c r="H90" s="175" t="s">
        <v>764</v>
      </c>
      <c r="I90" s="175" t="s">
        <v>740</v>
      </c>
      <c r="J90" s="175">
        <v>50</v>
      </c>
      <c r="K90" s="187"/>
    </row>
    <row r="91" spans="2:11" customFormat="1" ht="15" customHeight="1">
      <c r="B91" s="198"/>
      <c r="C91" s="175" t="s">
        <v>765</v>
      </c>
      <c r="D91" s="175"/>
      <c r="E91" s="175"/>
      <c r="F91" s="196" t="s">
        <v>744</v>
      </c>
      <c r="G91" s="197"/>
      <c r="H91" s="175" t="s">
        <v>765</v>
      </c>
      <c r="I91" s="175" t="s">
        <v>740</v>
      </c>
      <c r="J91" s="175">
        <v>50</v>
      </c>
      <c r="K91" s="187"/>
    </row>
    <row r="92" spans="2:11" customFormat="1" ht="15" customHeight="1">
      <c r="B92" s="198"/>
      <c r="C92" s="175" t="s">
        <v>766</v>
      </c>
      <c r="D92" s="175"/>
      <c r="E92" s="175"/>
      <c r="F92" s="196" t="s">
        <v>744</v>
      </c>
      <c r="G92" s="197"/>
      <c r="H92" s="175" t="s">
        <v>767</v>
      </c>
      <c r="I92" s="175" t="s">
        <v>740</v>
      </c>
      <c r="J92" s="175">
        <v>255</v>
      </c>
      <c r="K92" s="187"/>
    </row>
    <row r="93" spans="2:11" customFormat="1" ht="15" customHeight="1">
      <c r="B93" s="198"/>
      <c r="C93" s="175" t="s">
        <v>768</v>
      </c>
      <c r="D93" s="175"/>
      <c r="E93" s="175"/>
      <c r="F93" s="196" t="s">
        <v>738</v>
      </c>
      <c r="G93" s="197"/>
      <c r="H93" s="175" t="s">
        <v>769</v>
      </c>
      <c r="I93" s="175" t="s">
        <v>770</v>
      </c>
      <c r="J93" s="175"/>
      <c r="K93" s="187"/>
    </row>
    <row r="94" spans="2:11" customFormat="1" ht="15" customHeight="1">
      <c r="B94" s="198"/>
      <c r="C94" s="175" t="s">
        <v>771</v>
      </c>
      <c r="D94" s="175"/>
      <c r="E94" s="175"/>
      <c r="F94" s="196" t="s">
        <v>738</v>
      </c>
      <c r="G94" s="197"/>
      <c r="H94" s="175" t="s">
        <v>772</v>
      </c>
      <c r="I94" s="175" t="s">
        <v>773</v>
      </c>
      <c r="J94" s="175"/>
      <c r="K94" s="187"/>
    </row>
    <row r="95" spans="2:11" customFormat="1" ht="15" customHeight="1">
      <c r="B95" s="198"/>
      <c r="C95" s="175" t="s">
        <v>774</v>
      </c>
      <c r="D95" s="175"/>
      <c r="E95" s="175"/>
      <c r="F95" s="196" t="s">
        <v>738</v>
      </c>
      <c r="G95" s="197"/>
      <c r="H95" s="175" t="s">
        <v>774</v>
      </c>
      <c r="I95" s="175" t="s">
        <v>773</v>
      </c>
      <c r="J95" s="175"/>
      <c r="K95" s="187"/>
    </row>
    <row r="96" spans="2:11" customFormat="1" ht="15" customHeight="1">
      <c r="B96" s="198"/>
      <c r="C96" s="175" t="s">
        <v>35</v>
      </c>
      <c r="D96" s="175"/>
      <c r="E96" s="175"/>
      <c r="F96" s="196" t="s">
        <v>738</v>
      </c>
      <c r="G96" s="197"/>
      <c r="H96" s="175" t="s">
        <v>775</v>
      </c>
      <c r="I96" s="175" t="s">
        <v>773</v>
      </c>
      <c r="J96" s="175"/>
      <c r="K96" s="187"/>
    </row>
    <row r="97" spans="2:11" customFormat="1" ht="15" customHeight="1">
      <c r="B97" s="198"/>
      <c r="C97" s="175" t="s">
        <v>45</v>
      </c>
      <c r="D97" s="175"/>
      <c r="E97" s="175"/>
      <c r="F97" s="196" t="s">
        <v>738</v>
      </c>
      <c r="G97" s="197"/>
      <c r="H97" s="175" t="s">
        <v>776</v>
      </c>
      <c r="I97" s="175" t="s">
        <v>773</v>
      </c>
      <c r="J97" s="175"/>
      <c r="K97" s="187"/>
    </row>
    <row r="98" spans="2:11" customFormat="1" ht="15" customHeight="1">
      <c r="B98" s="199"/>
      <c r="C98" s="200"/>
      <c r="D98" s="200"/>
      <c r="E98" s="200"/>
      <c r="F98" s="200"/>
      <c r="G98" s="200"/>
      <c r="H98" s="200"/>
      <c r="I98" s="200"/>
      <c r="J98" s="200"/>
      <c r="K98" s="201"/>
    </row>
    <row r="99" spans="2:11" customFormat="1" ht="18.75" customHeight="1">
      <c r="B99" s="202"/>
      <c r="C99" s="203"/>
      <c r="D99" s="203"/>
      <c r="E99" s="203"/>
      <c r="F99" s="203"/>
      <c r="G99" s="203"/>
      <c r="H99" s="203"/>
      <c r="I99" s="203"/>
      <c r="J99" s="203"/>
      <c r="K99" s="202"/>
    </row>
    <row r="100" spans="2:11" customFormat="1" ht="18.75" customHeight="1"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</row>
    <row r="101" spans="2:11" customFormat="1" ht="7.5" customHeight="1">
      <c r="B101" s="183"/>
      <c r="C101" s="184"/>
      <c r="D101" s="184"/>
      <c r="E101" s="184"/>
      <c r="F101" s="184"/>
      <c r="G101" s="184"/>
      <c r="H101" s="184"/>
      <c r="I101" s="184"/>
      <c r="J101" s="184"/>
      <c r="K101" s="185"/>
    </row>
    <row r="102" spans="2:11" customFormat="1" ht="45" customHeight="1">
      <c r="B102" s="186"/>
      <c r="C102" s="293" t="s">
        <v>777</v>
      </c>
      <c r="D102" s="293"/>
      <c r="E102" s="293"/>
      <c r="F102" s="293"/>
      <c r="G102" s="293"/>
      <c r="H102" s="293"/>
      <c r="I102" s="293"/>
      <c r="J102" s="293"/>
      <c r="K102" s="187"/>
    </row>
    <row r="103" spans="2:11" customFormat="1" ht="17.25" customHeight="1">
      <c r="B103" s="186"/>
      <c r="C103" s="188" t="s">
        <v>732</v>
      </c>
      <c r="D103" s="188"/>
      <c r="E103" s="188"/>
      <c r="F103" s="188" t="s">
        <v>733</v>
      </c>
      <c r="G103" s="189"/>
      <c r="H103" s="188" t="s">
        <v>51</v>
      </c>
      <c r="I103" s="188" t="s">
        <v>54</v>
      </c>
      <c r="J103" s="188" t="s">
        <v>734</v>
      </c>
      <c r="K103" s="187"/>
    </row>
    <row r="104" spans="2:11" customFormat="1" ht="17.25" customHeight="1">
      <c r="B104" s="186"/>
      <c r="C104" s="190" t="s">
        <v>735</v>
      </c>
      <c r="D104" s="190"/>
      <c r="E104" s="190"/>
      <c r="F104" s="191" t="s">
        <v>736</v>
      </c>
      <c r="G104" s="192"/>
      <c r="H104" s="190"/>
      <c r="I104" s="190"/>
      <c r="J104" s="190" t="s">
        <v>737</v>
      </c>
      <c r="K104" s="187"/>
    </row>
    <row r="105" spans="2:11" customFormat="1" ht="5.25" customHeight="1">
      <c r="B105" s="186"/>
      <c r="C105" s="188"/>
      <c r="D105" s="188"/>
      <c r="E105" s="188"/>
      <c r="F105" s="188"/>
      <c r="G105" s="204"/>
      <c r="H105" s="188"/>
      <c r="I105" s="188"/>
      <c r="J105" s="188"/>
      <c r="K105" s="187"/>
    </row>
    <row r="106" spans="2:11" customFormat="1" ht="15" customHeight="1">
      <c r="B106" s="186"/>
      <c r="C106" s="175" t="s">
        <v>50</v>
      </c>
      <c r="D106" s="195"/>
      <c r="E106" s="195"/>
      <c r="F106" s="196" t="s">
        <v>738</v>
      </c>
      <c r="G106" s="175"/>
      <c r="H106" s="175" t="s">
        <v>778</v>
      </c>
      <c r="I106" s="175" t="s">
        <v>740</v>
      </c>
      <c r="J106" s="175">
        <v>20</v>
      </c>
      <c r="K106" s="187"/>
    </row>
    <row r="107" spans="2:11" customFormat="1" ht="15" customHeight="1">
      <c r="B107" s="186"/>
      <c r="C107" s="175" t="s">
        <v>741</v>
      </c>
      <c r="D107" s="175"/>
      <c r="E107" s="175"/>
      <c r="F107" s="196" t="s">
        <v>738</v>
      </c>
      <c r="G107" s="175"/>
      <c r="H107" s="175" t="s">
        <v>778</v>
      </c>
      <c r="I107" s="175" t="s">
        <v>740</v>
      </c>
      <c r="J107" s="175">
        <v>120</v>
      </c>
      <c r="K107" s="187"/>
    </row>
    <row r="108" spans="2:11" customFormat="1" ht="15" customHeight="1">
      <c r="B108" s="198"/>
      <c r="C108" s="175" t="s">
        <v>743</v>
      </c>
      <c r="D108" s="175"/>
      <c r="E108" s="175"/>
      <c r="F108" s="196" t="s">
        <v>744</v>
      </c>
      <c r="G108" s="175"/>
      <c r="H108" s="175" t="s">
        <v>778</v>
      </c>
      <c r="I108" s="175" t="s">
        <v>740</v>
      </c>
      <c r="J108" s="175">
        <v>50</v>
      </c>
      <c r="K108" s="187"/>
    </row>
    <row r="109" spans="2:11" customFormat="1" ht="15" customHeight="1">
      <c r="B109" s="198"/>
      <c r="C109" s="175" t="s">
        <v>746</v>
      </c>
      <c r="D109" s="175"/>
      <c r="E109" s="175"/>
      <c r="F109" s="196" t="s">
        <v>738</v>
      </c>
      <c r="G109" s="175"/>
      <c r="H109" s="175" t="s">
        <v>778</v>
      </c>
      <c r="I109" s="175" t="s">
        <v>748</v>
      </c>
      <c r="J109" s="175"/>
      <c r="K109" s="187"/>
    </row>
    <row r="110" spans="2:11" customFormat="1" ht="15" customHeight="1">
      <c r="B110" s="198"/>
      <c r="C110" s="175" t="s">
        <v>757</v>
      </c>
      <c r="D110" s="175"/>
      <c r="E110" s="175"/>
      <c r="F110" s="196" t="s">
        <v>744</v>
      </c>
      <c r="G110" s="175"/>
      <c r="H110" s="175" t="s">
        <v>778</v>
      </c>
      <c r="I110" s="175" t="s">
        <v>740</v>
      </c>
      <c r="J110" s="175">
        <v>50</v>
      </c>
      <c r="K110" s="187"/>
    </row>
    <row r="111" spans="2:11" customFormat="1" ht="15" customHeight="1">
      <c r="B111" s="198"/>
      <c r="C111" s="175" t="s">
        <v>765</v>
      </c>
      <c r="D111" s="175"/>
      <c r="E111" s="175"/>
      <c r="F111" s="196" t="s">
        <v>744</v>
      </c>
      <c r="G111" s="175"/>
      <c r="H111" s="175" t="s">
        <v>778</v>
      </c>
      <c r="I111" s="175" t="s">
        <v>740</v>
      </c>
      <c r="J111" s="175">
        <v>50</v>
      </c>
      <c r="K111" s="187"/>
    </row>
    <row r="112" spans="2:11" customFormat="1" ht="15" customHeight="1">
      <c r="B112" s="198"/>
      <c r="C112" s="175" t="s">
        <v>763</v>
      </c>
      <c r="D112" s="175"/>
      <c r="E112" s="175"/>
      <c r="F112" s="196" t="s">
        <v>744</v>
      </c>
      <c r="G112" s="175"/>
      <c r="H112" s="175" t="s">
        <v>778</v>
      </c>
      <c r="I112" s="175" t="s">
        <v>740</v>
      </c>
      <c r="J112" s="175">
        <v>50</v>
      </c>
      <c r="K112" s="187"/>
    </row>
    <row r="113" spans="2:11" customFormat="1" ht="15" customHeight="1">
      <c r="B113" s="198"/>
      <c r="C113" s="175" t="s">
        <v>50</v>
      </c>
      <c r="D113" s="175"/>
      <c r="E113" s="175"/>
      <c r="F113" s="196" t="s">
        <v>738</v>
      </c>
      <c r="G113" s="175"/>
      <c r="H113" s="175" t="s">
        <v>779</v>
      </c>
      <c r="I113" s="175" t="s">
        <v>740</v>
      </c>
      <c r="J113" s="175">
        <v>20</v>
      </c>
      <c r="K113" s="187"/>
    </row>
    <row r="114" spans="2:11" customFormat="1" ht="15" customHeight="1">
      <c r="B114" s="198"/>
      <c r="C114" s="175" t="s">
        <v>780</v>
      </c>
      <c r="D114" s="175"/>
      <c r="E114" s="175"/>
      <c r="F114" s="196" t="s">
        <v>738</v>
      </c>
      <c r="G114" s="175"/>
      <c r="H114" s="175" t="s">
        <v>781</v>
      </c>
      <c r="I114" s="175" t="s">
        <v>740</v>
      </c>
      <c r="J114" s="175">
        <v>120</v>
      </c>
      <c r="K114" s="187"/>
    </row>
    <row r="115" spans="2:11" customFormat="1" ht="15" customHeight="1">
      <c r="B115" s="198"/>
      <c r="C115" s="175" t="s">
        <v>35</v>
      </c>
      <c r="D115" s="175"/>
      <c r="E115" s="175"/>
      <c r="F115" s="196" t="s">
        <v>738</v>
      </c>
      <c r="G115" s="175"/>
      <c r="H115" s="175" t="s">
        <v>782</v>
      </c>
      <c r="I115" s="175" t="s">
        <v>773</v>
      </c>
      <c r="J115" s="175"/>
      <c r="K115" s="187"/>
    </row>
    <row r="116" spans="2:11" customFormat="1" ht="15" customHeight="1">
      <c r="B116" s="198"/>
      <c r="C116" s="175" t="s">
        <v>45</v>
      </c>
      <c r="D116" s="175"/>
      <c r="E116" s="175"/>
      <c r="F116" s="196" t="s">
        <v>738</v>
      </c>
      <c r="G116" s="175"/>
      <c r="H116" s="175" t="s">
        <v>783</v>
      </c>
      <c r="I116" s="175" t="s">
        <v>773</v>
      </c>
      <c r="J116" s="175"/>
      <c r="K116" s="187"/>
    </row>
    <row r="117" spans="2:11" customFormat="1" ht="15" customHeight="1">
      <c r="B117" s="198"/>
      <c r="C117" s="175" t="s">
        <v>54</v>
      </c>
      <c r="D117" s="175"/>
      <c r="E117" s="175"/>
      <c r="F117" s="196" t="s">
        <v>738</v>
      </c>
      <c r="G117" s="175"/>
      <c r="H117" s="175" t="s">
        <v>784</v>
      </c>
      <c r="I117" s="175" t="s">
        <v>785</v>
      </c>
      <c r="J117" s="175"/>
      <c r="K117" s="187"/>
    </row>
    <row r="118" spans="2:11" customFormat="1" ht="15" customHeight="1">
      <c r="B118" s="199"/>
      <c r="C118" s="205"/>
      <c r="D118" s="205"/>
      <c r="E118" s="205"/>
      <c r="F118" s="205"/>
      <c r="G118" s="205"/>
      <c r="H118" s="205"/>
      <c r="I118" s="205"/>
      <c r="J118" s="205"/>
      <c r="K118" s="201"/>
    </row>
    <row r="119" spans="2:11" customFormat="1" ht="18.75" customHeight="1">
      <c r="B119" s="206"/>
      <c r="C119" s="207"/>
      <c r="D119" s="207"/>
      <c r="E119" s="207"/>
      <c r="F119" s="208"/>
      <c r="G119" s="207"/>
      <c r="H119" s="207"/>
      <c r="I119" s="207"/>
      <c r="J119" s="207"/>
      <c r="K119" s="206"/>
    </row>
    <row r="120" spans="2:11" customFormat="1" ht="18.75" customHeight="1"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</row>
    <row r="121" spans="2:11" customFormat="1" ht="7.5" customHeight="1">
      <c r="B121" s="209"/>
      <c r="C121" s="210"/>
      <c r="D121" s="210"/>
      <c r="E121" s="210"/>
      <c r="F121" s="210"/>
      <c r="G121" s="210"/>
      <c r="H121" s="210"/>
      <c r="I121" s="210"/>
      <c r="J121" s="210"/>
      <c r="K121" s="211"/>
    </row>
    <row r="122" spans="2:11" customFormat="1" ht="45" customHeight="1">
      <c r="B122" s="212"/>
      <c r="C122" s="291" t="s">
        <v>786</v>
      </c>
      <c r="D122" s="291"/>
      <c r="E122" s="291"/>
      <c r="F122" s="291"/>
      <c r="G122" s="291"/>
      <c r="H122" s="291"/>
      <c r="I122" s="291"/>
      <c r="J122" s="291"/>
      <c r="K122" s="213"/>
    </row>
    <row r="123" spans="2:11" customFormat="1" ht="17.25" customHeight="1">
      <c r="B123" s="214"/>
      <c r="C123" s="188" t="s">
        <v>732</v>
      </c>
      <c r="D123" s="188"/>
      <c r="E123" s="188"/>
      <c r="F123" s="188" t="s">
        <v>733</v>
      </c>
      <c r="G123" s="189"/>
      <c r="H123" s="188" t="s">
        <v>51</v>
      </c>
      <c r="I123" s="188" t="s">
        <v>54</v>
      </c>
      <c r="J123" s="188" t="s">
        <v>734</v>
      </c>
      <c r="K123" s="215"/>
    </row>
    <row r="124" spans="2:11" customFormat="1" ht="17.25" customHeight="1">
      <c r="B124" s="214"/>
      <c r="C124" s="190" t="s">
        <v>735</v>
      </c>
      <c r="D124" s="190"/>
      <c r="E124" s="190"/>
      <c r="F124" s="191" t="s">
        <v>736</v>
      </c>
      <c r="G124" s="192"/>
      <c r="H124" s="190"/>
      <c r="I124" s="190"/>
      <c r="J124" s="190" t="s">
        <v>737</v>
      </c>
      <c r="K124" s="215"/>
    </row>
    <row r="125" spans="2:11" customFormat="1" ht="5.25" customHeight="1">
      <c r="B125" s="216"/>
      <c r="C125" s="193"/>
      <c r="D125" s="193"/>
      <c r="E125" s="193"/>
      <c r="F125" s="193"/>
      <c r="G125" s="217"/>
      <c r="H125" s="193"/>
      <c r="I125" s="193"/>
      <c r="J125" s="193"/>
      <c r="K125" s="218"/>
    </row>
    <row r="126" spans="2:11" customFormat="1" ht="15" customHeight="1">
      <c r="B126" s="216"/>
      <c r="C126" s="175" t="s">
        <v>741</v>
      </c>
      <c r="D126" s="195"/>
      <c r="E126" s="195"/>
      <c r="F126" s="196" t="s">
        <v>738</v>
      </c>
      <c r="G126" s="175"/>
      <c r="H126" s="175" t="s">
        <v>778</v>
      </c>
      <c r="I126" s="175" t="s">
        <v>740</v>
      </c>
      <c r="J126" s="175">
        <v>120</v>
      </c>
      <c r="K126" s="219"/>
    </row>
    <row r="127" spans="2:11" customFormat="1" ht="15" customHeight="1">
      <c r="B127" s="216"/>
      <c r="C127" s="175" t="s">
        <v>787</v>
      </c>
      <c r="D127" s="175"/>
      <c r="E127" s="175"/>
      <c r="F127" s="196" t="s">
        <v>738</v>
      </c>
      <c r="G127" s="175"/>
      <c r="H127" s="175" t="s">
        <v>788</v>
      </c>
      <c r="I127" s="175" t="s">
        <v>740</v>
      </c>
      <c r="J127" s="175" t="s">
        <v>789</v>
      </c>
      <c r="K127" s="219"/>
    </row>
    <row r="128" spans="2:11" customFormat="1" ht="15" customHeight="1">
      <c r="B128" s="216"/>
      <c r="C128" s="175" t="s">
        <v>686</v>
      </c>
      <c r="D128" s="175"/>
      <c r="E128" s="175"/>
      <c r="F128" s="196" t="s">
        <v>738</v>
      </c>
      <c r="G128" s="175"/>
      <c r="H128" s="175" t="s">
        <v>790</v>
      </c>
      <c r="I128" s="175" t="s">
        <v>740</v>
      </c>
      <c r="J128" s="175" t="s">
        <v>789</v>
      </c>
      <c r="K128" s="219"/>
    </row>
    <row r="129" spans="2:11" customFormat="1" ht="15" customHeight="1">
      <c r="B129" s="216"/>
      <c r="C129" s="175" t="s">
        <v>749</v>
      </c>
      <c r="D129" s="175"/>
      <c r="E129" s="175"/>
      <c r="F129" s="196" t="s">
        <v>744</v>
      </c>
      <c r="G129" s="175"/>
      <c r="H129" s="175" t="s">
        <v>750</v>
      </c>
      <c r="I129" s="175" t="s">
        <v>740</v>
      </c>
      <c r="J129" s="175">
        <v>15</v>
      </c>
      <c r="K129" s="219"/>
    </row>
    <row r="130" spans="2:11" customFormat="1" ht="15" customHeight="1">
      <c r="B130" s="216"/>
      <c r="C130" s="175" t="s">
        <v>751</v>
      </c>
      <c r="D130" s="175"/>
      <c r="E130" s="175"/>
      <c r="F130" s="196" t="s">
        <v>744</v>
      </c>
      <c r="G130" s="175"/>
      <c r="H130" s="175" t="s">
        <v>752</v>
      </c>
      <c r="I130" s="175" t="s">
        <v>740</v>
      </c>
      <c r="J130" s="175">
        <v>15</v>
      </c>
      <c r="K130" s="219"/>
    </row>
    <row r="131" spans="2:11" customFormat="1" ht="15" customHeight="1">
      <c r="B131" s="216"/>
      <c r="C131" s="175" t="s">
        <v>753</v>
      </c>
      <c r="D131" s="175"/>
      <c r="E131" s="175"/>
      <c r="F131" s="196" t="s">
        <v>744</v>
      </c>
      <c r="G131" s="175"/>
      <c r="H131" s="175" t="s">
        <v>754</v>
      </c>
      <c r="I131" s="175" t="s">
        <v>740</v>
      </c>
      <c r="J131" s="175">
        <v>20</v>
      </c>
      <c r="K131" s="219"/>
    </row>
    <row r="132" spans="2:11" customFormat="1" ht="15" customHeight="1">
      <c r="B132" s="216"/>
      <c r="C132" s="175" t="s">
        <v>755</v>
      </c>
      <c r="D132" s="175"/>
      <c r="E132" s="175"/>
      <c r="F132" s="196" t="s">
        <v>744</v>
      </c>
      <c r="G132" s="175"/>
      <c r="H132" s="175" t="s">
        <v>756</v>
      </c>
      <c r="I132" s="175" t="s">
        <v>740</v>
      </c>
      <c r="J132" s="175">
        <v>20</v>
      </c>
      <c r="K132" s="219"/>
    </row>
    <row r="133" spans="2:11" customFormat="1" ht="15" customHeight="1">
      <c r="B133" s="216"/>
      <c r="C133" s="175" t="s">
        <v>743</v>
      </c>
      <c r="D133" s="175"/>
      <c r="E133" s="175"/>
      <c r="F133" s="196" t="s">
        <v>744</v>
      </c>
      <c r="G133" s="175"/>
      <c r="H133" s="175" t="s">
        <v>778</v>
      </c>
      <c r="I133" s="175" t="s">
        <v>740</v>
      </c>
      <c r="J133" s="175">
        <v>50</v>
      </c>
      <c r="K133" s="219"/>
    </row>
    <row r="134" spans="2:11" customFormat="1" ht="15" customHeight="1">
      <c r="B134" s="216"/>
      <c r="C134" s="175" t="s">
        <v>757</v>
      </c>
      <c r="D134" s="175"/>
      <c r="E134" s="175"/>
      <c r="F134" s="196" t="s">
        <v>744</v>
      </c>
      <c r="G134" s="175"/>
      <c r="H134" s="175" t="s">
        <v>778</v>
      </c>
      <c r="I134" s="175" t="s">
        <v>740</v>
      </c>
      <c r="J134" s="175">
        <v>50</v>
      </c>
      <c r="K134" s="219"/>
    </row>
    <row r="135" spans="2:11" customFormat="1" ht="15" customHeight="1">
      <c r="B135" s="216"/>
      <c r="C135" s="175" t="s">
        <v>763</v>
      </c>
      <c r="D135" s="175"/>
      <c r="E135" s="175"/>
      <c r="F135" s="196" t="s">
        <v>744</v>
      </c>
      <c r="G135" s="175"/>
      <c r="H135" s="175" t="s">
        <v>778</v>
      </c>
      <c r="I135" s="175" t="s">
        <v>740</v>
      </c>
      <c r="J135" s="175">
        <v>50</v>
      </c>
      <c r="K135" s="219"/>
    </row>
    <row r="136" spans="2:11" customFormat="1" ht="15" customHeight="1">
      <c r="B136" s="216"/>
      <c r="C136" s="175" t="s">
        <v>765</v>
      </c>
      <c r="D136" s="175"/>
      <c r="E136" s="175"/>
      <c r="F136" s="196" t="s">
        <v>744</v>
      </c>
      <c r="G136" s="175"/>
      <c r="H136" s="175" t="s">
        <v>778</v>
      </c>
      <c r="I136" s="175" t="s">
        <v>740</v>
      </c>
      <c r="J136" s="175">
        <v>50</v>
      </c>
      <c r="K136" s="219"/>
    </row>
    <row r="137" spans="2:11" customFormat="1" ht="15" customHeight="1">
      <c r="B137" s="216"/>
      <c r="C137" s="175" t="s">
        <v>766</v>
      </c>
      <c r="D137" s="175"/>
      <c r="E137" s="175"/>
      <c r="F137" s="196" t="s">
        <v>744</v>
      </c>
      <c r="G137" s="175"/>
      <c r="H137" s="175" t="s">
        <v>791</v>
      </c>
      <c r="I137" s="175" t="s">
        <v>740</v>
      </c>
      <c r="J137" s="175">
        <v>255</v>
      </c>
      <c r="K137" s="219"/>
    </row>
    <row r="138" spans="2:11" customFormat="1" ht="15" customHeight="1">
      <c r="B138" s="216"/>
      <c r="C138" s="175" t="s">
        <v>768</v>
      </c>
      <c r="D138" s="175"/>
      <c r="E138" s="175"/>
      <c r="F138" s="196" t="s">
        <v>738</v>
      </c>
      <c r="G138" s="175"/>
      <c r="H138" s="175" t="s">
        <v>792</v>
      </c>
      <c r="I138" s="175" t="s">
        <v>770</v>
      </c>
      <c r="J138" s="175"/>
      <c r="K138" s="219"/>
    </row>
    <row r="139" spans="2:11" customFormat="1" ht="15" customHeight="1">
      <c r="B139" s="216"/>
      <c r="C139" s="175" t="s">
        <v>771</v>
      </c>
      <c r="D139" s="175"/>
      <c r="E139" s="175"/>
      <c r="F139" s="196" t="s">
        <v>738</v>
      </c>
      <c r="G139" s="175"/>
      <c r="H139" s="175" t="s">
        <v>793</v>
      </c>
      <c r="I139" s="175" t="s">
        <v>773</v>
      </c>
      <c r="J139" s="175"/>
      <c r="K139" s="219"/>
    </row>
    <row r="140" spans="2:11" customFormat="1" ht="15" customHeight="1">
      <c r="B140" s="216"/>
      <c r="C140" s="175" t="s">
        <v>774</v>
      </c>
      <c r="D140" s="175"/>
      <c r="E140" s="175"/>
      <c r="F140" s="196" t="s">
        <v>738</v>
      </c>
      <c r="G140" s="175"/>
      <c r="H140" s="175" t="s">
        <v>774</v>
      </c>
      <c r="I140" s="175" t="s">
        <v>773</v>
      </c>
      <c r="J140" s="175"/>
      <c r="K140" s="219"/>
    </row>
    <row r="141" spans="2:11" customFormat="1" ht="15" customHeight="1">
      <c r="B141" s="216"/>
      <c r="C141" s="175" t="s">
        <v>35</v>
      </c>
      <c r="D141" s="175"/>
      <c r="E141" s="175"/>
      <c r="F141" s="196" t="s">
        <v>738</v>
      </c>
      <c r="G141" s="175"/>
      <c r="H141" s="175" t="s">
        <v>794</v>
      </c>
      <c r="I141" s="175" t="s">
        <v>773</v>
      </c>
      <c r="J141" s="175"/>
      <c r="K141" s="219"/>
    </row>
    <row r="142" spans="2:11" customFormat="1" ht="15" customHeight="1">
      <c r="B142" s="216"/>
      <c r="C142" s="175" t="s">
        <v>795</v>
      </c>
      <c r="D142" s="175"/>
      <c r="E142" s="175"/>
      <c r="F142" s="196" t="s">
        <v>738</v>
      </c>
      <c r="G142" s="175"/>
      <c r="H142" s="175" t="s">
        <v>796</v>
      </c>
      <c r="I142" s="175" t="s">
        <v>773</v>
      </c>
      <c r="J142" s="175"/>
      <c r="K142" s="219"/>
    </row>
    <row r="143" spans="2:11" customFormat="1" ht="1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2"/>
    </row>
    <row r="144" spans="2:11" customFormat="1" ht="18.75" customHeight="1">
      <c r="B144" s="207"/>
      <c r="C144" s="207"/>
      <c r="D144" s="207"/>
      <c r="E144" s="207"/>
      <c r="F144" s="208"/>
      <c r="G144" s="207"/>
      <c r="H144" s="207"/>
      <c r="I144" s="207"/>
      <c r="J144" s="207"/>
      <c r="K144" s="207"/>
    </row>
    <row r="145" spans="2:11" customFormat="1" ht="18.75" customHeight="1"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</row>
    <row r="146" spans="2:11" customFormat="1" ht="7.5" customHeight="1">
      <c r="B146" s="183"/>
      <c r="C146" s="184"/>
      <c r="D146" s="184"/>
      <c r="E146" s="184"/>
      <c r="F146" s="184"/>
      <c r="G146" s="184"/>
      <c r="H146" s="184"/>
      <c r="I146" s="184"/>
      <c r="J146" s="184"/>
      <c r="K146" s="185"/>
    </row>
    <row r="147" spans="2:11" customFormat="1" ht="45" customHeight="1">
      <c r="B147" s="186"/>
      <c r="C147" s="293" t="s">
        <v>797</v>
      </c>
      <c r="D147" s="293"/>
      <c r="E147" s="293"/>
      <c r="F147" s="293"/>
      <c r="G147" s="293"/>
      <c r="H147" s="293"/>
      <c r="I147" s="293"/>
      <c r="J147" s="293"/>
      <c r="K147" s="187"/>
    </row>
    <row r="148" spans="2:11" customFormat="1" ht="17.25" customHeight="1">
      <c r="B148" s="186"/>
      <c r="C148" s="188" t="s">
        <v>732</v>
      </c>
      <c r="D148" s="188"/>
      <c r="E148" s="188"/>
      <c r="F148" s="188" t="s">
        <v>733</v>
      </c>
      <c r="G148" s="189"/>
      <c r="H148" s="188" t="s">
        <v>51</v>
      </c>
      <c r="I148" s="188" t="s">
        <v>54</v>
      </c>
      <c r="J148" s="188" t="s">
        <v>734</v>
      </c>
      <c r="K148" s="187"/>
    </row>
    <row r="149" spans="2:11" customFormat="1" ht="17.25" customHeight="1">
      <c r="B149" s="186"/>
      <c r="C149" s="190" t="s">
        <v>735</v>
      </c>
      <c r="D149" s="190"/>
      <c r="E149" s="190"/>
      <c r="F149" s="191" t="s">
        <v>736</v>
      </c>
      <c r="G149" s="192"/>
      <c r="H149" s="190"/>
      <c r="I149" s="190"/>
      <c r="J149" s="190" t="s">
        <v>737</v>
      </c>
      <c r="K149" s="187"/>
    </row>
    <row r="150" spans="2:11" customFormat="1" ht="5.25" customHeight="1">
      <c r="B150" s="198"/>
      <c r="C150" s="193"/>
      <c r="D150" s="193"/>
      <c r="E150" s="193"/>
      <c r="F150" s="193"/>
      <c r="G150" s="194"/>
      <c r="H150" s="193"/>
      <c r="I150" s="193"/>
      <c r="J150" s="193"/>
      <c r="K150" s="219"/>
    </row>
    <row r="151" spans="2:11" customFormat="1" ht="15" customHeight="1">
      <c r="B151" s="198"/>
      <c r="C151" s="223" t="s">
        <v>741</v>
      </c>
      <c r="D151" s="175"/>
      <c r="E151" s="175"/>
      <c r="F151" s="224" t="s">
        <v>738</v>
      </c>
      <c r="G151" s="175"/>
      <c r="H151" s="223" t="s">
        <v>778</v>
      </c>
      <c r="I151" s="223" t="s">
        <v>740</v>
      </c>
      <c r="J151" s="223">
        <v>120</v>
      </c>
      <c r="K151" s="219"/>
    </row>
    <row r="152" spans="2:11" customFormat="1" ht="15" customHeight="1">
      <c r="B152" s="198"/>
      <c r="C152" s="223" t="s">
        <v>787</v>
      </c>
      <c r="D152" s="175"/>
      <c r="E152" s="175"/>
      <c r="F152" s="224" t="s">
        <v>738</v>
      </c>
      <c r="G152" s="175"/>
      <c r="H152" s="223" t="s">
        <v>798</v>
      </c>
      <c r="I152" s="223" t="s">
        <v>740</v>
      </c>
      <c r="J152" s="223" t="s">
        <v>789</v>
      </c>
      <c r="K152" s="219"/>
    </row>
    <row r="153" spans="2:11" customFormat="1" ht="15" customHeight="1">
      <c r="B153" s="198"/>
      <c r="C153" s="223" t="s">
        <v>686</v>
      </c>
      <c r="D153" s="175"/>
      <c r="E153" s="175"/>
      <c r="F153" s="224" t="s">
        <v>738</v>
      </c>
      <c r="G153" s="175"/>
      <c r="H153" s="223" t="s">
        <v>799</v>
      </c>
      <c r="I153" s="223" t="s">
        <v>740</v>
      </c>
      <c r="J153" s="223" t="s">
        <v>789</v>
      </c>
      <c r="K153" s="219"/>
    </row>
    <row r="154" spans="2:11" customFormat="1" ht="15" customHeight="1">
      <c r="B154" s="198"/>
      <c r="C154" s="223" t="s">
        <v>743</v>
      </c>
      <c r="D154" s="175"/>
      <c r="E154" s="175"/>
      <c r="F154" s="224" t="s">
        <v>744</v>
      </c>
      <c r="G154" s="175"/>
      <c r="H154" s="223" t="s">
        <v>778</v>
      </c>
      <c r="I154" s="223" t="s">
        <v>740</v>
      </c>
      <c r="J154" s="223">
        <v>50</v>
      </c>
      <c r="K154" s="219"/>
    </row>
    <row r="155" spans="2:11" customFormat="1" ht="15" customHeight="1">
      <c r="B155" s="198"/>
      <c r="C155" s="223" t="s">
        <v>746</v>
      </c>
      <c r="D155" s="175"/>
      <c r="E155" s="175"/>
      <c r="F155" s="224" t="s">
        <v>738</v>
      </c>
      <c r="G155" s="175"/>
      <c r="H155" s="223" t="s">
        <v>778</v>
      </c>
      <c r="I155" s="223" t="s">
        <v>748</v>
      </c>
      <c r="J155" s="223"/>
      <c r="K155" s="219"/>
    </row>
    <row r="156" spans="2:11" customFormat="1" ht="15" customHeight="1">
      <c r="B156" s="198"/>
      <c r="C156" s="223" t="s">
        <v>757</v>
      </c>
      <c r="D156" s="175"/>
      <c r="E156" s="175"/>
      <c r="F156" s="224" t="s">
        <v>744</v>
      </c>
      <c r="G156" s="175"/>
      <c r="H156" s="223" t="s">
        <v>778</v>
      </c>
      <c r="I156" s="223" t="s">
        <v>740</v>
      </c>
      <c r="J156" s="223">
        <v>50</v>
      </c>
      <c r="K156" s="219"/>
    </row>
    <row r="157" spans="2:11" customFormat="1" ht="15" customHeight="1">
      <c r="B157" s="198"/>
      <c r="C157" s="223" t="s">
        <v>765</v>
      </c>
      <c r="D157" s="175"/>
      <c r="E157" s="175"/>
      <c r="F157" s="224" t="s">
        <v>744</v>
      </c>
      <c r="G157" s="175"/>
      <c r="H157" s="223" t="s">
        <v>778</v>
      </c>
      <c r="I157" s="223" t="s">
        <v>740</v>
      </c>
      <c r="J157" s="223">
        <v>50</v>
      </c>
      <c r="K157" s="219"/>
    </row>
    <row r="158" spans="2:11" customFormat="1" ht="15" customHeight="1">
      <c r="B158" s="198"/>
      <c r="C158" s="223" t="s">
        <v>763</v>
      </c>
      <c r="D158" s="175"/>
      <c r="E158" s="175"/>
      <c r="F158" s="224" t="s">
        <v>744</v>
      </c>
      <c r="G158" s="175"/>
      <c r="H158" s="223" t="s">
        <v>778</v>
      </c>
      <c r="I158" s="223" t="s">
        <v>740</v>
      </c>
      <c r="J158" s="223">
        <v>50</v>
      </c>
      <c r="K158" s="219"/>
    </row>
    <row r="159" spans="2:11" customFormat="1" ht="15" customHeight="1">
      <c r="B159" s="198"/>
      <c r="C159" s="223" t="s">
        <v>85</v>
      </c>
      <c r="D159" s="175"/>
      <c r="E159" s="175"/>
      <c r="F159" s="224" t="s">
        <v>738</v>
      </c>
      <c r="G159" s="175"/>
      <c r="H159" s="223" t="s">
        <v>800</v>
      </c>
      <c r="I159" s="223" t="s">
        <v>740</v>
      </c>
      <c r="J159" s="223" t="s">
        <v>801</v>
      </c>
      <c r="K159" s="219"/>
    </row>
    <row r="160" spans="2:11" customFormat="1" ht="15" customHeight="1">
      <c r="B160" s="198"/>
      <c r="C160" s="223" t="s">
        <v>802</v>
      </c>
      <c r="D160" s="175"/>
      <c r="E160" s="175"/>
      <c r="F160" s="224" t="s">
        <v>738</v>
      </c>
      <c r="G160" s="175"/>
      <c r="H160" s="223" t="s">
        <v>803</v>
      </c>
      <c r="I160" s="223" t="s">
        <v>773</v>
      </c>
      <c r="J160" s="223"/>
      <c r="K160" s="219"/>
    </row>
    <row r="161" spans="2:11" customFormat="1" ht="15" customHeight="1">
      <c r="B161" s="225"/>
      <c r="C161" s="205"/>
      <c r="D161" s="205"/>
      <c r="E161" s="205"/>
      <c r="F161" s="205"/>
      <c r="G161" s="205"/>
      <c r="H161" s="205"/>
      <c r="I161" s="205"/>
      <c r="J161" s="205"/>
      <c r="K161" s="226"/>
    </row>
    <row r="162" spans="2:11" customFormat="1" ht="18.75" customHeight="1">
      <c r="B162" s="207"/>
      <c r="C162" s="217"/>
      <c r="D162" s="217"/>
      <c r="E162" s="217"/>
      <c r="F162" s="227"/>
      <c r="G162" s="217"/>
      <c r="H162" s="217"/>
      <c r="I162" s="217"/>
      <c r="J162" s="217"/>
      <c r="K162" s="207"/>
    </row>
    <row r="163" spans="2:11" customFormat="1" ht="18.75" customHeight="1"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</row>
    <row r="164" spans="2:11" customFormat="1" ht="7.5" customHeight="1">
      <c r="B164" s="164"/>
      <c r="C164" s="165"/>
      <c r="D164" s="165"/>
      <c r="E164" s="165"/>
      <c r="F164" s="165"/>
      <c r="G164" s="165"/>
      <c r="H164" s="165"/>
      <c r="I164" s="165"/>
      <c r="J164" s="165"/>
      <c r="K164" s="166"/>
    </row>
    <row r="165" spans="2:11" customFormat="1" ht="45" customHeight="1">
      <c r="B165" s="167"/>
      <c r="C165" s="291" t="s">
        <v>804</v>
      </c>
      <c r="D165" s="291"/>
      <c r="E165" s="291"/>
      <c r="F165" s="291"/>
      <c r="G165" s="291"/>
      <c r="H165" s="291"/>
      <c r="I165" s="291"/>
      <c r="J165" s="291"/>
      <c r="K165" s="168"/>
    </row>
    <row r="166" spans="2:11" customFormat="1" ht="17.25" customHeight="1">
      <c r="B166" s="167"/>
      <c r="C166" s="188" t="s">
        <v>732</v>
      </c>
      <c r="D166" s="188"/>
      <c r="E166" s="188"/>
      <c r="F166" s="188" t="s">
        <v>733</v>
      </c>
      <c r="G166" s="228"/>
      <c r="H166" s="229" t="s">
        <v>51</v>
      </c>
      <c r="I166" s="229" t="s">
        <v>54</v>
      </c>
      <c r="J166" s="188" t="s">
        <v>734</v>
      </c>
      <c r="K166" s="168"/>
    </row>
    <row r="167" spans="2:11" customFormat="1" ht="17.25" customHeight="1">
      <c r="B167" s="169"/>
      <c r="C167" s="190" t="s">
        <v>735</v>
      </c>
      <c r="D167" s="190"/>
      <c r="E167" s="190"/>
      <c r="F167" s="191" t="s">
        <v>736</v>
      </c>
      <c r="G167" s="230"/>
      <c r="H167" s="231"/>
      <c r="I167" s="231"/>
      <c r="J167" s="190" t="s">
        <v>737</v>
      </c>
      <c r="K167" s="170"/>
    </row>
    <row r="168" spans="2:11" customFormat="1" ht="5.25" customHeight="1">
      <c r="B168" s="198"/>
      <c r="C168" s="193"/>
      <c r="D168" s="193"/>
      <c r="E168" s="193"/>
      <c r="F168" s="193"/>
      <c r="G168" s="194"/>
      <c r="H168" s="193"/>
      <c r="I168" s="193"/>
      <c r="J168" s="193"/>
      <c r="K168" s="219"/>
    </row>
    <row r="169" spans="2:11" customFormat="1" ht="15" customHeight="1">
      <c r="B169" s="198"/>
      <c r="C169" s="175" t="s">
        <v>741</v>
      </c>
      <c r="D169" s="175"/>
      <c r="E169" s="175"/>
      <c r="F169" s="196" t="s">
        <v>738</v>
      </c>
      <c r="G169" s="175"/>
      <c r="H169" s="175" t="s">
        <v>778</v>
      </c>
      <c r="I169" s="175" t="s">
        <v>740</v>
      </c>
      <c r="J169" s="175">
        <v>120</v>
      </c>
      <c r="K169" s="219"/>
    </row>
    <row r="170" spans="2:11" customFormat="1" ht="15" customHeight="1">
      <c r="B170" s="198"/>
      <c r="C170" s="175" t="s">
        <v>787</v>
      </c>
      <c r="D170" s="175"/>
      <c r="E170" s="175"/>
      <c r="F170" s="196" t="s">
        <v>738</v>
      </c>
      <c r="G170" s="175"/>
      <c r="H170" s="175" t="s">
        <v>788</v>
      </c>
      <c r="I170" s="175" t="s">
        <v>740</v>
      </c>
      <c r="J170" s="175" t="s">
        <v>789</v>
      </c>
      <c r="K170" s="219"/>
    </row>
    <row r="171" spans="2:11" customFormat="1" ht="15" customHeight="1">
      <c r="B171" s="198"/>
      <c r="C171" s="175" t="s">
        <v>686</v>
      </c>
      <c r="D171" s="175"/>
      <c r="E171" s="175"/>
      <c r="F171" s="196" t="s">
        <v>738</v>
      </c>
      <c r="G171" s="175"/>
      <c r="H171" s="175" t="s">
        <v>805</v>
      </c>
      <c r="I171" s="175" t="s">
        <v>740</v>
      </c>
      <c r="J171" s="175" t="s">
        <v>789</v>
      </c>
      <c r="K171" s="219"/>
    </row>
    <row r="172" spans="2:11" customFormat="1" ht="15" customHeight="1">
      <c r="B172" s="198"/>
      <c r="C172" s="175" t="s">
        <v>743</v>
      </c>
      <c r="D172" s="175"/>
      <c r="E172" s="175"/>
      <c r="F172" s="196" t="s">
        <v>744</v>
      </c>
      <c r="G172" s="175"/>
      <c r="H172" s="175" t="s">
        <v>805</v>
      </c>
      <c r="I172" s="175" t="s">
        <v>740</v>
      </c>
      <c r="J172" s="175">
        <v>50</v>
      </c>
      <c r="K172" s="219"/>
    </row>
    <row r="173" spans="2:11" customFormat="1" ht="15" customHeight="1">
      <c r="B173" s="198"/>
      <c r="C173" s="175" t="s">
        <v>746</v>
      </c>
      <c r="D173" s="175"/>
      <c r="E173" s="175"/>
      <c r="F173" s="196" t="s">
        <v>738</v>
      </c>
      <c r="G173" s="175"/>
      <c r="H173" s="175" t="s">
        <v>805</v>
      </c>
      <c r="I173" s="175" t="s">
        <v>748</v>
      </c>
      <c r="J173" s="175"/>
      <c r="K173" s="219"/>
    </row>
    <row r="174" spans="2:11" customFormat="1" ht="15" customHeight="1">
      <c r="B174" s="198"/>
      <c r="C174" s="175" t="s">
        <v>757</v>
      </c>
      <c r="D174" s="175"/>
      <c r="E174" s="175"/>
      <c r="F174" s="196" t="s">
        <v>744</v>
      </c>
      <c r="G174" s="175"/>
      <c r="H174" s="175" t="s">
        <v>805</v>
      </c>
      <c r="I174" s="175" t="s">
        <v>740</v>
      </c>
      <c r="J174" s="175">
        <v>50</v>
      </c>
      <c r="K174" s="219"/>
    </row>
    <row r="175" spans="2:11" customFormat="1" ht="15" customHeight="1">
      <c r="B175" s="198"/>
      <c r="C175" s="175" t="s">
        <v>765</v>
      </c>
      <c r="D175" s="175"/>
      <c r="E175" s="175"/>
      <c r="F175" s="196" t="s">
        <v>744</v>
      </c>
      <c r="G175" s="175"/>
      <c r="H175" s="175" t="s">
        <v>805</v>
      </c>
      <c r="I175" s="175" t="s">
        <v>740</v>
      </c>
      <c r="J175" s="175">
        <v>50</v>
      </c>
      <c r="K175" s="219"/>
    </row>
    <row r="176" spans="2:11" customFormat="1" ht="15" customHeight="1">
      <c r="B176" s="198"/>
      <c r="C176" s="175" t="s">
        <v>763</v>
      </c>
      <c r="D176" s="175"/>
      <c r="E176" s="175"/>
      <c r="F176" s="196" t="s">
        <v>744</v>
      </c>
      <c r="G176" s="175"/>
      <c r="H176" s="175" t="s">
        <v>805</v>
      </c>
      <c r="I176" s="175" t="s">
        <v>740</v>
      </c>
      <c r="J176" s="175">
        <v>50</v>
      </c>
      <c r="K176" s="219"/>
    </row>
    <row r="177" spans="2:11" customFormat="1" ht="15" customHeight="1">
      <c r="B177" s="198"/>
      <c r="C177" s="175" t="s">
        <v>97</v>
      </c>
      <c r="D177" s="175"/>
      <c r="E177" s="175"/>
      <c r="F177" s="196" t="s">
        <v>738</v>
      </c>
      <c r="G177" s="175"/>
      <c r="H177" s="175" t="s">
        <v>806</v>
      </c>
      <c r="I177" s="175" t="s">
        <v>807</v>
      </c>
      <c r="J177" s="175"/>
      <c r="K177" s="219"/>
    </row>
    <row r="178" spans="2:11" customFormat="1" ht="15" customHeight="1">
      <c r="B178" s="198"/>
      <c r="C178" s="175" t="s">
        <v>54</v>
      </c>
      <c r="D178" s="175"/>
      <c r="E178" s="175"/>
      <c r="F178" s="196" t="s">
        <v>738</v>
      </c>
      <c r="G178" s="175"/>
      <c r="H178" s="175" t="s">
        <v>808</v>
      </c>
      <c r="I178" s="175" t="s">
        <v>809</v>
      </c>
      <c r="J178" s="175">
        <v>1</v>
      </c>
      <c r="K178" s="219"/>
    </row>
    <row r="179" spans="2:11" customFormat="1" ht="15" customHeight="1">
      <c r="B179" s="198"/>
      <c r="C179" s="175" t="s">
        <v>50</v>
      </c>
      <c r="D179" s="175"/>
      <c r="E179" s="175"/>
      <c r="F179" s="196" t="s">
        <v>738</v>
      </c>
      <c r="G179" s="175"/>
      <c r="H179" s="175" t="s">
        <v>810</v>
      </c>
      <c r="I179" s="175" t="s">
        <v>740</v>
      </c>
      <c r="J179" s="175">
        <v>20</v>
      </c>
      <c r="K179" s="219"/>
    </row>
    <row r="180" spans="2:11" customFormat="1" ht="15" customHeight="1">
      <c r="B180" s="198"/>
      <c r="C180" s="175" t="s">
        <v>51</v>
      </c>
      <c r="D180" s="175"/>
      <c r="E180" s="175"/>
      <c r="F180" s="196" t="s">
        <v>738</v>
      </c>
      <c r="G180" s="175"/>
      <c r="H180" s="175" t="s">
        <v>811</v>
      </c>
      <c r="I180" s="175" t="s">
        <v>740</v>
      </c>
      <c r="J180" s="175">
        <v>255</v>
      </c>
      <c r="K180" s="219"/>
    </row>
    <row r="181" spans="2:11" customFormat="1" ht="15" customHeight="1">
      <c r="B181" s="198"/>
      <c r="C181" s="175" t="s">
        <v>98</v>
      </c>
      <c r="D181" s="175"/>
      <c r="E181" s="175"/>
      <c r="F181" s="196" t="s">
        <v>738</v>
      </c>
      <c r="G181" s="175"/>
      <c r="H181" s="175" t="s">
        <v>702</v>
      </c>
      <c r="I181" s="175" t="s">
        <v>740</v>
      </c>
      <c r="J181" s="175">
        <v>10</v>
      </c>
      <c r="K181" s="219"/>
    </row>
    <row r="182" spans="2:11" customFormat="1" ht="15" customHeight="1">
      <c r="B182" s="198"/>
      <c r="C182" s="175" t="s">
        <v>99</v>
      </c>
      <c r="D182" s="175"/>
      <c r="E182" s="175"/>
      <c r="F182" s="196" t="s">
        <v>738</v>
      </c>
      <c r="G182" s="175"/>
      <c r="H182" s="175" t="s">
        <v>812</v>
      </c>
      <c r="I182" s="175" t="s">
        <v>773</v>
      </c>
      <c r="J182" s="175"/>
      <c r="K182" s="219"/>
    </row>
    <row r="183" spans="2:11" customFormat="1" ht="15" customHeight="1">
      <c r="B183" s="198"/>
      <c r="C183" s="175" t="s">
        <v>813</v>
      </c>
      <c r="D183" s="175"/>
      <c r="E183" s="175"/>
      <c r="F183" s="196" t="s">
        <v>738</v>
      </c>
      <c r="G183" s="175"/>
      <c r="H183" s="175" t="s">
        <v>814</v>
      </c>
      <c r="I183" s="175" t="s">
        <v>773</v>
      </c>
      <c r="J183" s="175"/>
      <c r="K183" s="219"/>
    </row>
    <row r="184" spans="2:11" customFormat="1" ht="15" customHeight="1">
      <c r="B184" s="198"/>
      <c r="C184" s="175" t="s">
        <v>802</v>
      </c>
      <c r="D184" s="175"/>
      <c r="E184" s="175"/>
      <c r="F184" s="196" t="s">
        <v>738</v>
      </c>
      <c r="G184" s="175"/>
      <c r="H184" s="175" t="s">
        <v>815</v>
      </c>
      <c r="I184" s="175" t="s">
        <v>773</v>
      </c>
      <c r="J184" s="175"/>
      <c r="K184" s="219"/>
    </row>
    <row r="185" spans="2:11" customFormat="1" ht="15" customHeight="1">
      <c r="B185" s="198"/>
      <c r="C185" s="175" t="s">
        <v>101</v>
      </c>
      <c r="D185" s="175"/>
      <c r="E185" s="175"/>
      <c r="F185" s="196" t="s">
        <v>744</v>
      </c>
      <c r="G185" s="175"/>
      <c r="H185" s="175" t="s">
        <v>816</v>
      </c>
      <c r="I185" s="175" t="s">
        <v>740</v>
      </c>
      <c r="J185" s="175">
        <v>50</v>
      </c>
      <c r="K185" s="219"/>
    </row>
    <row r="186" spans="2:11" customFormat="1" ht="15" customHeight="1">
      <c r="B186" s="198"/>
      <c r="C186" s="175" t="s">
        <v>817</v>
      </c>
      <c r="D186" s="175"/>
      <c r="E186" s="175"/>
      <c r="F186" s="196" t="s">
        <v>744</v>
      </c>
      <c r="G186" s="175"/>
      <c r="H186" s="175" t="s">
        <v>818</v>
      </c>
      <c r="I186" s="175" t="s">
        <v>819</v>
      </c>
      <c r="J186" s="175"/>
      <c r="K186" s="219"/>
    </row>
    <row r="187" spans="2:11" customFormat="1" ht="15" customHeight="1">
      <c r="B187" s="198"/>
      <c r="C187" s="175" t="s">
        <v>820</v>
      </c>
      <c r="D187" s="175"/>
      <c r="E187" s="175"/>
      <c r="F187" s="196" t="s">
        <v>744</v>
      </c>
      <c r="G187" s="175"/>
      <c r="H187" s="175" t="s">
        <v>821</v>
      </c>
      <c r="I187" s="175" t="s">
        <v>819</v>
      </c>
      <c r="J187" s="175"/>
      <c r="K187" s="219"/>
    </row>
    <row r="188" spans="2:11" customFormat="1" ht="15" customHeight="1">
      <c r="B188" s="198"/>
      <c r="C188" s="175" t="s">
        <v>822</v>
      </c>
      <c r="D188" s="175"/>
      <c r="E188" s="175"/>
      <c r="F188" s="196" t="s">
        <v>744</v>
      </c>
      <c r="G188" s="175"/>
      <c r="H188" s="175" t="s">
        <v>823</v>
      </c>
      <c r="I188" s="175" t="s">
        <v>819</v>
      </c>
      <c r="J188" s="175"/>
      <c r="K188" s="219"/>
    </row>
    <row r="189" spans="2:11" customFormat="1" ht="15" customHeight="1">
      <c r="B189" s="198"/>
      <c r="C189" s="232" t="s">
        <v>824</v>
      </c>
      <c r="D189" s="175"/>
      <c r="E189" s="175"/>
      <c r="F189" s="196" t="s">
        <v>744</v>
      </c>
      <c r="G189" s="175"/>
      <c r="H189" s="175" t="s">
        <v>825</v>
      </c>
      <c r="I189" s="175" t="s">
        <v>826</v>
      </c>
      <c r="J189" s="233" t="s">
        <v>827</v>
      </c>
      <c r="K189" s="219"/>
    </row>
    <row r="190" spans="2:11" customFormat="1" ht="15" customHeight="1">
      <c r="B190" s="234"/>
      <c r="C190" s="235" t="s">
        <v>828</v>
      </c>
      <c r="D190" s="236"/>
      <c r="E190" s="236"/>
      <c r="F190" s="237" t="s">
        <v>744</v>
      </c>
      <c r="G190" s="236"/>
      <c r="H190" s="236" t="s">
        <v>829</v>
      </c>
      <c r="I190" s="236" t="s">
        <v>826</v>
      </c>
      <c r="J190" s="238" t="s">
        <v>827</v>
      </c>
      <c r="K190" s="239"/>
    </row>
    <row r="191" spans="2:11" customFormat="1" ht="15" customHeight="1">
      <c r="B191" s="198"/>
      <c r="C191" s="232" t="s">
        <v>39</v>
      </c>
      <c r="D191" s="175"/>
      <c r="E191" s="175"/>
      <c r="F191" s="196" t="s">
        <v>738</v>
      </c>
      <c r="G191" s="175"/>
      <c r="H191" s="172" t="s">
        <v>830</v>
      </c>
      <c r="I191" s="175" t="s">
        <v>831</v>
      </c>
      <c r="J191" s="175"/>
      <c r="K191" s="219"/>
    </row>
    <row r="192" spans="2:11" customFormat="1" ht="15" customHeight="1">
      <c r="B192" s="198"/>
      <c r="C192" s="232" t="s">
        <v>832</v>
      </c>
      <c r="D192" s="175"/>
      <c r="E192" s="175"/>
      <c r="F192" s="196" t="s">
        <v>738</v>
      </c>
      <c r="G192" s="175"/>
      <c r="H192" s="175" t="s">
        <v>833</v>
      </c>
      <c r="I192" s="175" t="s">
        <v>773</v>
      </c>
      <c r="J192" s="175"/>
      <c r="K192" s="219"/>
    </row>
    <row r="193" spans="2:11" customFormat="1" ht="15" customHeight="1">
      <c r="B193" s="198"/>
      <c r="C193" s="232" t="s">
        <v>834</v>
      </c>
      <c r="D193" s="175"/>
      <c r="E193" s="175"/>
      <c r="F193" s="196" t="s">
        <v>738</v>
      </c>
      <c r="G193" s="175"/>
      <c r="H193" s="175" t="s">
        <v>835</v>
      </c>
      <c r="I193" s="175" t="s">
        <v>773</v>
      </c>
      <c r="J193" s="175"/>
      <c r="K193" s="219"/>
    </row>
    <row r="194" spans="2:11" customFormat="1" ht="15" customHeight="1">
      <c r="B194" s="198"/>
      <c r="C194" s="232" t="s">
        <v>836</v>
      </c>
      <c r="D194" s="175"/>
      <c r="E194" s="175"/>
      <c r="F194" s="196" t="s">
        <v>744</v>
      </c>
      <c r="G194" s="175"/>
      <c r="H194" s="175" t="s">
        <v>837</v>
      </c>
      <c r="I194" s="175" t="s">
        <v>773</v>
      </c>
      <c r="J194" s="175"/>
      <c r="K194" s="219"/>
    </row>
    <row r="195" spans="2:11" customFormat="1" ht="15" customHeight="1">
      <c r="B195" s="225"/>
      <c r="C195" s="240"/>
      <c r="D195" s="205"/>
      <c r="E195" s="205"/>
      <c r="F195" s="205"/>
      <c r="G195" s="205"/>
      <c r="H195" s="205"/>
      <c r="I195" s="205"/>
      <c r="J195" s="205"/>
      <c r="K195" s="226"/>
    </row>
    <row r="196" spans="2:11" customFormat="1" ht="18.75" customHeight="1">
      <c r="B196" s="207"/>
      <c r="C196" s="217"/>
      <c r="D196" s="217"/>
      <c r="E196" s="217"/>
      <c r="F196" s="227"/>
      <c r="G196" s="217"/>
      <c r="H196" s="217"/>
      <c r="I196" s="217"/>
      <c r="J196" s="217"/>
      <c r="K196" s="207"/>
    </row>
    <row r="197" spans="2:11" customFormat="1" ht="18.75" customHeight="1">
      <c r="B197" s="207"/>
      <c r="C197" s="217"/>
      <c r="D197" s="217"/>
      <c r="E197" s="217"/>
      <c r="F197" s="227"/>
      <c r="G197" s="217"/>
      <c r="H197" s="217"/>
      <c r="I197" s="217"/>
      <c r="J197" s="217"/>
      <c r="K197" s="207"/>
    </row>
    <row r="198" spans="2:11" customFormat="1" ht="18.75" customHeight="1"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spans="2:11" customFormat="1" ht="12">
      <c r="B199" s="164"/>
      <c r="C199" s="165"/>
      <c r="D199" s="165"/>
      <c r="E199" s="165"/>
      <c r="F199" s="165"/>
      <c r="G199" s="165"/>
      <c r="H199" s="165"/>
      <c r="I199" s="165"/>
      <c r="J199" s="165"/>
      <c r="K199" s="166"/>
    </row>
    <row r="200" spans="2:11" customFormat="1" ht="22.2">
      <c r="B200" s="167"/>
      <c r="C200" s="291" t="s">
        <v>838</v>
      </c>
      <c r="D200" s="291"/>
      <c r="E200" s="291"/>
      <c r="F200" s="291"/>
      <c r="G200" s="291"/>
      <c r="H200" s="291"/>
      <c r="I200" s="291"/>
      <c r="J200" s="291"/>
      <c r="K200" s="168"/>
    </row>
    <row r="201" spans="2:11" customFormat="1" ht="25.5" customHeight="1">
      <c r="B201" s="167"/>
      <c r="C201" s="241" t="s">
        <v>839</v>
      </c>
      <c r="D201" s="241"/>
      <c r="E201" s="241"/>
      <c r="F201" s="241" t="s">
        <v>840</v>
      </c>
      <c r="G201" s="242"/>
      <c r="H201" s="294" t="s">
        <v>841</v>
      </c>
      <c r="I201" s="294"/>
      <c r="J201" s="294"/>
      <c r="K201" s="168"/>
    </row>
    <row r="202" spans="2:11" customFormat="1" ht="5.25" customHeight="1">
      <c r="B202" s="198"/>
      <c r="C202" s="193"/>
      <c r="D202" s="193"/>
      <c r="E202" s="193"/>
      <c r="F202" s="193"/>
      <c r="G202" s="217"/>
      <c r="H202" s="193"/>
      <c r="I202" s="193"/>
      <c r="J202" s="193"/>
      <c r="K202" s="219"/>
    </row>
    <row r="203" spans="2:11" customFormat="1" ht="15" customHeight="1">
      <c r="B203" s="198"/>
      <c r="C203" s="175" t="s">
        <v>831</v>
      </c>
      <c r="D203" s="175"/>
      <c r="E203" s="175"/>
      <c r="F203" s="196" t="s">
        <v>40</v>
      </c>
      <c r="G203" s="175"/>
      <c r="H203" s="295" t="s">
        <v>842</v>
      </c>
      <c r="I203" s="295"/>
      <c r="J203" s="295"/>
      <c r="K203" s="219"/>
    </row>
    <row r="204" spans="2:11" customFormat="1" ht="15" customHeight="1">
      <c r="B204" s="198"/>
      <c r="C204" s="175"/>
      <c r="D204" s="175"/>
      <c r="E204" s="175"/>
      <c r="F204" s="196" t="s">
        <v>41</v>
      </c>
      <c r="G204" s="175"/>
      <c r="H204" s="295" t="s">
        <v>843</v>
      </c>
      <c r="I204" s="295"/>
      <c r="J204" s="295"/>
      <c r="K204" s="219"/>
    </row>
    <row r="205" spans="2:11" customFormat="1" ht="15" customHeight="1">
      <c r="B205" s="198"/>
      <c r="C205" s="175"/>
      <c r="D205" s="175"/>
      <c r="E205" s="175"/>
      <c r="F205" s="196" t="s">
        <v>44</v>
      </c>
      <c r="G205" s="175"/>
      <c r="H205" s="295" t="s">
        <v>844</v>
      </c>
      <c r="I205" s="295"/>
      <c r="J205" s="295"/>
      <c r="K205" s="219"/>
    </row>
    <row r="206" spans="2:11" customFormat="1" ht="15" customHeight="1">
      <c r="B206" s="198"/>
      <c r="C206" s="175"/>
      <c r="D206" s="175"/>
      <c r="E206" s="175"/>
      <c r="F206" s="196" t="s">
        <v>42</v>
      </c>
      <c r="G206" s="175"/>
      <c r="H206" s="295" t="s">
        <v>845</v>
      </c>
      <c r="I206" s="295"/>
      <c r="J206" s="295"/>
      <c r="K206" s="219"/>
    </row>
    <row r="207" spans="2:11" customFormat="1" ht="15" customHeight="1">
      <c r="B207" s="198"/>
      <c r="C207" s="175"/>
      <c r="D207" s="175"/>
      <c r="E207" s="175"/>
      <c r="F207" s="196" t="s">
        <v>43</v>
      </c>
      <c r="G207" s="175"/>
      <c r="H207" s="295" t="s">
        <v>846</v>
      </c>
      <c r="I207" s="295"/>
      <c r="J207" s="295"/>
      <c r="K207" s="219"/>
    </row>
    <row r="208" spans="2:11" customFormat="1" ht="15" customHeight="1">
      <c r="B208" s="198"/>
      <c r="C208" s="175"/>
      <c r="D208" s="175"/>
      <c r="E208" s="175"/>
      <c r="F208" s="196"/>
      <c r="G208" s="175"/>
      <c r="H208" s="175"/>
      <c r="I208" s="175"/>
      <c r="J208" s="175"/>
      <c r="K208" s="219"/>
    </row>
    <row r="209" spans="2:11" customFormat="1" ht="15" customHeight="1">
      <c r="B209" s="198"/>
      <c r="C209" s="175" t="s">
        <v>785</v>
      </c>
      <c r="D209" s="175"/>
      <c r="E209" s="175"/>
      <c r="F209" s="196" t="s">
        <v>76</v>
      </c>
      <c r="G209" s="175"/>
      <c r="H209" s="295" t="s">
        <v>847</v>
      </c>
      <c r="I209" s="295"/>
      <c r="J209" s="295"/>
      <c r="K209" s="219"/>
    </row>
    <row r="210" spans="2:11" customFormat="1" ht="15" customHeight="1">
      <c r="B210" s="198"/>
      <c r="C210" s="175"/>
      <c r="D210" s="175"/>
      <c r="E210" s="175"/>
      <c r="F210" s="196" t="s">
        <v>680</v>
      </c>
      <c r="G210" s="175"/>
      <c r="H210" s="295" t="s">
        <v>681</v>
      </c>
      <c r="I210" s="295"/>
      <c r="J210" s="295"/>
      <c r="K210" s="219"/>
    </row>
    <row r="211" spans="2:11" customFormat="1" ht="15" customHeight="1">
      <c r="B211" s="198"/>
      <c r="C211" s="175"/>
      <c r="D211" s="175"/>
      <c r="E211" s="175"/>
      <c r="F211" s="196" t="s">
        <v>678</v>
      </c>
      <c r="G211" s="175"/>
      <c r="H211" s="295" t="s">
        <v>848</v>
      </c>
      <c r="I211" s="295"/>
      <c r="J211" s="295"/>
      <c r="K211" s="219"/>
    </row>
    <row r="212" spans="2:11" customFormat="1" ht="15" customHeight="1">
      <c r="B212" s="243"/>
      <c r="C212" s="175"/>
      <c r="D212" s="175"/>
      <c r="E212" s="175"/>
      <c r="F212" s="196" t="s">
        <v>682</v>
      </c>
      <c r="G212" s="232"/>
      <c r="H212" s="296" t="s">
        <v>683</v>
      </c>
      <c r="I212" s="296"/>
      <c r="J212" s="296"/>
      <c r="K212" s="244"/>
    </row>
    <row r="213" spans="2:11" customFormat="1" ht="15" customHeight="1">
      <c r="B213" s="243"/>
      <c r="C213" s="175"/>
      <c r="D213" s="175"/>
      <c r="E213" s="175"/>
      <c r="F213" s="196" t="s">
        <v>684</v>
      </c>
      <c r="G213" s="232"/>
      <c r="H213" s="296" t="s">
        <v>849</v>
      </c>
      <c r="I213" s="296"/>
      <c r="J213" s="296"/>
      <c r="K213" s="244"/>
    </row>
    <row r="214" spans="2:11" customFormat="1" ht="15" customHeight="1">
      <c r="B214" s="243"/>
      <c r="C214" s="175"/>
      <c r="D214" s="175"/>
      <c r="E214" s="175"/>
      <c r="F214" s="196"/>
      <c r="G214" s="232"/>
      <c r="H214" s="223"/>
      <c r="I214" s="223"/>
      <c r="J214" s="223"/>
      <c r="K214" s="244"/>
    </row>
    <row r="215" spans="2:11" customFormat="1" ht="15" customHeight="1">
      <c r="B215" s="243"/>
      <c r="C215" s="175" t="s">
        <v>809</v>
      </c>
      <c r="D215" s="175"/>
      <c r="E215" s="175"/>
      <c r="F215" s="196">
        <v>1</v>
      </c>
      <c r="G215" s="232"/>
      <c r="H215" s="296" t="s">
        <v>850</v>
      </c>
      <c r="I215" s="296"/>
      <c r="J215" s="296"/>
      <c r="K215" s="244"/>
    </row>
    <row r="216" spans="2:11" customFormat="1" ht="15" customHeight="1">
      <c r="B216" s="243"/>
      <c r="C216" s="175"/>
      <c r="D216" s="175"/>
      <c r="E216" s="175"/>
      <c r="F216" s="196">
        <v>2</v>
      </c>
      <c r="G216" s="232"/>
      <c r="H216" s="296" t="s">
        <v>851</v>
      </c>
      <c r="I216" s="296"/>
      <c r="J216" s="296"/>
      <c r="K216" s="244"/>
    </row>
    <row r="217" spans="2:11" customFormat="1" ht="15" customHeight="1">
      <c r="B217" s="243"/>
      <c r="C217" s="175"/>
      <c r="D217" s="175"/>
      <c r="E217" s="175"/>
      <c r="F217" s="196">
        <v>3</v>
      </c>
      <c r="G217" s="232"/>
      <c r="H217" s="296" t="s">
        <v>852</v>
      </c>
      <c r="I217" s="296"/>
      <c r="J217" s="296"/>
      <c r="K217" s="244"/>
    </row>
    <row r="218" spans="2:11" customFormat="1" ht="15" customHeight="1">
      <c r="B218" s="243"/>
      <c r="C218" s="175"/>
      <c r="D218" s="175"/>
      <c r="E218" s="175"/>
      <c r="F218" s="196">
        <v>4</v>
      </c>
      <c r="G218" s="232"/>
      <c r="H218" s="296" t="s">
        <v>853</v>
      </c>
      <c r="I218" s="296"/>
      <c r="J218" s="296"/>
      <c r="K218" s="244"/>
    </row>
    <row r="219" spans="2:11" customFormat="1" ht="12.75" customHeight="1">
      <c r="B219" s="245"/>
      <c r="C219" s="246"/>
      <c r="D219" s="246"/>
      <c r="E219" s="246"/>
      <c r="F219" s="246"/>
      <c r="G219" s="246"/>
      <c r="H219" s="246"/>
      <c r="I219" s="246"/>
      <c r="J219" s="246"/>
      <c r="K219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AE32B0-B25E-43CA-9211-4C48DA33905B}"/>
</file>

<file path=customXml/itemProps2.xml><?xml version="1.0" encoding="utf-8"?>
<ds:datastoreItem xmlns:ds="http://schemas.openxmlformats.org/officeDocument/2006/customXml" ds:itemID="{8F23A09E-FA45-4598-B4FC-83AA985CB927}"/>
</file>

<file path=customXml/itemProps3.xml><?xml version="1.0" encoding="utf-8"?>
<ds:datastoreItem xmlns:ds="http://schemas.openxmlformats.org/officeDocument/2006/customXml" ds:itemID="{F816CB02-7D7F-4C99-8893-86563FD60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1010-5a - Rekonstrukce os...</vt:lpstr>
      <vt:lpstr>Pokyny pro vyplnění</vt:lpstr>
      <vt:lpstr>'1010-5a - Rekonstrukce os...'!Názvy_tisku</vt:lpstr>
      <vt:lpstr>'Rekapitulace stavby'!Názvy_tisku</vt:lpstr>
      <vt:lpstr>'1010-5a - Rekonstrukce os...'!Oblast_tisku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2026-03-06T12:58:19Z</dcterms:created>
  <dcterms:modified xsi:type="dcterms:W3CDTF">2026-03-10T13:30:27Z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