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OP TAK/Úspory energie/26004_ABC-Šroub - stavební práce/01_Zadávací dokumentace/final/"/>
    </mc:Choice>
  </mc:AlternateContent>
  <xr:revisionPtr revIDLastSave="0" documentId="8_{DA37CA05-78F4-4CAD-A70A-48285DDBD779}" xr6:coauthVersionLast="47" xr6:coauthVersionMax="47" xr10:uidLastSave="{00000000-0000-0000-0000-000000000000}"/>
  <bookViews>
    <workbookView xWindow="29760" yWindow="960" windowWidth="24210" windowHeight="18345" xr2:uid="{00000000-000D-0000-FFFF-FFFF00000000}"/>
  </bookViews>
  <sheets>
    <sheet name="Rekapitulace stavby" sheetId="1" r:id="rId1"/>
    <sheet name="1010-2b - Výměna otvorový..." sheetId="2" r:id="rId2"/>
    <sheet name="Pokyny pro vyplnění" sheetId="3" r:id="rId3"/>
  </sheets>
  <definedNames>
    <definedName name="_xlnm._FilterDatabase" localSheetId="1" hidden="1">'1010-2b - Výměna otvorový...'!$C$84:$K$171</definedName>
    <definedName name="_xlnm.Print_Titles" localSheetId="1">'1010-2b - Výměna otvorový...'!$84:$84</definedName>
    <definedName name="_xlnm.Print_Titles" localSheetId="0">'Rekapitulace stavby'!$52:$52</definedName>
    <definedName name="_xlnm.Print_Area" localSheetId="1">'1010-2b - Výměna otvorový...'!$C$4:$J$39,'1010-2b - Výměna otvorový...'!$C$45:$J$66,'1010-2b - Výměna otvorový...'!$C$72:$J$171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55" i="1"/>
  <c r="J35" i="2"/>
  <c r="AX55" i="1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9" i="2"/>
  <c r="BH159" i="2"/>
  <c r="BG159" i="2"/>
  <c r="BF159" i="2"/>
  <c r="T159" i="2"/>
  <c r="R159" i="2"/>
  <c r="P159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1" i="2"/>
  <c r="BH141" i="2"/>
  <c r="BG141" i="2"/>
  <c r="BF141" i="2"/>
  <c r="T141" i="2"/>
  <c r="R141" i="2"/>
  <c r="P141" i="2"/>
  <c r="BI136" i="2"/>
  <c r="BH136" i="2"/>
  <c r="BG136" i="2"/>
  <c r="BF136" i="2"/>
  <c r="T136" i="2"/>
  <c r="R136" i="2"/>
  <c r="P136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4" i="2"/>
  <c r="BH124" i="2"/>
  <c r="BG124" i="2"/>
  <c r="BF124" i="2"/>
  <c r="T124" i="2"/>
  <c r="R124" i="2"/>
  <c r="P124" i="2"/>
  <c r="BI122" i="2"/>
  <c r="BH122" i="2"/>
  <c r="BG122" i="2"/>
  <c r="BF122" i="2"/>
  <c r="T122" i="2"/>
  <c r="R122" i="2"/>
  <c r="P122" i="2"/>
  <c r="BI119" i="2"/>
  <c r="BH119" i="2"/>
  <c r="BG119" i="2"/>
  <c r="BF119" i="2"/>
  <c r="T119" i="2"/>
  <c r="T118" i="2"/>
  <c r="R119" i="2"/>
  <c r="R118" i="2"/>
  <c r="P119" i="2"/>
  <c r="P118" i="2"/>
  <c r="BI114" i="2"/>
  <c r="BH114" i="2"/>
  <c r="BG114" i="2"/>
  <c r="BF114" i="2"/>
  <c r="T114" i="2"/>
  <c r="R114" i="2"/>
  <c r="P114" i="2"/>
  <c r="BI110" i="2"/>
  <c r="BH110" i="2"/>
  <c r="BG110" i="2"/>
  <c r="BF110" i="2"/>
  <c r="T110" i="2"/>
  <c r="R110" i="2"/>
  <c r="P110" i="2"/>
  <c r="BI106" i="2"/>
  <c r="BH106" i="2"/>
  <c r="BG106" i="2"/>
  <c r="BF106" i="2"/>
  <c r="T106" i="2"/>
  <c r="R106" i="2"/>
  <c r="P106" i="2"/>
  <c r="BI102" i="2"/>
  <c r="BH102" i="2"/>
  <c r="BG102" i="2"/>
  <c r="BF102" i="2"/>
  <c r="T102" i="2"/>
  <c r="R102" i="2"/>
  <c r="P102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T87" i="2" s="1"/>
  <c r="R92" i="2"/>
  <c r="R87" i="2" s="1"/>
  <c r="P92" i="2"/>
  <c r="BI88" i="2"/>
  <c r="BH88" i="2"/>
  <c r="BG88" i="2"/>
  <c r="BF88" i="2"/>
  <c r="T88" i="2"/>
  <c r="R88" i="2"/>
  <c r="P88" i="2"/>
  <c r="P87" i="2"/>
  <c r="J82" i="2"/>
  <c r="F81" i="2"/>
  <c r="F79" i="2"/>
  <c r="E77" i="2"/>
  <c r="J55" i="2"/>
  <c r="F54" i="2"/>
  <c r="F52" i="2"/>
  <c r="E50" i="2"/>
  <c r="J21" i="2"/>
  <c r="E21" i="2"/>
  <c r="J81" i="2"/>
  <c r="J20" i="2"/>
  <c r="J18" i="2"/>
  <c r="E18" i="2"/>
  <c r="F82" i="2"/>
  <c r="J17" i="2"/>
  <c r="J12" i="2"/>
  <c r="J79" i="2" s="1"/>
  <c r="E7" i="2"/>
  <c r="E75" i="2"/>
  <c r="L50" i="1"/>
  <c r="AM50" i="1"/>
  <c r="AM49" i="1"/>
  <c r="L49" i="1"/>
  <c r="AM47" i="1"/>
  <c r="L47" i="1"/>
  <c r="L45" i="1"/>
  <c r="L44" i="1"/>
  <c r="J159" i="2"/>
  <c r="J129" i="2"/>
  <c r="BK92" i="2"/>
  <c r="BK159" i="2"/>
  <c r="BK102" i="2"/>
  <c r="J92" i="2"/>
  <c r="BK132" i="2"/>
  <c r="BK119" i="2"/>
  <c r="BK166" i="2"/>
  <c r="J155" i="2"/>
  <c r="J122" i="2"/>
  <c r="J88" i="2"/>
  <c r="BK155" i="2"/>
  <c r="BK141" i="2"/>
  <c r="BK127" i="2"/>
  <c r="BK162" i="2"/>
  <c r="J114" i="2"/>
  <c r="BK95" i="2"/>
  <c r="BK145" i="2"/>
  <c r="J127" i="2"/>
  <c r="BK98" i="2"/>
  <c r="J162" i="2"/>
  <c r="J132" i="2"/>
  <c r="J110" i="2"/>
  <c r="J170" i="2"/>
  <c r="J145" i="2"/>
  <c r="J124" i="2"/>
  <c r="BK170" i="2"/>
  <c r="BK122" i="2"/>
  <c r="J98" i="2"/>
  <c r="J136" i="2"/>
  <c r="BK124" i="2"/>
  <c r="BK88" i="2"/>
  <c r="J141" i="2"/>
  <c r="J119" i="2"/>
  <c r="J166" i="2"/>
  <c r="BK151" i="2"/>
  <c r="BK136" i="2"/>
  <c r="J102" i="2"/>
  <c r="AS54" i="1"/>
  <c r="J148" i="2"/>
  <c r="BK106" i="2"/>
  <c r="BK148" i="2"/>
  <c r="BK129" i="2"/>
  <c r="BK110" i="2"/>
  <c r="J95" i="2"/>
  <c r="J151" i="2"/>
  <c r="BK114" i="2"/>
  <c r="J106" i="2"/>
  <c r="P121" i="2" l="1"/>
  <c r="P86" i="2"/>
  <c r="P135" i="2"/>
  <c r="P134" i="2"/>
  <c r="T121" i="2"/>
  <c r="T86" i="2"/>
  <c r="R135" i="2"/>
  <c r="R134" i="2"/>
  <c r="BK121" i="2"/>
  <c r="J121" i="2"/>
  <c r="J63" i="2"/>
  <c r="R121" i="2"/>
  <c r="R86" i="2"/>
  <c r="R85" i="2"/>
  <c r="BK135" i="2"/>
  <c r="J135" i="2"/>
  <c r="J65" i="2"/>
  <c r="T135" i="2"/>
  <c r="T134" i="2" s="1"/>
  <c r="E48" i="2"/>
  <c r="F55" i="2"/>
  <c r="BE92" i="2"/>
  <c r="BE98" i="2"/>
  <c r="BE106" i="2"/>
  <c r="BE124" i="2"/>
  <c r="BE129" i="2"/>
  <c r="BE136" i="2"/>
  <c r="BE151" i="2"/>
  <c r="BE155" i="2"/>
  <c r="BE162" i="2"/>
  <c r="BE166" i="2"/>
  <c r="BE170" i="2"/>
  <c r="J54" i="2"/>
  <c r="BE88" i="2"/>
  <c r="BE95" i="2"/>
  <c r="BE110" i="2"/>
  <c r="BE122" i="2"/>
  <c r="BE141" i="2"/>
  <c r="J52" i="2"/>
  <c r="BE119" i="2"/>
  <c r="BK118" i="2"/>
  <c r="BK87" i="2" s="1"/>
  <c r="J87" i="2" s="1"/>
  <c r="J61" i="2" s="1"/>
  <c r="J118" i="2"/>
  <c r="J62" i="2" s="1"/>
  <c r="BE102" i="2"/>
  <c r="BE114" i="2"/>
  <c r="BE127" i="2"/>
  <c r="BE132" i="2"/>
  <c r="BE145" i="2"/>
  <c r="BE148" i="2"/>
  <c r="BE159" i="2"/>
  <c r="J34" i="2"/>
  <c r="AW55" i="1"/>
  <c r="F35" i="2"/>
  <c r="BB55" i="1" s="1"/>
  <c r="BB54" i="1" s="1"/>
  <c r="W31" i="1" s="1"/>
  <c r="F34" i="2"/>
  <c r="BA55" i="1" s="1"/>
  <c r="BA54" i="1" s="1"/>
  <c r="W30" i="1" s="1"/>
  <c r="F37" i="2"/>
  <c r="BD55" i="1"/>
  <c r="BD54" i="1"/>
  <c r="W33" i="1"/>
  <c r="F36" i="2"/>
  <c r="BC55" i="1"/>
  <c r="BC54" i="1"/>
  <c r="W32" i="1" s="1"/>
  <c r="T85" i="2" l="1"/>
  <c r="P85" i="2"/>
  <c r="AU55" i="1"/>
  <c r="BK86" i="2"/>
  <c r="J86" i="2"/>
  <c r="J60" i="2"/>
  <c r="BK134" i="2"/>
  <c r="J134" i="2"/>
  <c r="J64" i="2"/>
  <c r="AU54" i="1"/>
  <c r="AX54" i="1"/>
  <c r="F33" i="2"/>
  <c r="AZ55" i="1" s="1"/>
  <c r="AZ54" i="1" s="1"/>
  <c r="AV54" i="1" s="1"/>
  <c r="AK29" i="1" s="1"/>
  <c r="AY54" i="1"/>
  <c r="AW54" i="1"/>
  <c r="AK30" i="1"/>
  <c r="J33" i="2"/>
  <c r="AV55" i="1"/>
  <c r="AT55" i="1"/>
  <c r="BK85" i="2" l="1"/>
  <c r="J85" i="2"/>
  <c r="J59" i="2"/>
  <c r="AT54" i="1"/>
  <c r="W29" i="1"/>
  <c r="J30" i="2" l="1"/>
  <c r="AG55" i="1"/>
  <c r="AN55" i="1"/>
  <c r="J39" i="2" l="1"/>
  <c r="AG54" i="1"/>
  <c r="AN54" i="1"/>
  <c r="AK26" i="1" l="1"/>
  <c r="AK35" i="1"/>
</calcChain>
</file>

<file path=xl/sharedStrings.xml><?xml version="1.0" encoding="utf-8"?>
<sst xmlns="http://schemas.openxmlformats.org/spreadsheetml/2006/main" count="1522" uniqueCount="451">
  <si>
    <t>Export Komplet</t>
  </si>
  <si>
    <t>VZ</t>
  </si>
  <si>
    <t>2.0</t>
  </si>
  <si>
    <t>ZAMOK</t>
  </si>
  <si>
    <t>False</t>
  </si>
  <si>
    <t>{2153677d-9346-4c42-8d03-201ba8e8d377}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</si>
  <si>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</si>
  <si>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</si>
  <si>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</si>
  <si>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</si>
  <si>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</si>
  <si>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</si>
  <si>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</si>
  <si>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</si>
  <si>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</si>
  <si>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</si>
  <si>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</si>
  <si>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ABC-ŠROUB – ÚSPORNÁ OPATŘENÍ ČEBÍN</t>
  </si>
  <si>
    <t>KSO:</t>
  </si>
  <si>
    <t/>
  </si>
  <si>
    <t>CC-CZ:</t>
  </si>
  <si>
    <t>Místo:</t>
  </si>
  <si>
    <t xml:space="preserve"> </t>
  </si>
  <si>
    <t>Datum:</t>
  </si>
  <si>
    <t>8.12.2025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</si>
  <si>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</si>
  <si>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</si>
  <si>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</si>
  <si>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</si>
  <si>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</si>
  <si>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</si>
  <si>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</si>
  <si>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</si>
  <si>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</si>
  <si>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</si>
  <si>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</si>
  <si>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</si>
  <si>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</si>
  <si>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</si>
  <si>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</si>
  <si>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</si>
  <si>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</si>
  <si>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</si>
  <si>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</si>
  <si>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</si>
  <si>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</si>
  <si>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</si>
  <si>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</si>
  <si>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</si>
  <si>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</si>
  <si>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</si>
  <si>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</si>
  <si>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</si>
  <si>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</si>
  <si>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</si>
  <si>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</si>
  <si>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</si>
  <si>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</si>
  <si>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</si>
  <si>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</si>
  <si>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</si>
  <si>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</si>
  <si>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</si>
  <si>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</si>
  <si>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</si>
  <si>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</si>
  <si>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</si>
  <si>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</si>
  <si>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</si>
  <si>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</si>
  <si>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</si>
  <si>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</si>
  <si>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</si>
  <si>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</si>
  <si>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1010-2b</t>
  </si>
  <si>
    <t>Výměna otvorových výplní budovy -objekt SO 102</t>
  </si>
  <si>
    <t>STA</t>
  </si>
  <si>
    <t>1</t>
  </si>
  <si>
    <t>{de0d2c14-79b5-45e3-bb4b-3f3e2076d445}</t>
  </si>
  <si>
    <t>2</t>
  </si>
  <si>
    <t>KRYCÍ LIST SOUPISU PRACÍ</t>
  </si>
  <si>
    <t>Objekt:</t>
  </si>
  <si>
    <t>1010-2b - Výměna otvorových výplní budovy -objekt SO 102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</si>
  <si>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</si>
  <si>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</si>
  <si>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</si>
  <si>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</si>
  <si>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</si>
  <si>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</si>
  <si>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  95 - Dokončovací konstrukce a práce pozemních staveb</t>
  </si>
  <si>
    <t xml:space="preserve">    997 - Doprava suti a vybouraných hmot</t>
  </si>
  <si>
    <t>PSV - Práce a dodávky PSV</t>
  </si>
  <si>
    <t xml:space="preserve">    766 - Konstrukce truhlářské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</si>
  <si>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</si>
  <si>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</si>
  <si>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</si>
  <si>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</si>
  <si>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</si>
  <si>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</si>
  <si>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</si>
  <si>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</si>
  <si>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</si>
  <si>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</si>
  <si>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</si>
  <si>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</si>
  <si>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</si>
  <si>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</si>
  <si>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</si>
  <si>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</si>
  <si>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</si>
  <si>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</si>
  <si>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46</t>
  </si>
  <si>
    <t>K</t>
  </si>
  <si>
    <t>764002851</t>
  </si>
  <si>
    <t>Demontáž klempířských konstrukcí oplechování parapetů do suti</t>
  </si>
  <si>
    <t>m</t>
  </si>
  <si>
    <t>16</t>
  </si>
  <si>
    <t>-1851727487</t>
  </si>
  <si>
    <t>Online PSC</t>
  </si>
  <si>
    <t>https://podminky.urs.cz/item/CS_URS_2025_02/764002851</t>
  </si>
  <si>
    <t>VV</t>
  </si>
  <si>
    <t>2,4*4+2,4*3+2*0,9+1,8+0,88</t>
  </si>
  <si>
    <t>Součet</t>
  </si>
  <si>
    <t>4</t>
  </si>
  <si>
    <t>49</t>
  </si>
  <si>
    <t>767661811RV62</t>
  </si>
  <si>
    <t>Demontáž mříží pevných nebo otevíravých</t>
  </si>
  <si>
    <t>Soubor</t>
  </si>
  <si>
    <t>1695413400</t>
  </si>
  <si>
    <t>1*1</t>
  </si>
  <si>
    <t>50</t>
  </si>
  <si>
    <t>76766181RV63</t>
  </si>
  <si>
    <t>Demontáž mříží ocelových vnitřních,zpětná montáž</t>
  </si>
  <si>
    <t>525421253</t>
  </si>
  <si>
    <t>58</t>
  </si>
  <si>
    <t>968072455</t>
  </si>
  <si>
    <t>Vybourání kovových rámů oken s křídly, dveřních zárubní, vrat, stěn, ostění nebo obkladů dveřních zárubní, plochy do 2 m2</t>
  </si>
  <si>
    <t>m2</t>
  </si>
  <si>
    <t>-753788120</t>
  </si>
  <si>
    <t>https://podminky.urs.cz/item/CS_URS_2025_02/968072455</t>
  </si>
  <si>
    <t>0,8*2,55</t>
  </si>
  <si>
    <t>59</t>
  </si>
  <si>
    <t>968072456</t>
  </si>
  <si>
    <t>Vybourání kovových dveřních zárubní pl přes 2 m2</t>
  </si>
  <si>
    <t>-1589385542</t>
  </si>
  <si>
    <t>https://podminky.urs.cz/item/CS_URS_2025_02/968072456</t>
  </si>
  <si>
    <t>1*2,15</t>
  </si>
  <si>
    <t>60</t>
  </si>
  <si>
    <t>968072559</t>
  </si>
  <si>
    <t>Vybourání kovových rámů oken s křídly, dveřních zárubní, vrat, stěn, ostění nebo obkladů vrat, mimo posuvných a skládacích, plochy přes 5 m2</t>
  </si>
  <si>
    <t>-1577997388</t>
  </si>
  <si>
    <t>https://podminky.urs.cz/item/CS_URS_2025_02/968072559</t>
  </si>
  <si>
    <t>5*3,95</t>
  </si>
  <si>
    <t>61</t>
  </si>
  <si>
    <t>968082016</t>
  </si>
  <si>
    <t>Vybourání plastových rámů oken s křídly, dveřních zárubní, vrat rámu oken s křídly, plochy přes 1 do 2 m2</t>
  </si>
  <si>
    <t>176114080</t>
  </si>
  <si>
    <t>https://podminky.urs.cz/item/CS_URS_2025_02/968082016</t>
  </si>
  <si>
    <t>0,88*1,45+2*0,9*1,22</t>
  </si>
  <si>
    <t>62</t>
  </si>
  <si>
    <t>968082017</t>
  </si>
  <si>
    <t>Vybourání plastových rámů oken s křídly, dveřních zárubní, vrat rámu oken s křídly, plochy přes 2 do 4 m2</t>
  </si>
  <si>
    <t>773464534</t>
  </si>
  <si>
    <t>https://podminky.urs.cz/item/CS_URS_2025_02/968082017</t>
  </si>
  <si>
    <t>2,4*1,2*4+2,4*1,2*3+1,8*1,45</t>
  </si>
  <si>
    <t>95</t>
  </si>
  <si>
    <t>Dokončovací konstrukce a práce pozemních staveb</t>
  </si>
  <si>
    <t>64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</si>
  <si>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</si>
  <si>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</si>
  <si>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3</t>
  </si>
  <si>
    <t>-438064695</t>
  </si>
  <si>
    <t>https://podminky.urs.cz/item/CS_URS_2025_02/952901221</t>
  </si>
  <si>
    <t>997</t>
  </si>
  <si>
    <t>Doprava suti a vybouraných hmot</t>
  </si>
  <si>
    <t>105</t>
  </si>
  <si>
    <t>997013112</t>
  </si>
  <si>
    <t>Vnitrostaveništní doprava suti a vybouraných hmot vodorovně do 50 m s naložením základní pro budovy a haly výšky přes 6 do 9 m</t>
  </si>
  <si>
    <t>t</t>
  </si>
  <si>
    <t>1696882123</t>
  </si>
  <si>
    <t>https://podminky.urs.cz/item/CS_URS_2025_02/997013112</t>
  </si>
  <si>
    <t>66</t>
  </si>
  <si>
    <t>997013219</t>
  </si>
  <si>
    <t>Příplatek k vnitrostaveništní dopravě suti a vybouraných hmot za zvětšenou dopravu suti ZKD 10 m</t>
  </si>
  <si>
    <t>1649146054</t>
  </si>
  <si>
    <t>https://podminky.urs.cz/item/CS_URS_2024_01/997013219</t>
  </si>
  <si>
    <t>3,016*10 'Přepočtené koeficientem množství</t>
  </si>
  <si>
    <t>67</t>
  </si>
  <si>
    <t>997013501</t>
  </si>
  <si>
    <t>Odvoz suti a vybouraných hmot na skládku nebo meziskládku se složením, na vzdálenost do 1 km</t>
  </si>
  <si>
    <t>2091760261</t>
  </si>
  <si>
    <t>https://podminky.urs.cz/item/CS_URS_2024_01/997013501</t>
  </si>
  <si>
    <t>68</t>
  </si>
  <si>
    <t>997013509</t>
  </si>
  <si>
    <t>Příplatek k odvozu suti a vybouraných hmot na skládku ZKD 1 km přes 1 km</t>
  </si>
  <si>
    <t>-686303986</t>
  </si>
  <si>
    <t>https://podminky.urs.cz/item/CS_URS_2024_01/997013509</t>
  </si>
  <si>
    <t>3,016*20 'Přepočtené koeficientem množství</t>
  </si>
  <si>
    <t>106</t>
  </si>
  <si>
    <t>997013871</t>
  </si>
  <si>
    <t>Poplatek za uložení stavebního odpadu na recyklační skládce (skládkovné) směsného stavebního a demoličního zatříděného do Katalogu odpadů pod kódem 17 09 04</t>
  </si>
  <si>
    <t>-685927173</t>
  </si>
  <si>
    <t>https://podminky.urs.cz/item/CS_URS_2024_01/997013871</t>
  </si>
  <si>
    <t>PSV</t>
  </si>
  <si>
    <t>Práce a dodávky PSV</t>
  </si>
  <si>
    <t>766</t>
  </si>
  <si>
    <t>Konstrukce truhlářské</t>
  </si>
  <si>
    <t>89</t>
  </si>
  <si>
    <t>766622132</t>
  </si>
  <si>
    <t>Montáž oken plastových včetně montáže rámu plochy přes 1 m2 otevíravých do zdiva, výšky přes 1,5 do 2,5 m</t>
  </si>
  <si>
    <t>-2124262343</t>
  </si>
  <si>
    <t>https://podminky.urs.cz/item/CS_URS_2024_01/766622132</t>
  </si>
  <si>
    <t>Výplň O/6, O/8. O/7, O/5</t>
  </si>
  <si>
    <t>7*2,4*1,2+1,8*1,45+0,88*1,45+2*0,9*1,22</t>
  </si>
  <si>
    <t>90</t>
  </si>
  <si>
    <t>M</t>
  </si>
  <si>
    <t>61140054</t>
  </si>
  <si>
    <t>okno plastové otevíravé/sklopné trojsklo přes plochu 1m2 v 1,5-2,5m</t>
  </si>
  <si>
    <t>32</t>
  </si>
  <si>
    <t>-905448951</t>
  </si>
  <si>
    <t>Výplň O/5, O/6, O/7, O/8</t>
  </si>
  <si>
    <t>7*2,4*1,2+2*0,9*1,22+1,8*1,45+0,88*1,45</t>
  </si>
  <si>
    <t>91</t>
  </si>
  <si>
    <t>766629315RV201</t>
  </si>
  <si>
    <t>Výplň připojovací spáry výplní otvorů d+m</t>
  </si>
  <si>
    <t>1504242043</t>
  </si>
  <si>
    <t>7*2*(2,4+1,2)+2*2*(0,9+1,22)+2*(1,8+1,45)+2*(0,88+1,45)</t>
  </si>
  <si>
    <t>92</t>
  </si>
  <si>
    <t>60794102R08</t>
  </si>
  <si>
    <t>parapet dřevotřískový vnitřní povrch laminátový š 260mm</t>
  </si>
  <si>
    <t>1941349925</t>
  </si>
  <si>
    <t>(2,4*7+2*0,9+1,8+0,88)*1,1</t>
  </si>
  <si>
    <t>97</t>
  </si>
  <si>
    <t>766660001</t>
  </si>
  <si>
    <t>Montáž dveřních křídel dřevěných nebo plastových otevíravých do ocelové zárubně povrchově upravených jednokřídlových, šířky do 800 mm</t>
  </si>
  <si>
    <t>kus</t>
  </si>
  <si>
    <t>-167522504</t>
  </si>
  <si>
    <t>https://podminky.urs.cz/item/CS_URS_2025_02/766660001</t>
  </si>
  <si>
    <t>93</t>
  </si>
  <si>
    <t>766694116</t>
  </si>
  <si>
    <t>Montáž ostatních truhlářských konstrukcí parapetních desek dřevěných nebo plastových šířky do 300 mm</t>
  </si>
  <si>
    <t>2111089609</t>
  </si>
  <si>
    <t>https://podminky.urs.cz/item/CS_URS_2024_01/766694116</t>
  </si>
  <si>
    <t>2,4*7+2*0,9+1,8+0,88</t>
  </si>
  <si>
    <t>94</t>
  </si>
  <si>
    <t>766698112R13-2</t>
  </si>
  <si>
    <t>Montáž ostatních truhlářských konstrukcí otvíravých garážových vrat do ocelové nebo dřevěné zárubně, velikosti přes 6,00 m2</t>
  </si>
  <si>
    <t>1469566052</t>
  </si>
  <si>
    <t>55345868RV212-02</t>
  </si>
  <si>
    <t>vrata garážová sekční 5,0*3,5m s integrovanými dveřmi(u=max1,2W/M2k)</t>
  </si>
  <si>
    <t>-1579275400</t>
  </si>
  <si>
    <t>Výplň V/10</t>
  </si>
  <si>
    <t>96</t>
  </si>
  <si>
    <t>766-RV209</t>
  </si>
  <si>
    <t>D+M dveří plastových(u=do 1,2Wm2K)vč dodávky a montáže ocel. zárubně 900/2000mm</t>
  </si>
  <si>
    <t>ks</t>
  </si>
  <si>
    <t>-2107113393</t>
  </si>
  <si>
    <t>Výplň D/9</t>
  </si>
  <si>
    <t>104</t>
  </si>
  <si>
    <t>998766101</t>
  </si>
  <si>
    <t>Přesun hmot pro konstrukce truhlářské stanovený z hmotnosti přesunovaného materiálu vodorovná dopravní vzdálenost do 50 m základní v objektech výšky do 6 m</t>
  </si>
  <si>
    <t>235170989</t>
  </si>
  <si>
    <t>https://podminky.urs.cz/item/CS_URS_2025_02/998766101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</si>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</sst>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23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2/997013112" TargetMode="External"/><Relationship Id="rId13" Type="http://schemas.openxmlformats.org/officeDocument/2006/relationships/hyperlink" Target="https://podminky.urs.cz/item/CS_URS_2024_01/766622132" TargetMode="External"/><Relationship Id="rId3" Type="http://schemas.openxmlformats.org/officeDocument/2006/relationships/hyperlink" Target="https://podminky.urs.cz/item/CS_URS_2025_02/968072456" TargetMode="External"/><Relationship Id="rId7" Type="http://schemas.openxmlformats.org/officeDocument/2006/relationships/hyperlink" Target="https://podminky.urs.cz/item/CS_URS_2025_02/952901221" TargetMode="External"/><Relationship Id="rId12" Type="http://schemas.openxmlformats.org/officeDocument/2006/relationships/hyperlink" Target="https://podminky.urs.cz/item/CS_URS_2024_01/997013871" TargetMode="External"/><Relationship Id="rId1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2/968072455" TargetMode="External"/><Relationship Id="rId16" Type="http://schemas.openxmlformats.org/officeDocument/2006/relationships/hyperlink" Target="https://podminky.urs.cz/item/CS_URS_2025_02/998766101" TargetMode="External"/><Relationship Id="rId1" Type="http://schemas.openxmlformats.org/officeDocument/2006/relationships/hyperlink" Target="https://podminky.urs.cz/item/CS_URS_2025_02/764002851" TargetMode="External"/><Relationship Id="rId6" Type="http://schemas.openxmlformats.org/officeDocument/2006/relationships/hyperlink" Target="https://podminky.urs.cz/item/CS_URS_2025_02/968082017" TargetMode="External"/><Relationship Id="rId11" Type="http://schemas.openxmlformats.org/officeDocument/2006/relationships/hyperlink" Target="https://podminky.urs.cz/item/CS_URS_2024_01/997013509" TargetMode="External"/><Relationship Id="rId5" Type="http://schemas.openxmlformats.org/officeDocument/2006/relationships/hyperlink" Target="https://podminky.urs.cz/item/CS_URS_2025_02/968082016" TargetMode="External"/><Relationship Id="rId15" Type="http://schemas.openxmlformats.org/officeDocument/2006/relationships/hyperlink" Target="https://podminky.urs.cz/item/CS_URS_2024_01/766694116" TargetMode="External"/><Relationship Id="rId10" Type="http://schemas.openxmlformats.org/officeDocument/2006/relationships/hyperlink" Target="https://podminky.urs.cz/item/CS_URS_2024_01/997013501" TargetMode="External"/><Relationship Id="rId4" Type="http://schemas.openxmlformats.org/officeDocument/2006/relationships/hyperlink" Target="https://podminky.urs.cz/item/CS_URS_2025_02/968072559" TargetMode="External"/><Relationship Id="rId9" Type="http://schemas.openxmlformats.org/officeDocument/2006/relationships/hyperlink" Target="https://podminky.urs.cz/item/CS_URS_2024_01/997013219" TargetMode="External"/><Relationship Id="rId14" Type="http://schemas.openxmlformats.org/officeDocument/2006/relationships/hyperlink" Target="https://podminky.urs.cz/item/CS_URS_2025_02/7666600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" customHeight="1">
      <c r="AR2" s="266"/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7" t="s">
        <v>6</v>
      </c>
      <c r="BT2" s="17" t="s">
        <v>7</v>
      </c>
    </row>
    <row r="3" spans="1:74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0"/>
      <c r="BE5" s="262" t="s">
        <v>15</v>
      </c>
      <c r="BS5" s="17" t="s">
        <v>6</v>
      </c>
    </row>
    <row r="6" spans="1:74" ht="36.9" customHeight="1">
      <c r="B6" s="20"/>
      <c r="D6" s="26" t="s">
        <v>16</v>
      </c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0"/>
      <c r="BE6" s="263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3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 t="s">
        <v>24</v>
      </c>
      <c r="AR8" s="20"/>
      <c r="BE8" s="263"/>
      <c r="BS8" s="17" t="s">
        <v>6</v>
      </c>
    </row>
    <row r="9" spans="1:74" ht="14.4" customHeight="1">
      <c r="B9" s="20"/>
      <c r="AR9" s="20"/>
      <c r="BE9" s="263"/>
      <c r="BS9" s="17" t="s">
        <v>6</v>
      </c>
    </row>
    <row r="10" spans="1:74" ht="12" customHeight="1">
      <c r="B10" s="20"/>
      <c r="D10" s="27" t="s">
        <v>25</v>
      </c>
      <c r="AK10" s="27" t="s">
        <v>26</v>
      </c>
      <c r="AN10" s="25" t="s">
        <v>19</v>
      </c>
      <c r="AR10" s="20"/>
      <c r="BE10" s="263"/>
      <c r="BS10" s="17" t="s">
        <v>6</v>
      </c>
    </row>
    <row r="11" spans="1:74" ht="18.45" customHeight="1">
      <c r="B11" s="20"/>
      <c r="E11" s="25" t="s">
        <v>22</v>
      </c>
      <c r="AK11" s="27" t="s">
        <v>27</v>
      </c>
      <c r="AN11" s="25" t="s">
        <v>19</v>
      </c>
      <c r="AR11" s="20"/>
      <c r="BE11" s="263"/>
      <c r="BS11" s="17" t="s">
        <v>6</v>
      </c>
    </row>
    <row r="12" spans="1:74" ht="6.9" customHeight="1">
      <c r="B12" s="20"/>
      <c r="AR12" s="20"/>
      <c r="BE12" s="263"/>
      <c r="BS12" s="17" t="s">
        <v>6</v>
      </c>
    </row>
    <row r="13" spans="1:74" ht="12" customHeight="1">
      <c r="B13" s="20"/>
      <c r="D13" s="27" t="s">
        <v>28</v>
      </c>
      <c r="AK13" s="27" t="s">
        <v>26</v>
      </c>
      <c r="AN13" s="29" t="s">
        <v>29</v>
      </c>
      <c r="AR13" s="20"/>
      <c r="BE13" s="263"/>
      <c r="BS13" s="17" t="s">
        <v>6</v>
      </c>
    </row>
    <row r="14" spans="1:74" ht="13.2">
      <c r="B14" s="20"/>
      <c r="E14" s="268" t="s">
        <v>29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7" t="s">
        <v>27</v>
      </c>
      <c r="AN14" s="29" t="s">
        <v>29</v>
      </c>
      <c r="AR14" s="20"/>
      <c r="BE14" s="263"/>
      <c r="BS14" s="17" t="s">
        <v>6</v>
      </c>
    </row>
    <row r="15" spans="1:74" ht="6.9" customHeight="1">
      <c r="B15" s="20"/>
      <c r="AR15" s="20"/>
      <c r="BE15" s="263"/>
      <c r="BS15" s="17" t="s">
        <v>4</v>
      </c>
    </row>
    <row r="16" spans="1:74" ht="12" customHeight="1">
      <c r="B16" s="20"/>
      <c r="D16" s="27" t="s">
        <v>30</v>
      </c>
      <c r="AK16" s="27" t="s">
        <v>26</v>
      </c>
      <c r="AN16" s="25" t="s">
        <v>19</v>
      </c>
      <c r="AR16" s="20"/>
      <c r="BE16" s="263"/>
      <c r="BS16" s="17" t="s">
        <v>4</v>
      </c>
    </row>
    <row r="17" spans="2:71" ht="18.45" customHeight="1">
      <c r="B17" s="20"/>
      <c r="E17" s="25" t="s">
        <v>22</v>
      </c>
      <c r="AK17" s="27" t="s">
        <v>27</v>
      </c>
      <c r="AN17" s="25" t="s">
        <v>19</v>
      </c>
      <c r="AR17" s="20"/>
      <c r="BE17" s="263"/>
      <c r="BS17" s="17" t="s">
        <v>31</v>
      </c>
    </row>
    <row r="18" spans="2:71" ht="6.9" customHeight="1">
      <c r="B18" s="20"/>
      <c r="AR18" s="20"/>
      <c r="BE18" s="263"/>
      <c r="BS18" s="17" t="s">
        <v>6</v>
      </c>
    </row>
    <row r="19" spans="2:71" ht="12" customHeight="1">
      <c r="B19" s="20"/>
      <c r="D19" s="27" t="s">
        <v>32</v>
      </c>
      <c r="AK19" s="27" t="s">
        <v>26</v>
      </c>
      <c r="AN19" s="25" t="s">
        <v>19</v>
      </c>
      <c r="AR19" s="20"/>
      <c r="BE19" s="263"/>
      <c r="BS19" s="17" t="s">
        <v>6</v>
      </c>
    </row>
    <row r="20" spans="2:71" ht="18.45" customHeight="1">
      <c r="B20" s="20"/>
      <c r="E20" s="25" t="s">
        <v>22</v>
      </c>
      <c r="AK20" s="27" t="s">
        <v>27</v>
      </c>
      <c r="AN20" s="25" t="s">
        <v>19</v>
      </c>
      <c r="AR20" s="20"/>
      <c r="BE20" s="263"/>
      <c r="BS20" s="17" t="s">
        <v>4</v>
      </c>
    </row>
    <row r="21" spans="2:71" ht="6.9" customHeight="1">
      <c r="B21" s="20"/>
      <c r="AR21" s="20"/>
      <c r="BE21" s="263"/>
    </row>
    <row r="22" spans="2:71" ht="12" customHeight="1">
      <c r="B22" s="20"/>
      <c r="D22" s="27" t="s">
        <v>33</v>
      </c>
      <c r="AR22" s="20"/>
      <c r="BE22" s="263"/>
    </row>
    <row r="23" spans="2:71" ht="47.25" customHeight="1">
      <c r="B23" s="20"/>
      <c r="E23" s="270" t="s">
        <v>34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0"/>
      <c r="BE23" s="263"/>
    </row>
    <row r="24" spans="2:71" ht="6.9" customHeight="1">
      <c r="B24" s="20"/>
      <c r="AR24" s="20"/>
      <c r="BE24" s="263"/>
    </row>
    <row r="25" spans="2:71" ht="6.9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3"/>
    </row>
    <row r="26" spans="2:71" s="1" customFormat="1" ht="25.95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1">
        <f>ROUND(AG54,2)</f>
        <v>0</v>
      </c>
      <c r="AL26" s="272"/>
      <c r="AM26" s="272"/>
      <c r="AN26" s="272"/>
      <c r="AO26" s="272"/>
      <c r="AR26" s="32"/>
      <c r="BE26" s="263"/>
    </row>
    <row r="27" spans="2:71" s="1" customFormat="1" ht="6.9" customHeight="1">
      <c r="B27" s="32"/>
      <c r="AR27" s="32"/>
      <c r="BE27" s="263"/>
    </row>
    <row r="28" spans="2:71" s="1" customFormat="1" ht="13.2">
      <c r="B28" s="32"/>
      <c r="L28" s="273" t="s">
        <v>36</v>
      </c>
      <c r="M28" s="273"/>
      <c r="N28" s="273"/>
      <c r="O28" s="273"/>
      <c r="P28" s="273"/>
      <c r="W28" s="273" t="s">
        <v>37</v>
      </c>
      <c r="X28" s="273"/>
      <c r="Y28" s="273"/>
      <c r="Z28" s="273"/>
      <c r="AA28" s="273"/>
      <c r="AB28" s="273"/>
      <c r="AC28" s="273"/>
      <c r="AD28" s="273"/>
      <c r="AE28" s="273"/>
      <c r="AK28" s="273" t="s">
        <v>38</v>
      </c>
      <c r="AL28" s="273"/>
      <c r="AM28" s="273"/>
      <c r="AN28" s="273"/>
      <c r="AO28" s="273"/>
      <c r="AR28" s="32"/>
      <c r="BE28" s="263"/>
    </row>
    <row r="29" spans="2:71" s="2" customFormat="1" ht="14.4" customHeight="1">
      <c r="B29" s="36"/>
      <c r="D29" s="27" t="s">
        <v>39</v>
      </c>
      <c r="F29" s="27" t="s">
        <v>40</v>
      </c>
      <c r="L29" s="276">
        <v>0.21</v>
      </c>
      <c r="M29" s="275"/>
      <c r="N29" s="275"/>
      <c r="O29" s="275"/>
      <c r="P29" s="275"/>
      <c r="W29" s="274">
        <f>ROUND(AZ54,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ROUND(AV54, 2)</f>
        <v>0</v>
      </c>
      <c r="AL29" s="275"/>
      <c r="AM29" s="275"/>
      <c r="AN29" s="275"/>
      <c r="AO29" s="275"/>
      <c r="AR29" s="36"/>
      <c r="BE29" s="264"/>
    </row>
    <row r="30" spans="2:71" s="2" customFormat="1" ht="14.4" customHeight="1">
      <c r="B30" s="36"/>
      <c r="F30" s="27" t="s">
        <v>41</v>
      </c>
      <c r="L30" s="276">
        <v>0.12</v>
      </c>
      <c r="M30" s="275"/>
      <c r="N30" s="275"/>
      <c r="O30" s="275"/>
      <c r="P30" s="275"/>
      <c r="W30" s="274">
        <f>ROUND(BA54,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ROUND(AW54, 2)</f>
        <v>0</v>
      </c>
      <c r="AL30" s="275"/>
      <c r="AM30" s="275"/>
      <c r="AN30" s="275"/>
      <c r="AO30" s="275"/>
      <c r="AR30" s="36"/>
      <c r="BE30" s="264"/>
    </row>
    <row r="31" spans="2:71" s="2" customFormat="1" ht="14.4" hidden="1" customHeight="1">
      <c r="B31" s="36"/>
      <c r="F31" s="27" t="s">
        <v>42</v>
      </c>
      <c r="L31" s="276">
        <v>0.21</v>
      </c>
      <c r="M31" s="275"/>
      <c r="N31" s="275"/>
      <c r="O31" s="275"/>
      <c r="P31" s="275"/>
      <c r="W31" s="274">
        <f>ROUND(BB54,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6"/>
      <c r="BE31" s="264"/>
    </row>
    <row r="32" spans="2:71" s="2" customFormat="1" ht="14.4" hidden="1" customHeight="1">
      <c r="B32" s="36"/>
      <c r="F32" s="27" t="s">
        <v>43</v>
      </c>
      <c r="L32" s="276">
        <v>0.12</v>
      </c>
      <c r="M32" s="275"/>
      <c r="N32" s="275"/>
      <c r="O32" s="275"/>
      <c r="P32" s="275"/>
      <c r="W32" s="274">
        <f>ROUND(BC54,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6"/>
      <c r="BE32" s="264"/>
    </row>
    <row r="33" spans="2:44" s="2" customFormat="1" ht="14.4" hidden="1" customHeight="1">
      <c r="B33" s="36"/>
      <c r="F33" s="27" t="s">
        <v>44</v>
      </c>
      <c r="L33" s="276">
        <v>0</v>
      </c>
      <c r="M33" s="275"/>
      <c r="N33" s="275"/>
      <c r="O33" s="275"/>
      <c r="P33" s="275"/>
      <c r="W33" s="274">
        <f>ROUND(BD54,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6"/>
    </row>
    <row r="34" spans="2:44" s="1" customFormat="1" ht="6.9" customHeight="1">
      <c r="B34" s="32"/>
      <c r="AR34" s="32"/>
    </row>
    <row r="35" spans="2:44" s="1" customFormat="1" ht="25.95" customHeight="1">
      <c r="B35" s="32"/>
      <c r="C35" s="37"/>
      <c r="D35" s="38" t="s">
        <v>45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46</v>
      </c>
      <c r="U35" s="39"/>
      <c r="V35" s="39"/>
      <c r="W35" s="39"/>
      <c r="X35" s="277" t="s">
        <v>47</v>
      </c>
      <c r="Y35" s="278"/>
      <c r="Z35" s="278"/>
      <c r="AA35" s="278"/>
      <c r="AB35" s="278"/>
      <c r="AC35" s="39"/>
      <c r="AD35" s="39"/>
      <c r="AE35" s="39"/>
      <c r="AF35" s="39"/>
      <c r="AG35" s="39"/>
      <c r="AH35" s="39"/>
      <c r="AI35" s="39"/>
      <c r="AJ35" s="39"/>
      <c r="AK35" s="279">
        <f>SUM(AK26:AK33)</f>
        <v>0</v>
      </c>
      <c r="AL35" s="278"/>
      <c r="AM35" s="278"/>
      <c r="AN35" s="278"/>
      <c r="AO35" s="280"/>
      <c r="AP35" s="37"/>
      <c r="AQ35" s="37"/>
      <c r="AR35" s="32"/>
    </row>
    <row r="36" spans="2:44" s="1" customFormat="1" ht="6.9" customHeight="1">
      <c r="B36" s="32"/>
      <c r="AR36" s="32"/>
    </row>
    <row r="37" spans="2:44" s="1" customFormat="1" ht="6.9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" customHeight="1">
      <c r="B42" s="32"/>
      <c r="C42" s="21" t="s">
        <v>48</v>
      </c>
      <c r="AR42" s="32"/>
    </row>
    <row r="43" spans="2:44" s="1" customFormat="1" ht="6.9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302</v>
      </c>
      <c r="AR44" s="45"/>
    </row>
    <row r="45" spans="2:44" s="4" customFormat="1" ht="36.9" customHeight="1">
      <c r="B45" s="46"/>
      <c r="C45" s="47" t="s">
        <v>16</v>
      </c>
      <c r="L45" s="281" t="str">
        <f>K6</f>
        <v>ABC-ŠROUB – ÚSPORNÁ OPATŘENÍ ČEBÍN</v>
      </c>
      <c r="M45" s="282"/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2"/>
      <c r="AN45" s="282"/>
      <c r="AO45" s="282"/>
      <c r="AR45" s="46"/>
    </row>
    <row r="46" spans="2:44" s="1" customFormat="1" ht="6.9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 </v>
      </c>
      <c r="AI47" s="27" t="s">
        <v>23</v>
      </c>
      <c r="AM47" s="283" t="str">
        <f>IF(AN8= "","",AN8)</f>
        <v>8.12.2025</v>
      </c>
      <c r="AN47" s="283"/>
      <c r="AR47" s="32"/>
    </row>
    <row r="48" spans="2:44" s="1" customFormat="1" ht="6.9" customHeight="1">
      <c r="B48" s="32"/>
      <c r="AR48" s="32"/>
    </row>
    <row r="49" spans="1:91" s="1" customFormat="1" ht="15.15" customHeight="1">
      <c r="B49" s="32"/>
      <c r="C49" s="27" t="s">
        <v>25</v>
      </c>
      <c r="L49" s="3" t="str">
        <f>IF(E11= "","",E11)</f>
        <v xml:space="preserve"> </v>
      </c>
      <c r="AI49" s="27" t="s">
        <v>30</v>
      </c>
      <c r="AM49" s="284" t="str">
        <f>IF(E17="","",E17)</f>
        <v xml:space="preserve"> </v>
      </c>
      <c r="AN49" s="285"/>
      <c r="AO49" s="285"/>
      <c r="AP49" s="285"/>
      <c r="AR49" s="32"/>
      <c r="AS49" s="286" t="s">
        <v>49</v>
      </c>
      <c r="AT49" s="287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15" customHeight="1">
      <c r="B50" s="32"/>
      <c r="C50" s="27" t="s">
        <v>28</v>
      </c>
      <c r="L50" s="3" t="str">
        <f>IF(E14= "Vyplň údaj","",E14)</f>
        <v/>
      </c>
      <c r="AI50" s="27" t="s">
        <v>32</v>
      </c>
      <c r="AM50" s="284" t="str">
        <f>IF(E20="","",E20)</f>
        <v xml:space="preserve"> </v>
      </c>
      <c r="AN50" s="285"/>
      <c r="AO50" s="285"/>
      <c r="AP50" s="285"/>
      <c r="AR50" s="32"/>
      <c r="AS50" s="288"/>
      <c r="AT50" s="289"/>
      <c r="BD50" s="53"/>
    </row>
    <row r="51" spans="1:91" s="1" customFormat="1" ht="10.8" customHeight="1">
      <c r="B51" s="32"/>
      <c r="AR51" s="32"/>
      <c r="AS51" s="288"/>
      <c r="AT51" s="289"/>
      <c r="BD51" s="53"/>
    </row>
    <row r="52" spans="1:91" s="1" customFormat="1" ht="29.25" customHeight="1">
      <c r="B52" s="32"/>
      <c r="C52" s="290" t="s">
        <v>50</v>
      </c>
      <c r="D52" s="291"/>
      <c r="E52" s="291"/>
      <c r="F52" s="291"/>
      <c r="G52" s="291"/>
      <c r="H52" s="54"/>
      <c r="I52" s="292" t="s">
        <v>51</v>
      </c>
      <c r="J52" s="291"/>
      <c r="K52" s="291"/>
      <c r="L52" s="291"/>
      <c r="M52" s="291"/>
      <c r="N52" s="291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291"/>
      <c r="AB52" s="291"/>
      <c r="AC52" s="291"/>
      <c r="AD52" s="291"/>
      <c r="AE52" s="291"/>
      <c r="AF52" s="291"/>
      <c r="AG52" s="293" t="s">
        <v>52</v>
      </c>
      <c r="AH52" s="291"/>
      <c r="AI52" s="291"/>
      <c r="AJ52" s="291"/>
      <c r="AK52" s="291"/>
      <c r="AL52" s="291"/>
      <c r="AM52" s="291"/>
      <c r="AN52" s="292" t="s">
        <v>53</v>
      </c>
      <c r="AO52" s="291"/>
      <c r="AP52" s="291"/>
      <c r="AQ52" s="55" t="s">
        <v>54</v>
      </c>
      <c r="AR52" s="32"/>
      <c r="AS52" s="56" t="s">
        <v>55</v>
      </c>
      <c r="AT52" s="57" t="s">
        <v>56</v>
      </c>
      <c r="AU52" s="57" t="s">
        <v>57</v>
      </c>
      <c r="AV52" s="57" t="s">
        <v>58</v>
      </c>
      <c r="AW52" s="57" t="s">
        <v>59</v>
      </c>
      <c r="AX52" s="57" t="s">
        <v>60</v>
      </c>
      <c r="AY52" s="57" t="s">
        <v>61</v>
      </c>
      <c r="AZ52" s="57" t="s">
        <v>62</v>
      </c>
      <c r="BA52" s="57" t="s">
        <v>63</v>
      </c>
      <c r="BB52" s="57" t="s">
        <v>64</v>
      </c>
      <c r="BC52" s="57" t="s">
        <v>65</v>
      </c>
      <c r="BD52" s="58" t="s">
        <v>66</v>
      </c>
    </row>
    <row r="53" spans="1:91" s="1" customFormat="1" ht="10.8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" customHeight="1">
      <c r="B54" s="60"/>
      <c r="C54" s="61" t="s">
        <v>67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97">
        <f>ROUND(AG55,2)</f>
        <v>0</v>
      </c>
      <c r="AH54" s="297"/>
      <c r="AI54" s="297"/>
      <c r="AJ54" s="297"/>
      <c r="AK54" s="297"/>
      <c r="AL54" s="297"/>
      <c r="AM54" s="297"/>
      <c r="AN54" s="298">
        <f>SUM(AG54,AT54)</f>
        <v>0</v>
      </c>
      <c r="AO54" s="298"/>
      <c r="AP54" s="298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68</v>
      </c>
      <c r="BT54" s="69" t="s">
        <v>69</v>
      </c>
      <c r="BU54" s="70" t="s">
        <v>70</v>
      </c>
      <c r="BV54" s="69" t="s">
        <v>71</v>
      </c>
      <c r="BW54" s="69" t="s">
        <v>5</v>
      </c>
      <c r="BX54" s="69" t="s">
        <v>72</v>
      </c>
      <c r="CL54" s="69" t="s">
        <v>19</v>
      </c>
    </row>
    <row r="55" spans="1:91" s="6" customFormat="1" ht="24.75" customHeight="1">
      <c r="A55" s="71" t="s">
        <v>73</v>
      </c>
      <c r="B55" s="72"/>
      <c r="C55" s="73"/>
      <c r="D55" s="296" t="s">
        <v>74</v>
      </c>
      <c r="E55" s="296"/>
      <c r="F55" s="296"/>
      <c r="G55" s="296"/>
      <c r="H55" s="296"/>
      <c r="I55" s="74"/>
      <c r="J55" s="296" t="s">
        <v>75</v>
      </c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4">
        <f>'1010-2b - Výměna otvorový...'!J30</f>
        <v>0</v>
      </c>
      <c r="AH55" s="295"/>
      <c r="AI55" s="295"/>
      <c r="AJ55" s="295"/>
      <c r="AK55" s="295"/>
      <c r="AL55" s="295"/>
      <c r="AM55" s="295"/>
      <c r="AN55" s="294">
        <f>SUM(AG55,AT55)</f>
        <v>0</v>
      </c>
      <c r="AO55" s="295"/>
      <c r="AP55" s="295"/>
      <c r="AQ55" s="75" t="s">
        <v>76</v>
      </c>
      <c r="AR55" s="72"/>
      <c r="AS55" s="76">
        <v>0</v>
      </c>
      <c r="AT55" s="77">
        <f>ROUND(SUM(AV55:AW55),2)</f>
        <v>0</v>
      </c>
      <c r="AU55" s="78">
        <f>'1010-2b - Výměna otvorový...'!P85</f>
        <v>0</v>
      </c>
      <c r="AV55" s="77">
        <f>'1010-2b - Výměna otvorový...'!J33</f>
        <v>0</v>
      </c>
      <c r="AW55" s="77">
        <f>'1010-2b - Výměna otvorový...'!J34</f>
        <v>0</v>
      </c>
      <c r="AX55" s="77">
        <f>'1010-2b - Výměna otvorový...'!J35</f>
        <v>0</v>
      </c>
      <c r="AY55" s="77">
        <f>'1010-2b - Výměna otvorový...'!J36</f>
        <v>0</v>
      </c>
      <c r="AZ55" s="77">
        <f>'1010-2b - Výměna otvorový...'!F33</f>
        <v>0</v>
      </c>
      <c r="BA55" s="77">
        <f>'1010-2b - Výměna otvorový...'!F34</f>
        <v>0</v>
      </c>
      <c r="BB55" s="77">
        <f>'1010-2b - Výměna otvorový...'!F35</f>
        <v>0</v>
      </c>
      <c r="BC55" s="77">
        <f>'1010-2b - Výměna otvorový...'!F36</f>
        <v>0</v>
      </c>
      <c r="BD55" s="79">
        <f>'1010-2b - Výměna otvorový...'!F37</f>
        <v>0</v>
      </c>
      <c r="BT55" s="80" t="s">
        <v>77</v>
      </c>
      <c r="BV55" s="80" t="s">
        <v>71</v>
      </c>
      <c r="BW55" s="80" t="s">
        <v>78</v>
      </c>
      <c r="BX55" s="80" t="s">
        <v>5</v>
      </c>
      <c r="CL55" s="80" t="s">
        <v>19</v>
      </c>
      <c r="CM55" s="80" t="s">
        <v>79</v>
      </c>
    </row>
    <row r="56" spans="1:91" s="1" customFormat="1" ht="30" customHeight="1">
      <c r="B56" s="32"/>
      <c r="AR56" s="32"/>
    </row>
    <row r="57" spans="1:91" s="1" customFormat="1" ht="6.9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KU/S/WevNxqm02HQb/B3/aPZr/JreR/0McKZyNckAp97/EROhcqDvISpg/KN0fEu7weiupLSrKf2vr/e5AoHqA==" saltValue="gqV1qNfXGVZo7J7L05r/TMX/vYE3B/iGMZPWz6cUV0sopMq5ddga4RhcB5kraOjUbsCrJPKNY1JwXOxDx6oR0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1010-2b - Výměna otvorový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7" t="s">
        <v>78</v>
      </c>
    </row>
    <row r="3" spans="2:46" ht="6.9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79</v>
      </c>
    </row>
    <row r="4" spans="2:46" ht="24.9" customHeight="1">
      <c r="B4" s="20"/>
      <c r="D4" s="21" t="s">
        <v>80</v>
      </c>
      <c r="L4" s="20"/>
      <c r="M4" s="81" t="s">
        <v>10</v>
      </c>
      <c r="AT4" s="17" t="s">
        <v>4</v>
      </c>
    </row>
    <row r="5" spans="2:46" ht="6.9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299" t="str">
        <f>'Rekapitulace stavby'!K6</f>
        <v>ABC-ŠROUB – ÚSPORNÁ OPATŘENÍ ČEBÍN</v>
      </c>
      <c r="F7" s="300"/>
      <c r="G7" s="300"/>
      <c r="H7" s="300"/>
      <c r="L7" s="20"/>
    </row>
    <row r="8" spans="2:46" s="1" customFormat="1" ht="12" customHeight="1">
      <c r="B8" s="32"/>
      <c r="D8" s="27" t="s">
        <v>81</v>
      </c>
      <c r="L8" s="32"/>
    </row>
    <row r="9" spans="2:46" s="1" customFormat="1" ht="16.5" customHeight="1">
      <c r="B9" s="32"/>
      <c r="E9" s="281" t="s">
        <v>82</v>
      </c>
      <c r="F9" s="301"/>
      <c r="G9" s="301"/>
      <c r="H9" s="301"/>
      <c r="L9" s="32"/>
    </row>
    <row r="10" spans="2:46" s="1" customFormat="1" ht="10.199999999999999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 t="str">
        <f>'Rekapitulace stavby'!AN8</f>
        <v>8.12.2025</v>
      </c>
      <c r="L12" s="32"/>
    </row>
    <row r="13" spans="2:46" s="1" customFormat="1" ht="10.8" customHeight="1">
      <c r="B13" s="32"/>
      <c r="L13" s="32"/>
    </row>
    <row r="14" spans="2:46" s="1" customFormat="1" ht="12" customHeight="1">
      <c r="B14" s="32"/>
      <c r="D14" s="27" t="s">
        <v>25</v>
      </c>
      <c r="I14" s="27" t="s">
        <v>26</v>
      </c>
      <c r="J14" s="25" t="s">
        <v>19</v>
      </c>
      <c r="L14" s="32"/>
    </row>
    <row r="15" spans="2:46" s="1" customFormat="1" ht="18" customHeight="1">
      <c r="B15" s="32"/>
      <c r="E15" s="25" t="s">
        <v>22</v>
      </c>
      <c r="I15" s="27" t="s">
        <v>27</v>
      </c>
      <c r="J15" s="25" t="s">
        <v>19</v>
      </c>
      <c r="L15" s="32"/>
    </row>
    <row r="16" spans="2:46" s="1" customFormat="1" ht="6.9" customHeight="1">
      <c r="B16" s="32"/>
      <c r="L16" s="32"/>
    </row>
    <row r="17" spans="2:12" s="1" customFormat="1" ht="12" customHeight="1">
      <c r="B17" s="32"/>
      <c r="D17" s="27" t="s">
        <v>28</v>
      </c>
      <c r="I17" s="27" t="s">
        <v>26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2" t="str">
        <f>'Rekapitulace stavby'!E14</f>
        <v>Vyplň údaj</v>
      </c>
      <c r="F18" s="265"/>
      <c r="G18" s="265"/>
      <c r="H18" s="265"/>
      <c r="I18" s="27" t="s">
        <v>27</v>
      </c>
      <c r="J18" s="28" t="str">
        <f>'Rekapitulace stavby'!AN14</f>
        <v>Vyplň údaj</v>
      </c>
      <c r="L18" s="32"/>
    </row>
    <row r="19" spans="2:12" s="1" customFormat="1" ht="6.9" customHeight="1">
      <c r="B19" s="32"/>
      <c r="L19" s="32"/>
    </row>
    <row r="20" spans="2:12" s="1" customFormat="1" ht="12" customHeight="1">
      <c r="B20" s="32"/>
      <c r="D20" s="27" t="s">
        <v>30</v>
      </c>
      <c r="I20" s="27" t="s">
        <v>26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27</v>
      </c>
      <c r="J21" s="25" t="str">
        <f>IF('Rekapitulace stavby'!AN17="","",'Rekapitulace stavby'!AN17)</f>
        <v/>
      </c>
      <c r="L21" s="32"/>
    </row>
    <row r="22" spans="2:12" s="1" customFormat="1" ht="6.9" customHeight="1">
      <c r="B22" s="32"/>
      <c r="L22" s="32"/>
    </row>
    <row r="23" spans="2:12" s="1" customFormat="1" ht="12" customHeight="1">
      <c r="B23" s="32"/>
      <c r="D23" s="27" t="s">
        <v>32</v>
      </c>
      <c r="I23" s="27" t="s">
        <v>26</v>
      </c>
      <c r="J23" s="25" t="s">
        <v>19</v>
      </c>
      <c r="L23" s="32"/>
    </row>
    <row r="24" spans="2:12" s="1" customFormat="1" ht="18" customHeight="1">
      <c r="B24" s="32"/>
      <c r="E24" s="25" t="s">
        <v>22</v>
      </c>
      <c r="I24" s="27" t="s">
        <v>27</v>
      </c>
      <c r="J24" s="25" t="s">
        <v>19</v>
      </c>
      <c r="L24" s="32"/>
    </row>
    <row r="25" spans="2:12" s="1" customFormat="1" ht="6.9" customHeight="1">
      <c r="B25" s="32"/>
      <c r="L25" s="32"/>
    </row>
    <row r="26" spans="2:12" s="1" customFormat="1" ht="12" customHeight="1">
      <c r="B26" s="32"/>
      <c r="D26" s="27" t="s">
        <v>33</v>
      </c>
      <c r="L26" s="32"/>
    </row>
    <row r="27" spans="2:12" s="7" customFormat="1" ht="16.5" customHeight="1">
      <c r="B27" s="82"/>
      <c r="E27" s="270" t="s">
        <v>19</v>
      </c>
      <c r="F27" s="270"/>
      <c r="G27" s="270"/>
      <c r="H27" s="270"/>
      <c r="L27" s="82"/>
    </row>
    <row r="28" spans="2:12" s="1" customFormat="1" ht="6.9" customHeight="1">
      <c r="B28" s="32"/>
      <c r="L28" s="32"/>
    </row>
    <row r="29" spans="2:12" s="1" customFormat="1" ht="6.9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3" t="s">
        <v>35</v>
      </c>
      <c r="J30" s="63">
        <f>ROUND(J85, 2)</f>
        <v>0</v>
      </c>
      <c r="L30" s="32"/>
    </row>
    <row r="31" spans="2:12" s="1" customFormat="1" ht="6.9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" customHeight="1">
      <c r="B33" s="32"/>
      <c r="D33" s="52" t="s">
        <v>39</v>
      </c>
      <c r="E33" s="27" t="s">
        <v>40</v>
      </c>
      <c r="F33" s="84">
        <f>ROUND((SUM(BE85:BE171)),  2)</f>
        <v>0</v>
      </c>
      <c r="I33" s="85">
        <v>0.21</v>
      </c>
      <c r="J33" s="84">
        <f>ROUND(((SUM(BE85:BE171))*I33),  2)</f>
        <v>0</v>
      </c>
      <c r="L33" s="32"/>
    </row>
    <row r="34" spans="2:12" s="1" customFormat="1" ht="14.4" customHeight="1">
      <c r="B34" s="32"/>
      <c r="E34" s="27" t="s">
        <v>41</v>
      </c>
      <c r="F34" s="84">
        <f>ROUND((SUM(BF85:BF171)),  2)</f>
        <v>0</v>
      </c>
      <c r="I34" s="85">
        <v>0.12</v>
      </c>
      <c r="J34" s="84">
        <f>ROUND(((SUM(BF85:BF171))*I34),  2)</f>
        <v>0</v>
      </c>
      <c r="L34" s="32"/>
    </row>
    <row r="35" spans="2:12" s="1" customFormat="1" ht="14.4" hidden="1" customHeight="1">
      <c r="B35" s="32"/>
      <c r="E35" s="27" t="s">
        <v>42</v>
      </c>
      <c r="F35" s="84">
        <f>ROUND((SUM(BG85:BG171)),  2)</f>
        <v>0</v>
      </c>
      <c r="I35" s="85">
        <v>0.21</v>
      </c>
      <c r="J35" s="84">
        <f>0</f>
        <v>0</v>
      </c>
      <c r="L35" s="32"/>
    </row>
    <row r="36" spans="2:12" s="1" customFormat="1" ht="14.4" hidden="1" customHeight="1">
      <c r="B36" s="32"/>
      <c r="E36" s="27" t="s">
        <v>43</v>
      </c>
      <c r="F36" s="84">
        <f>ROUND((SUM(BH85:BH171)),  2)</f>
        <v>0</v>
      </c>
      <c r="I36" s="85">
        <v>0.12</v>
      </c>
      <c r="J36" s="84">
        <f>0</f>
        <v>0</v>
      </c>
      <c r="L36" s="32"/>
    </row>
    <row r="37" spans="2:12" s="1" customFormat="1" ht="14.4" hidden="1" customHeight="1">
      <c r="B37" s="32"/>
      <c r="E37" s="27" t="s">
        <v>44</v>
      </c>
      <c r="F37" s="84">
        <f>ROUND((SUM(BI85:BI171)),  2)</f>
        <v>0</v>
      </c>
      <c r="I37" s="85">
        <v>0</v>
      </c>
      <c r="J37" s="84">
        <f>0</f>
        <v>0</v>
      </c>
      <c r="L37" s="32"/>
    </row>
    <row r="38" spans="2:12" s="1" customFormat="1" ht="6.9" customHeight="1">
      <c r="B38" s="32"/>
      <c r="L38" s="32"/>
    </row>
    <row r="39" spans="2:12" s="1" customFormat="1" ht="25.35" customHeight="1">
      <c r="B39" s="32"/>
      <c r="C39" s="86"/>
      <c r="D39" s="87" t="s">
        <v>45</v>
      </c>
      <c r="E39" s="54"/>
      <c r="F39" s="54"/>
      <c r="G39" s="88" t="s">
        <v>46</v>
      </c>
      <c r="H39" s="89" t="s">
        <v>47</v>
      </c>
      <c r="I39" s="54"/>
      <c r="J39" s="90">
        <f>SUM(J30:J37)</f>
        <v>0</v>
      </c>
      <c r="K39" s="91"/>
      <c r="L39" s="32"/>
    </row>
    <row r="40" spans="2:12" s="1" customFormat="1" ht="14.4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" customHeight="1">
      <c r="B45" s="32"/>
      <c r="C45" s="21" t="s">
        <v>83</v>
      </c>
      <c r="L45" s="32"/>
    </row>
    <row r="46" spans="2:12" s="1" customFormat="1" ht="6.9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299" t="str">
        <f>E7</f>
        <v>ABC-ŠROUB – ÚSPORNÁ OPATŘENÍ ČEBÍN</v>
      </c>
      <c r="F48" s="300"/>
      <c r="G48" s="300"/>
      <c r="H48" s="300"/>
      <c r="L48" s="32"/>
    </row>
    <row r="49" spans="2:47" s="1" customFormat="1" ht="12" customHeight="1">
      <c r="B49" s="32"/>
      <c r="C49" s="27" t="s">
        <v>81</v>
      </c>
      <c r="L49" s="32"/>
    </row>
    <row r="50" spans="2:47" s="1" customFormat="1" ht="16.5" customHeight="1">
      <c r="B50" s="32"/>
      <c r="E50" s="281" t="str">
        <f>E9</f>
        <v>1010-2b - Výměna otvorových výplní budovy -objekt SO 102</v>
      </c>
      <c r="F50" s="301"/>
      <c r="G50" s="301"/>
      <c r="H50" s="301"/>
      <c r="L50" s="32"/>
    </row>
    <row r="51" spans="2:47" s="1" customFormat="1" ht="6.9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 xml:space="preserve"> </v>
      </c>
      <c r="I52" s="27" t="s">
        <v>23</v>
      </c>
      <c r="J52" s="49" t="str">
        <f>IF(J12="","",J12)</f>
        <v>8.12.2025</v>
      </c>
      <c r="L52" s="32"/>
    </row>
    <row r="53" spans="2:47" s="1" customFormat="1" ht="6.9" customHeight="1">
      <c r="B53" s="32"/>
      <c r="L53" s="32"/>
    </row>
    <row r="54" spans="2:47" s="1" customFormat="1" ht="15.15" customHeight="1">
      <c r="B54" s="32"/>
      <c r="C54" s="27" t="s">
        <v>25</v>
      </c>
      <c r="F54" s="25" t="str">
        <f>E15</f>
        <v xml:space="preserve"> </v>
      </c>
      <c r="I54" s="27" t="s">
        <v>30</v>
      </c>
      <c r="J54" s="30" t="str">
        <f>E21</f>
        <v xml:space="preserve"> </v>
      </c>
      <c r="L54" s="32"/>
    </row>
    <row r="55" spans="2:47" s="1" customFormat="1" ht="15.15" customHeight="1">
      <c r="B55" s="32"/>
      <c r="C55" s="27" t="s">
        <v>28</v>
      </c>
      <c r="F55" s="25" t="str">
        <f>IF(E18="","",E18)</f>
        <v>Vyplň údaj</v>
      </c>
      <c r="I55" s="27" t="s">
        <v>32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2" t="s">
        <v>84</v>
      </c>
      <c r="D57" s="86"/>
      <c r="E57" s="86"/>
      <c r="F57" s="86"/>
      <c r="G57" s="86"/>
      <c r="H57" s="86"/>
      <c r="I57" s="86"/>
      <c r="J57" s="93" t="s">
        <v>85</v>
      </c>
      <c r="K57" s="86"/>
      <c r="L57" s="32"/>
    </row>
    <row r="58" spans="2:47" s="1" customFormat="1" ht="10.35" customHeight="1">
      <c r="B58" s="32"/>
      <c r="L58" s="32"/>
    </row>
    <row r="59" spans="2:47" s="1" customFormat="1" ht="22.8" customHeight="1">
      <c r="B59" s="32"/>
      <c r="C59" s="94" t="s">
        <v>67</v>
      </c>
      <c r="J59" s="63">
        <f>J85</f>
        <v>0</v>
      </c>
      <c r="L59" s="32"/>
      <c r="AU59" s="17" t="s">
        <v>86</v>
      </c>
    </row>
    <row r="60" spans="2:47" s="8" customFormat="1" ht="24.9" customHeight="1">
      <c r="B60" s="95"/>
      <c r="D60" s="96" t="s">
        <v>87</v>
      </c>
      <c r="E60" s="97"/>
      <c r="F60" s="97"/>
      <c r="G60" s="97"/>
      <c r="H60" s="97"/>
      <c r="I60" s="97"/>
      <c r="J60" s="98">
        <f>J86</f>
        <v>0</v>
      </c>
      <c r="L60" s="95"/>
    </row>
    <row r="61" spans="2:47" s="9" customFormat="1" ht="19.95" customHeight="1">
      <c r="B61" s="99"/>
      <c r="D61" s="100" t="s">
        <v>88</v>
      </c>
      <c r="E61" s="101"/>
      <c r="F61" s="101"/>
      <c r="G61" s="101"/>
      <c r="H61" s="101"/>
      <c r="I61" s="101"/>
      <c r="J61" s="102">
        <f>J87</f>
        <v>0</v>
      </c>
      <c r="L61" s="99"/>
    </row>
    <row r="62" spans="2:47" s="9" customFormat="1" ht="14.85" customHeight="1">
      <c r="B62" s="99"/>
      <c r="D62" s="100" t="s">
        <v>89</v>
      </c>
      <c r="E62" s="101"/>
      <c r="F62" s="101"/>
      <c r="G62" s="101"/>
      <c r="H62" s="101"/>
      <c r="I62" s="101"/>
      <c r="J62" s="102">
        <f>J118</f>
        <v>0</v>
      </c>
      <c r="L62" s="99"/>
    </row>
    <row r="63" spans="2:47" s="9" customFormat="1" ht="19.95" customHeight="1">
      <c r="B63" s="99"/>
      <c r="D63" s="100" t="s">
        <v>90</v>
      </c>
      <c r="E63" s="101"/>
      <c r="F63" s="101"/>
      <c r="G63" s="101"/>
      <c r="H63" s="101"/>
      <c r="I63" s="101"/>
      <c r="J63" s="102">
        <f>J121</f>
        <v>0</v>
      </c>
      <c r="L63" s="99"/>
    </row>
    <row r="64" spans="2:47" s="8" customFormat="1" ht="24.9" customHeight="1">
      <c r="B64" s="95"/>
      <c r="D64" s="96" t="s">
        <v>91</v>
      </c>
      <c r="E64" s="97"/>
      <c r="F64" s="97"/>
      <c r="G64" s="97"/>
      <c r="H64" s="97"/>
      <c r="I64" s="97"/>
      <c r="J64" s="98">
        <f>J134</f>
        <v>0</v>
      </c>
      <c r="L64" s="95"/>
    </row>
    <row r="65" spans="2:12" s="9" customFormat="1" ht="19.95" customHeight="1">
      <c r="B65" s="99"/>
      <c r="D65" s="100" t="s">
        <v>92</v>
      </c>
      <c r="E65" s="101"/>
      <c r="F65" s="101"/>
      <c r="G65" s="101"/>
      <c r="H65" s="101"/>
      <c r="I65" s="101"/>
      <c r="J65" s="102">
        <f>J135</f>
        <v>0</v>
      </c>
      <c r="L65" s="99"/>
    </row>
    <row r="66" spans="2:12" s="1" customFormat="1" ht="21.75" customHeight="1">
      <c r="B66" s="32"/>
      <c r="L66" s="32"/>
    </row>
    <row r="67" spans="2:12" s="1" customFormat="1" ht="6.9" customHeight="1"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32"/>
    </row>
    <row r="71" spans="2:12" s="1" customFormat="1" ht="6.9" customHeight="1"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32"/>
    </row>
    <row r="72" spans="2:12" s="1" customFormat="1" ht="24.9" customHeight="1">
      <c r="B72" s="32"/>
      <c r="C72" s="21" t="s">
        <v>93</v>
      </c>
      <c r="L72" s="32"/>
    </row>
    <row r="73" spans="2:12" s="1" customFormat="1" ht="6.9" customHeight="1">
      <c r="B73" s="32"/>
      <c r="L73" s="32"/>
    </row>
    <row r="74" spans="2:12" s="1" customFormat="1" ht="12" customHeight="1">
      <c r="B74" s="32"/>
      <c r="C74" s="27" t="s">
        <v>16</v>
      </c>
      <c r="L74" s="32"/>
    </row>
    <row r="75" spans="2:12" s="1" customFormat="1" ht="16.5" customHeight="1">
      <c r="B75" s="32"/>
      <c r="E75" s="299" t="str">
        <f>E7</f>
        <v>ABC-ŠROUB – ÚSPORNÁ OPATŘENÍ ČEBÍN</v>
      </c>
      <c r="F75" s="300"/>
      <c r="G75" s="300"/>
      <c r="H75" s="300"/>
      <c r="L75" s="32"/>
    </row>
    <row r="76" spans="2:12" s="1" customFormat="1" ht="12" customHeight="1">
      <c r="B76" s="32"/>
      <c r="C76" s="27" t="s">
        <v>81</v>
      </c>
      <c r="L76" s="32"/>
    </row>
    <row r="77" spans="2:12" s="1" customFormat="1" ht="16.5" customHeight="1">
      <c r="B77" s="32"/>
      <c r="E77" s="281" t="str">
        <f>E9</f>
        <v>1010-2b - Výměna otvorových výplní budovy -objekt SO 102</v>
      </c>
      <c r="F77" s="301"/>
      <c r="G77" s="301"/>
      <c r="H77" s="301"/>
      <c r="L77" s="32"/>
    </row>
    <row r="78" spans="2:12" s="1" customFormat="1" ht="6.9" customHeight="1">
      <c r="B78" s="32"/>
      <c r="L78" s="32"/>
    </row>
    <row r="79" spans="2:12" s="1" customFormat="1" ht="12" customHeight="1">
      <c r="B79" s="32"/>
      <c r="C79" s="27" t="s">
        <v>21</v>
      </c>
      <c r="F79" s="25" t="str">
        <f>F12</f>
        <v xml:space="preserve"> </v>
      </c>
      <c r="I79" s="27" t="s">
        <v>23</v>
      </c>
      <c r="J79" s="49" t="str">
        <f>IF(J12="","",J12)</f>
        <v>8.12.2025</v>
      </c>
      <c r="L79" s="32"/>
    </row>
    <row r="80" spans="2:12" s="1" customFormat="1" ht="6.9" customHeight="1">
      <c r="B80" s="32"/>
      <c r="L80" s="32"/>
    </row>
    <row r="81" spans="2:65" s="1" customFormat="1" ht="15.15" customHeight="1">
      <c r="B81" s="32"/>
      <c r="C81" s="27" t="s">
        <v>25</v>
      </c>
      <c r="F81" s="25" t="str">
        <f>E15</f>
        <v xml:space="preserve"> </v>
      </c>
      <c r="I81" s="27" t="s">
        <v>30</v>
      </c>
      <c r="J81" s="30" t="str">
        <f>E21</f>
        <v xml:space="preserve"> </v>
      </c>
      <c r="L81" s="32"/>
    </row>
    <row r="82" spans="2:65" s="1" customFormat="1" ht="15.15" customHeight="1">
      <c r="B82" s="32"/>
      <c r="C82" s="27" t="s">
        <v>28</v>
      </c>
      <c r="F82" s="25" t="str">
        <f>IF(E18="","",E18)</f>
        <v>Vyplň údaj</v>
      </c>
      <c r="I82" s="27" t="s">
        <v>32</v>
      </c>
      <c r="J82" s="30" t="str">
        <f>E24</f>
        <v xml:space="preserve"> </v>
      </c>
      <c r="L82" s="32"/>
    </row>
    <row r="83" spans="2:65" s="1" customFormat="1" ht="10.35" customHeight="1">
      <c r="B83" s="32"/>
      <c r="L83" s="32"/>
    </row>
    <row r="84" spans="2:65" s="10" customFormat="1" ht="29.25" customHeight="1">
      <c r="B84" s="103"/>
      <c r="C84" s="104" t="s">
        <v>94</v>
      </c>
      <c r="D84" s="105" t="s">
        <v>54</v>
      </c>
      <c r="E84" s="105" t="s">
        <v>50</v>
      </c>
      <c r="F84" s="105" t="s">
        <v>51</v>
      </c>
      <c r="G84" s="105" t="s">
        <v>95</v>
      </c>
      <c r="H84" s="105" t="s">
        <v>96</v>
      </c>
      <c r="I84" s="105" t="s">
        <v>97</v>
      </c>
      <c r="J84" s="106" t="s">
        <v>85</v>
      </c>
      <c r="K84" s="107" t="s">
        <v>98</v>
      </c>
      <c r="L84" s="103"/>
      <c r="M84" s="56" t="s">
        <v>19</v>
      </c>
      <c r="N84" s="57" t="s">
        <v>39</v>
      </c>
      <c r="O84" s="57" t="s">
        <v>99</v>
      </c>
      <c r="P84" s="57" t="s">
        <v>100</v>
      </c>
      <c r="Q84" s="57" t="s">
        <v>101</v>
      </c>
      <c r="R84" s="57" t="s">
        <v>102</v>
      </c>
      <c r="S84" s="57" t="s">
        <v>103</v>
      </c>
      <c r="T84" s="58" t="s">
        <v>104</v>
      </c>
    </row>
    <row r="85" spans="2:65" s="1" customFormat="1" ht="22.8" customHeight="1">
      <c r="B85" s="32"/>
      <c r="C85" s="61" t="s">
        <v>105</v>
      </c>
      <c r="J85" s="108">
        <f>BK85</f>
        <v>0</v>
      </c>
      <c r="L85" s="32"/>
      <c r="M85" s="59"/>
      <c r="N85" s="50"/>
      <c r="O85" s="50"/>
      <c r="P85" s="109">
        <f>P86+P134</f>
        <v>0</v>
      </c>
      <c r="Q85" s="50"/>
      <c r="R85" s="109">
        <f>R86+R134</f>
        <v>1.1506583399999999</v>
      </c>
      <c r="S85" s="50"/>
      <c r="T85" s="110">
        <f>T86+T134</f>
        <v>3.0156455999999996</v>
      </c>
      <c r="AT85" s="17" t="s">
        <v>68</v>
      </c>
      <c r="AU85" s="17" t="s">
        <v>86</v>
      </c>
      <c r="BK85" s="111">
        <f>BK86+BK134</f>
        <v>0</v>
      </c>
    </row>
    <row r="86" spans="2:65" s="11" customFormat="1" ht="25.95" customHeight="1">
      <c r="B86" s="112"/>
      <c r="D86" s="113" t="s">
        <v>68</v>
      </c>
      <c r="E86" s="114" t="s">
        <v>106</v>
      </c>
      <c r="F86" s="114" t="s">
        <v>107</v>
      </c>
      <c r="I86" s="115"/>
      <c r="J86" s="116">
        <f>BK86</f>
        <v>0</v>
      </c>
      <c r="L86" s="112"/>
      <c r="M86" s="117"/>
      <c r="P86" s="118">
        <f>P87+P121</f>
        <v>0</v>
      </c>
      <c r="R86" s="118">
        <f>R87+R121</f>
        <v>3.0000000000000001E-3</v>
      </c>
      <c r="T86" s="119">
        <f>T87+T121</f>
        <v>3.0156455999999996</v>
      </c>
      <c r="AR86" s="113" t="s">
        <v>77</v>
      </c>
      <c r="AT86" s="120" t="s">
        <v>68</v>
      </c>
      <c r="AU86" s="120" t="s">
        <v>69</v>
      </c>
      <c r="AY86" s="113" t="s">
        <v>108</v>
      </c>
      <c r="BK86" s="121">
        <f>BK87+BK121</f>
        <v>0</v>
      </c>
    </row>
    <row r="87" spans="2:65" s="11" customFormat="1" ht="22.8" customHeight="1">
      <c r="B87" s="112"/>
      <c r="D87" s="113" t="s">
        <v>68</v>
      </c>
      <c r="E87" s="122" t="s">
        <v>109</v>
      </c>
      <c r="F87" s="122" t="s">
        <v>110</v>
      </c>
      <c r="I87" s="115"/>
      <c r="J87" s="123">
        <f>BK87</f>
        <v>0</v>
      </c>
      <c r="L87" s="112"/>
      <c r="M87" s="117"/>
      <c r="P87" s="118">
        <f>P88+SUM(P89:P118)</f>
        <v>0</v>
      </c>
      <c r="R87" s="118">
        <f>R88+SUM(R89:R118)</f>
        <v>3.0000000000000001E-3</v>
      </c>
      <c r="T87" s="119">
        <f>T88+SUM(T89:T118)</f>
        <v>3.0156455999999996</v>
      </c>
      <c r="AR87" s="113" t="s">
        <v>77</v>
      </c>
      <c r="AT87" s="120" t="s">
        <v>68</v>
      </c>
      <c r="AU87" s="120" t="s">
        <v>77</v>
      </c>
      <c r="AY87" s="113" t="s">
        <v>108</v>
      </c>
      <c r="BK87" s="121">
        <f>BK88+SUM(BK89:BK118)</f>
        <v>0</v>
      </c>
    </row>
    <row r="88" spans="2:65" s="1" customFormat="1" ht="16.5" customHeight="1">
      <c r="B88" s="32"/>
      <c r="C88" s="124" t="s">
        <v>111</v>
      </c>
      <c r="D88" s="124" t="s">
        <v>112</v>
      </c>
      <c r="E88" s="125" t="s">
        <v>113</v>
      </c>
      <c r="F88" s="126" t="s">
        <v>114</v>
      </c>
      <c r="G88" s="127" t="s">
        <v>115</v>
      </c>
      <c r="H88" s="128">
        <v>21.28</v>
      </c>
      <c r="I88" s="129"/>
      <c r="J88" s="130">
        <f>ROUND(I88*H88,2)</f>
        <v>0</v>
      </c>
      <c r="K88" s="131"/>
      <c r="L88" s="32"/>
      <c r="M88" s="132" t="s">
        <v>19</v>
      </c>
      <c r="N88" s="133" t="s">
        <v>40</v>
      </c>
      <c r="P88" s="134">
        <f>O88*H88</f>
        <v>0</v>
      </c>
      <c r="Q88" s="134">
        <v>0</v>
      </c>
      <c r="R88" s="134">
        <f>Q88*H88</f>
        <v>0</v>
      </c>
      <c r="S88" s="134">
        <v>1.67E-3</v>
      </c>
      <c r="T88" s="135">
        <f>S88*H88</f>
        <v>3.5537600000000003E-2</v>
      </c>
      <c r="AR88" s="136" t="s">
        <v>116</v>
      </c>
      <c r="AT88" s="136" t="s">
        <v>112</v>
      </c>
      <c r="AU88" s="136" t="s">
        <v>79</v>
      </c>
      <c r="AY88" s="17" t="s">
        <v>108</v>
      </c>
      <c r="BE88" s="137">
        <f>IF(N88="základní",J88,0)</f>
        <v>0</v>
      </c>
      <c r="BF88" s="137">
        <f>IF(N88="snížená",J88,0)</f>
        <v>0</v>
      </c>
      <c r="BG88" s="137">
        <f>IF(N88="zákl. přenesená",J88,0)</f>
        <v>0</v>
      </c>
      <c r="BH88" s="137">
        <f>IF(N88="sníž. přenesená",J88,0)</f>
        <v>0</v>
      </c>
      <c r="BI88" s="137">
        <f>IF(N88="nulová",J88,0)</f>
        <v>0</v>
      </c>
      <c r="BJ88" s="17" t="s">
        <v>77</v>
      </c>
      <c r="BK88" s="137">
        <f>ROUND(I88*H88,2)</f>
        <v>0</v>
      </c>
      <c r="BL88" s="17" t="s">
        <v>116</v>
      </c>
      <c r="BM88" s="136" t="s">
        <v>117</v>
      </c>
    </row>
    <row r="89" spans="2:65" s="1" customFormat="1" ht="10.199999999999999">
      <c r="B89" s="32"/>
      <c r="D89" s="138" t="s">
        <v>118</v>
      </c>
      <c r="F89" s="139" t="s">
        <v>119</v>
      </c>
      <c r="I89" s="140"/>
      <c r="L89" s="32"/>
      <c r="M89" s="141"/>
      <c r="T89" s="53"/>
      <c r="AT89" s="17" t="s">
        <v>118</v>
      </c>
      <c r="AU89" s="17" t="s">
        <v>79</v>
      </c>
    </row>
    <row r="90" spans="2:65" s="12" customFormat="1" ht="10.199999999999999">
      <c r="B90" s="142"/>
      <c r="D90" s="143" t="s">
        <v>120</v>
      </c>
      <c r="E90" s="144" t="s">
        <v>19</v>
      </c>
      <c r="F90" s="145" t="s">
        <v>121</v>
      </c>
      <c r="H90" s="146">
        <v>21.28</v>
      </c>
      <c r="I90" s="147"/>
      <c r="L90" s="142"/>
      <c r="M90" s="148"/>
      <c r="T90" s="149"/>
      <c r="AT90" s="144" t="s">
        <v>120</v>
      </c>
      <c r="AU90" s="144" t="s">
        <v>79</v>
      </c>
      <c r="AV90" s="12" t="s">
        <v>79</v>
      </c>
      <c r="AW90" s="12" t="s">
        <v>31</v>
      </c>
      <c r="AX90" s="12" t="s">
        <v>69</v>
      </c>
      <c r="AY90" s="144" t="s">
        <v>108</v>
      </c>
    </row>
    <row r="91" spans="2:65" s="13" customFormat="1" ht="10.199999999999999">
      <c r="B91" s="150"/>
      <c r="D91" s="143" t="s">
        <v>120</v>
      </c>
      <c r="E91" s="151" t="s">
        <v>19</v>
      </c>
      <c r="F91" s="152" t="s">
        <v>122</v>
      </c>
      <c r="H91" s="153">
        <v>21.28</v>
      </c>
      <c r="I91" s="154"/>
      <c r="L91" s="150"/>
      <c r="M91" s="155"/>
      <c r="T91" s="156"/>
      <c r="AT91" s="151" t="s">
        <v>120</v>
      </c>
      <c r="AU91" s="151" t="s">
        <v>79</v>
      </c>
      <c r="AV91" s="13" t="s">
        <v>123</v>
      </c>
      <c r="AW91" s="13" t="s">
        <v>31</v>
      </c>
      <c r="AX91" s="13" t="s">
        <v>77</v>
      </c>
      <c r="AY91" s="151" t="s">
        <v>108</v>
      </c>
    </row>
    <row r="92" spans="2:65" s="1" customFormat="1" ht="16.5" customHeight="1">
      <c r="B92" s="32"/>
      <c r="C92" s="124" t="s">
        <v>124</v>
      </c>
      <c r="D92" s="124" t="s">
        <v>112</v>
      </c>
      <c r="E92" s="125" t="s">
        <v>125</v>
      </c>
      <c r="F92" s="126" t="s">
        <v>126</v>
      </c>
      <c r="G92" s="127" t="s">
        <v>127</v>
      </c>
      <c r="H92" s="128">
        <v>1</v>
      </c>
      <c r="I92" s="129"/>
      <c r="J92" s="130">
        <f>ROUND(I92*H92,2)</f>
        <v>0</v>
      </c>
      <c r="K92" s="131"/>
      <c r="L92" s="32"/>
      <c r="M92" s="132" t="s">
        <v>19</v>
      </c>
      <c r="N92" s="133" t="s">
        <v>40</v>
      </c>
      <c r="P92" s="134">
        <f>O92*H92</f>
        <v>0</v>
      </c>
      <c r="Q92" s="134">
        <v>0</v>
      </c>
      <c r="R92" s="134">
        <f>Q92*H92</f>
        <v>0</v>
      </c>
      <c r="S92" s="134">
        <v>0.02</v>
      </c>
      <c r="T92" s="135">
        <f>S92*H92</f>
        <v>0.02</v>
      </c>
      <c r="AR92" s="136" t="s">
        <v>116</v>
      </c>
      <c r="AT92" s="136" t="s">
        <v>112</v>
      </c>
      <c r="AU92" s="136" t="s">
        <v>79</v>
      </c>
      <c r="AY92" s="17" t="s">
        <v>108</v>
      </c>
      <c r="BE92" s="137">
        <f>IF(N92="základní",J92,0)</f>
        <v>0</v>
      </c>
      <c r="BF92" s="137">
        <f>IF(N92="snížená",J92,0)</f>
        <v>0</v>
      </c>
      <c r="BG92" s="137">
        <f>IF(N92="zákl. přenesená",J92,0)</f>
        <v>0</v>
      </c>
      <c r="BH92" s="137">
        <f>IF(N92="sníž. přenesená",J92,0)</f>
        <v>0</v>
      </c>
      <c r="BI92" s="137">
        <f>IF(N92="nulová",J92,0)</f>
        <v>0</v>
      </c>
      <c r="BJ92" s="17" t="s">
        <v>77</v>
      </c>
      <c r="BK92" s="137">
        <f>ROUND(I92*H92,2)</f>
        <v>0</v>
      </c>
      <c r="BL92" s="17" t="s">
        <v>116</v>
      </c>
      <c r="BM92" s="136" t="s">
        <v>128</v>
      </c>
    </row>
    <row r="93" spans="2:65" s="12" customFormat="1" ht="10.199999999999999">
      <c r="B93" s="142"/>
      <c r="D93" s="143" t="s">
        <v>120</v>
      </c>
      <c r="E93" s="144" t="s">
        <v>19</v>
      </c>
      <c r="F93" s="145" t="s">
        <v>129</v>
      </c>
      <c r="H93" s="146">
        <v>1</v>
      </c>
      <c r="I93" s="147"/>
      <c r="L93" s="142"/>
      <c r="M93" s="148"/>
      <c r="T93" s="149"/>
      <c r="AT93" s="144" t="s">
        <v>120</v>
      </c>
      <c r="AU93" s="144" t="s">
        <v>79</v>
      </c>
      <c r="AV93" s="12" t="s">
        <v>79</v>
      </c>
      <c r="AW93" s="12" t="s">
        <v>31</v>
      </c>
      <c r="AX93" s="12" t="s">
        <v>69</v>
      </c>
      <c r="AY93" s="144" t="s">
        <v>108</v>
      </c>
    </row>
    <row r="94" spans="2:65" s="13" customFormat="1" ht="10.199999999999999">
      <c r="B94" s="150"/>
      <c r="D94" s="143" t="s">
        <v>120</v>
      </c>
      <c r="E94" s="151" t="s">
        <v>19</v>
      </c>
      <c r="F94" s="152" t="s">
        <v>122</v>
      </c>
      <c r="H94" s="153">
        <v>1</v>
      </c>
      <c r="I94" s="154"/>
      <c r="L94" s="150"/>
      <c r="M94" s="155"/>
      <c r="T94" s="156"/>
      <c r="AT94" s="151" t="s">
        <v>120</v>
      </c>
      <c r="AU94" s="151" t="s">
        <v>79</v>
      </c>
      <c r="AV94" s="13" t="s">
        <v>123</v>
      </c>
      <c r="AW94" s="13" t="s">
        <v>31</v>
      </c>
      <c r="AX94" s="13" t="s">
        <v>77</v>
      </c>
      <c r="AY94" s="151" t="s">
        <v>108</v>
      </c>
    </row>
    <row r="95" spans="2:65" s="1" customFormat="1" ht="16.5" customHeight="1">
      <c r="B95" s="32"/>
      <c r="C95" s="124" t="s">
        <v>130</v>
      </c>
      <c r="D95" s="124" t="s">
        <v>112</v>
      </c>
      <c r="E95" s="125" t="s">
        <v>131</v>
      </c>
      <c r="F95" s="126" t="s">
        <v>132</v>
      </c>
      <c r="G95" s="127" t="s">
        <v>127</v>
      </c>
      <c r="H95" s="128">
        <v>1</v>
      </c>
      <c r="I95" s="129"/>
      <c r="J95" s="130">
        <f>ROUND(I95*H95,2)</f>
        <v>0</v>
      </c>
      <c r="K95" s="131"/>
      <c r="L95" s="32"/>
      <c r="M95" s="132" t="s">
        <v>19</v>
      </c>
      <c r="N95" s="133" t="s">
        <v>40</v>
      </c>
      <c r="P95" s="134">
        <f>O95*H95</f>
        <v>0</v>
      </c>
      <c r="Q95" s="134">
        <v>0</v>
      </c>
      <c r="R95" s="134">
        <f>Q95*H95</f>
        <v>0</v>
      </c>
      <c r="S95" s="134">
        <v>0</v>
      </c>
      <c r="T95" s="135">
        <f>S95*H95</f>
        <v>0</v>
      </c>
      <c r="AR95" s="136" t="s">
        <v>116</v>
      </c>
      <c r="AT95" s="136" t="s">
        <v>112</v>
      </c>
      <c r="AU95" s="136" t="s">
        <v>79</v>
      </c>
      <c r="AY95" s="17" t="s">
        <v>108</v>
      </c>
      <c r="BE95" s="137">
        <f>IF(N95="základní",J95,0)</f>
        <v>0</v>
      </c>
      <c r="BF95" s="137">
        <f>IF(N95="snížená",J95,0)</f>
        <v>0</v>
      </c>
      <c r="BG95" s="137">
        <f>IF(N95="zákl. přenesená",J95,0)</f>
        <v>0</v>
      </c>
      <c r="BH95" s="137">
        <f>IF(N95="sníž. přenesená",J95,0)</f>
        <v>0</v>
      </c>
      <c r="BI95" s="137">
        <f>IF(N95="nulová",J95,0)</f>
        <v>0</v>
      </c>
      <c r="BJ95" s="17" t="s">
        <v>77</v>
      </c>
      <c r="BK95" s="137">
        <f>ROUND(I95*H95,2)</f>
        <v>0</v>
      </c>
      <c r="BL95" s="17" t="s">
        <v>116</v>
      </c>
      <c r="BM95" s="136" t="s">
        <v>133</v>
      </c>
    </row>
    <row r="96" spans="2:65" s="12" customFormat="1" ht="10.199999999999999">
      <c r="B96" s="142"/>
      <c r="D96" s="143" t="s">
        <v>120</v>
      </c>
      <c r="E96" s="144" t="s">
        <v>19</v>
      </c>
      <c r="F96" s="145" t="s">
        <v>129</v>
      </c>
      <c r="H96" s="146">
        <v>1</v>
      </c>
      <c r="I96" s="147"/>
      <c r="L96" s="142"/>
      <c r="M96" s="148"/>
      <c r="T96" s="149"/>
      <c r="AT96" s="144" t="s">
        <v>120</v>
      </c>
      <c r="AU96" s="144" t="s">
        <v>79</v>
      </c>
      <c r="AV96" s="12" t="s">
        <v>79</v>
      </c>
      <c r="AW96" s="12" t="s">
        <v>31</v>
      </c>
      <c r="AX96" s="12" t="s">
        <v>69</v>
      </c>
      <c r="AY96" s="144" t="s">
        <v>108</v>
      </c>
    </row>
    <row r="97" spans="2:65" s="13" customFormat="1" ht="10.199999999999999">
      <c r="B97" s="150"/>
      <c r="D97" s="143" t="s">
        <v>120</v>
      </c>
      <c r="E97" s="151" t="s">
        <v>19</v>
      </c>
      <c r="F97" s="152" t="s">
        <v>122</v>
      </c>
      <c r="H97" s="153">
        <v>1</v>
      </c>
      <c r="I97" s="154"/>
      <c r="L97" s="150"/>
      <c r="M97" s="155"/>
      <c r="T97" s="156"/>
      <c r="AT97" s="151" t="s">
        <v>120</v>
      </c>
      <c r="AU97" s="151" t="s">
        <v>79</v>
      </c>
      <c r="AV97" s="13" t="s">
        <v>123</v>
      </c>
      <c r="AW97" s="13" t="s">
        <v>31</v>
      </c>
      <c r="AX97" s="13" t="s">
        <v>77</v>
      </c>
      <c r="AY97" s="151" t="s">
        <v>108</v>
      </c>
    </row>
    <row r="98" spans="2:65" s="1" customFormat="1" ht="24.15" customHeight="1">
      <c r="B98" s="32"/>
      <c r="C98" s="124" t="s">
        <v>134</v>
      </c>
      <c r="D98" s="124" t="s">
        <v>112</v>
      </c>
      <c r="E98" s="125" t="s">
        <v>135</v>
      </c>
      <c r="F98" s="126" t="s">
        <v>136</v>
      </c>
      <c r="G98" s="127" t="s">
        <v>137</v>
      </c>
      <c r="H98" s="128">
        <v>2.04</v>
      </c>
      <c r="I98" s="129"/>
      <c r="J98" s="130">
        <f>ROUND(I98*H98,2)</f>
        <v>0</v>
      </c>
      <c r="K98" s="131"/>
      <c r="L98" s="32"/>
      <c r="M98" s="132" t="s">
        <v>19</v>
      </c>
      <c r="N98" s="133" t="s">
        <v>40</v>
      </c>
      <c r="P98" s="134">
        <f>O98*H98</f>
        <v>0</v>
      </c>
      <c r="Q98" s="134">
        <v>0</v>
      </c>
      <c r="R98" s="134">
        <f>Q98*H98</f>
        <v>0</v>
      </c>
      <c r="S98" s="134">
        <v>7.5999999999999998E-2</v>
      </c>
      <c r="T98" s="135">
        <f>S98*H98</f>
        <v>0.15504000000000001</v>
      </c>
      <c r="AR98" s="136" t="s">
        <v>123</v>
      </c>
      <c r="AT98" s="136" t="s">
        <v>112</v>
      </c>
      <c r="AU98" s="136" t="s">
        <v>79</v>
      </c>
      <c r="AY98" s="17" t="s">
        <v>108</v>
      </c>
      <c r="BE98" s="137">
        <f>IF(N98="základní",J98,0)</f>
        <v>0</v>
      </c>
      <c r="BF98" s="137">
        <f>IF(N98="snížená",J98,0)</f>
        <v>0</v>
      </c>
      <c r="BG98" s="137">
        <f>IF(N98="zákl. přenesená",J98,0)</f>
        <v>0</v>
      </c>
      <c r="BH98" s="137">
        <f>IF(N98="sníž. přenesená",J98,0)</f>
        <v>0</v>
      </c>
      <c r="BI98" s="137">
        <f>IF(N98="nulová",J98,0)</f>
        <v>0</v>
      </c>
      <c r="BJ98" s="17" t="s">
        <v>77</v>
      </c>
      <c r="BK98" s="137">
        <f>ROUND(I98*H98,2)</f>
        <v>0</v>
      </c>
      <c r="BL98" s="17" t="s">
        <v>123</v>
      </c>
      <c r="BM98" s="136" t="s">
        <v>138</v>
      </c>
    </row>
    <row r="99" spans="2:65" s="1" customFormat="1" ht="10.199999999999999">
      <c r="B99" s="32"/>
      <c r="D99" s="138" t="s">
        <v>118</v>
      </c>
      <c r="F99" s="139" t="s">
        <v>139</v>
      </c>
      <c r="I99" s="140"/>
      <c r="L99" s="32"/>
      <c r="M99" s="141"/>
      <c r="T99" s="53"/>
      <c r="AT99" s="17" t="s">
        <v>118</v>
      </c>
      <c r="AU99" s="17" t="s">
        <v>79</v>
      </c>
    </row>
    <row r="100" spans="2:65" s="12" customFormat="1" ht="10.199999999999999">
      <c r="B100" s="142"/>
      <c r="D100" s="143" t="s">
        <v>120</v>
      </c>
      <c r="E100" s="144" t="s">
        <v>19</v>
      </c>
      <c r="F100" s="145" t="s">
        <v>140</v>
      </c>
      <c r="H100" s="146">
        <v>2.04</v>
      </c>
      <c r="I100" s="147"/>
      <c r="L100" s="142"/>
      <c r="M100" s="148"/>
      <c r="T100" s="149"/>
      <c r="AT100" s="144" t="s">
        <v>120</v>
      </c>
      <c r="AU100" s="144" t="s">
        <v>79</v>
      </c>
      <c r="AV100" s="12" t="s">
        <v>79</v>
      </c>
      <c r="AW100" s="12" t="s">
        <v>31</v>
      </c>
      <c r="AX100" s="12" t="s">
        <v>69</v>
      </c>
      <c r="AY100" s="144" t="s">
        <v>108</v>
      </c>
    </row>
    <row r="101" spans="2:65" s="13" customFormat="1" ht="10.199999999999999">
      <c r="B101" s="150"/>
      <c r="D101" s="143" t="s">
        <v>120</v>
      </c>
      <c r="E101" s="151" t="s">
        <v>19</v>
      </c>
      <c r="F101" s="152" t="s">
        <v>122</v>
      </c>
      <c r="H101" s="153">
        <v>2.04</v>
      </c>
      <c r="I101" s="154"/>
      <c r="L101" s="150"/>
      <c r="M101" s="155"/>
      <c r="T101" s="156"/>
      <c r="AT101" s="151" t="s">
        <v>120</v>
      </c>
      <c r="AU101" s="151" t="s">
        <v>79</v>
      </c>
      <c r="AV101" s="13" t="s">
        <v>123</v>
      </c>
      <c r="AW101" s="13" t="s">
        <v>31</v>
      </c>
      <c r="AX101" s="13" t="s">
        <v>77</v>
      </c>
      <c r="AY101" s="151" t="s">
        <v>108</v>
      </c>
    </row>
    <row r="102" spans="2:65" s="1" customFormat="1" ht="16.5" customHeight="1">
      <c r="B102" s="32"/>
      <c r="C102" s="124" t="s">
        <v>141</v>
      </c>
      <c r="D102" s="124" t="s">
        <v>112</v>
      </c>
      <c r="E102" s="125" t="s">
        <v>142</v>
      </c>
      <c r="F102" s="126" t="s">
        <v>143</v>
      </c>
      <c r="G102" s="127" t="s">
        <v>137</v>
      </c>
      <c r="H102" s="128">
        <v>2.15</v>
      </c>
      <c r="I102" s="129"/>
      <c r="J102" s="130">
        <f>ROUND(I102*H102,2)</f>
        <v>0</v>
      </c>
      <c r="K102" s="131"/>
      <c r="L102" s="32"/>
      <c r="M102" s="132" t="s">
        <v>19</v>
      </c>
      <c r="N102" s="133" t="s">
        <v>40</v>
      </c>
      <c r="P102" s="134">
        <f>O102*H102</f>
        <v>0</v>
      </c>
      <c r="Q102" s="134">
        <v>0</v>
      </c>
      <c r="R102" s="134">
        <f>Q102*H102</f>
        <v>0</v>
      </c>
      <c r="S102" s="134">
        <v>6.3E-2</v>
      </c>
      <c r="T102" s="135">
        <f>S102*H102</f>
        <v>0.13544999999999999</v>
      </c>
      <c r="AR102" s="136" t="s">
        <v>123</v>
      </c>
      <c r="AT102" s="136" t="s">
        <v>112</v>
      </c>
      <c r="AU102" s="136" t="s">
        <v>79</v>
      </c>
      <c r="AY102" s="17" t="s">
        <v>108</v>
      </c>
      <c r="BE102" s="137">
        <f>IF(N102="základní",J102,0)</f>
        <v>0</v>
      </c>
      <c r="BF102" s="137">
        <f>IF(N102="snížená",J102,0)</f>
        <v>0</v>
      </c>
      <c r="BG102" s="137">
        <f>IF(N102="zákl. přenesená",J102,0)</f>
        <v>0</v>
      </c>
      <c r="BH102" s="137">
        <f>IF(N102="sníž. přenesená",J102,0)</f>
        <v>0</v>
      </c>
      <c r="BI102" s="137">
        <f>IF(N102="nulová",J102,0)</f>
        <v>0</v>
      </c>
      <c r="BJ102" s="17" t="s">
        <v>77</v>
      </c>
      <c r="BK102" s="137">
        <f>ROUND(I102*H102,2)</f>
        <v>0</v>
      </c>
      <c r="BL102" s="17" t="s">
        <v>123</v>
      </c>
      <c r="BM102" s="136" t="s">
        <v>144</v>
      </c>
    </row>
    <row r="103" spans="2:65" s="1" customFormat="1" ht="10.199999999999999">
      <c r="B103" s="32"/>
      <c r="D103" s="138" t="s">
        <v>118</v>
      </c>
      <c r="F103" s="139" t="s">
        <v>145</v>
      </c>
      <c r="I103" s="140"/>
      <c r="L103" s="32"/>
      <c r="M103" s="141"/>
      <c r="T103" s="53"/>
      <c r="AT103" s="17" t="s">
        <v>118</v>
      </c>
      <c r="AU103" s="17" t="s">
        <v>79</v>
      </c>
    </row>
    <row r="104" spans="2:65" s="12" customFormat="1" ht="10.199999999999999">
      <c r="B104" s="142"/>
      <c r="D104" s="143" t="s">
        <v>120</v>
      </c>
      <c r="E104" s="144" t="s">
        <v>19</v>
      </c>
      <c r="F104" s="145" t="s">
        <v>146</v>
      </c>
      <c r="H104" s="146">
        <v>2.15</v>
      </c>
      <c r="I104" s="147"/>
      <c r="L104" s="142"/>
      <c r="M104" s="148"/>
      <c r="T104" s="149"/>
      <c r="AT104" s="144" t="s">
        <v>120</v>
      </c>
      <c r="AU104" s="144" t="s">
        <v>79</v>
      </c>
      <c r="AV104" s="12" t="s">
        <v>79</v>
      </c>
      <c r="AW104" s="12" t="s">
        <v>31</v>
      </c>
      <c r="AX104" s="12" t="s">
        <v>69</v>
      </c>
      <c r="AY104" s="144" t="s">
        <v>108</v>
      </c>
    </row>
    <row r="105" spans="2:65" s="13" customFormat="1" ht="10.199999999999999">
      <c r="B105" s="150"/>
      <c r="D105" s="143" t="s">
        <v>120</v>
      </c>
      <c r="E105" s="151" t="s">
        <v>19</v>
      </c>
      <c r="F105" s="152" t="s">
        <v>122</v>
      </c>
      <c r="H105" s="153">
        <v>2.15</v>
      </c>
      <c r="I105" s="154"/>
      <c r="L105" s="150"/>
      <c r="M105" s="155"/>
      <c r="T105" s="156"/>
      <c r="AT105" s="151" t="s">
        <v>120</v>
      </c>
      <c r="AU105" s="151" t="s">
        <v>79</v>
      </c>
      <c r="AV105" s="13" t="s">
        <v>123</v>
      </c>
      <c r="AW105" s="13" t="s">
        <v>31</v>
      </c>
      <c r="AX105" s="13" t="s">
        <v>77</v>
      </c>
      <c r="AY105" s="151" t="s">
        <v>108</v>
      </c>
    </row>
    <row r="106" spans="2:65" s="1" customFormat="1" ht="24.15" customHeight="1">
      <c r="B106" s="32"/>
      <c r="C106" s="124" t="s">
        <v>147</v>
      </c>
      <c r="D106" s="124" t="s">
        <v>112</v>
      </c>
      <c r="E106" s="125" t="s">
        <v>148</v>
      </c>
      <c r="F106" s="126" t="s">
        <v>149</v>
      </c>
      <c r="G106" s="127" t="s">
        <v>137</v>
      </c>
      <c r="H106" s="128">
        <v>19.75</v>
      </c>
      <c r="I106" s="129"/>
      <c r="J106" s="130">
        <f>ROUND(I106*H106,2)</f>
        <v>0</v>
      </c>
      <c r="K106" s="131"/>
      <c r="L106" s="32"/>
      <c r="M106" s="132" t="s">
        <v>19</v>
      </c>
      <c r="N106" s="133" t="s">
        <v>40</v>
      </c>
      <c r="P106" s="134">
        <f>O106*H106</f>
        <v>0</v>
      </c>
      <c r="Q106" s="134">
        <v>0</v>
      </c>
      <c r="R106" s="134">
        <f>Q106*H106</f>
        <v>0</v>
      </c>
      <c r="S106" s="134">
        <v>6.6000000000000003E-2</v>
      </c>
      <c r="T106" s="135">
        <f>S106*H106</f>
        <v>1.3035000000000001</v>
      </c>
      <c r="AR106" s="136" t="s">
        <v>123</v>
      </c>
      <c r="AT106" s="136" t="s">
        <v>112</v>
      </c>
      <c r="AU106" s="136" t="s">
        <v>79</v>
      </c>
      <c r="AY106" s="17" t="s">
        <v>108</v>
      </c>
      <c r="BE106" s="137">
        <f>IF(N106="základní",J106,0)</f>
        <v>0</v>
      </c>
      <c r="BF106" s="137">
        <f>IF(N106="snížená",J106,0)</f>
        <v>0</v>
      </c>
      <c r="BG106" s="137">
        <f>IF(N106="zákl. přenesená",J106,0)</f>
        <v>0</v>
      </c>
      <c r="BH106" s="137">
        <f>IF(N106="sníž. přenesená",J106,0)</f>
        <v>0</v>
      </c>
      <c r="BI106" s="137">
        <f>IF(N106="nulová",J106,0)</f>
        <v>0</v>
      </c>
      <c r="BJ106" s="17" t="s">
        <v>77</v>
      </c>
      <c r="BK106" s="137">
        <f>ROUND(I106*H106,2)</f>
        <v>0</v>
      </c>
      <c r="BL106" s="17" t="s">
        <v>123</v>
      </c>
      <c r="BM106" s="136" t="s">
        <v>150</v>
      </c>
    </row>
    <row r="107" spans="2:65" s="1" customFormat="1" ht="10.199999999999999">
      <c r="B107" s="32"/>
      <c r="D107" s="138" t="s">
        <v>118</v>
      </c>
      <c r="F107" s="139" t="s">
        <v>151</v>
      </c>
      <c r="I107" s="140"/>
      <c r="L107" s="32"/>
      <c r="M107" s="141"/>
      <c r="T107" s="53"/>
      <c r="AT107" s="17" t="s">
        <v>118</v>
      </c>
      <c r="AU107" s="17" t="s">
        <v>79</v>
      </c>
    </row>
    <row r="108" spans="2:65" s="12" customFormat="1" ht="10.199999999999999">
      <c r="B108" s="142"/>
      <c r="D108" s="143" t="s">
        <v>120</v>
      </c>
      <c r="E108" s="144" t="s">
        <v>19</v>
      </c>
      <c r="F108" s="145" t="s">
        <v>152</v>
      </c>
      <c r="H108" s="146">
        <v>19.75</v>
      </c>
      <c r="I108" s="147"/>
      <c r="L108" s="142"/>
      <c r="M108" s="148"/>
      <c r="T108" s="149"/>
      <c r="AT108" s="144" t="s">
        <v>120</v>
      </c>
      <c r="AU108" s="144" t="s">
        <v>79</v>
      </c>
      <c r="AV108" s="12" t="s">
        <v>79</v>
      </c>
      <c r="AW108" s="12" t="s">
        <v>31</v>
      </c>
      <c r="AX108" s="12" t="s">
        <v>69</v>
      </c>
      <c r="AY108" s="144" t="s">
        <v>108</v>
      </c>
    </row>
    <row r="109" spans="2:65" s="13" customFormat="1" ht="10.199999999999999">
      <c r="B109" s="150"/>
      <c r="D109" s="143" t="s">
        <v>120</v>
      </c>
      <c r="E109" s="151" t="s">
        <v>19</v>
      </c>
      <c r="F109" s="152" t="s">
        <v>122</v>
      </c>
      <c r="H109" s="153">
        <v>19.75</v>
      </c>
      <c r="I109" s="154"/>
      <c r="L109" s="150"/>
      <c r="M109" s="155"/>
      <c r="T109" s="156"/>
      <c r="AT109" s="151" t="s">
        <v>120</v>
      </c>
      <c r="AU109" s="151" t="s">
        <v>79</v>
      </c>
      <c r="AV109" s="13" t="s">
        <v>123</v>
      </c>
      <c r="AW109" s="13" t="s">
        <v>31</v>
      </c>
      <c r="AX109" s="13" t="s">
        <v>77</v>
      </c>
      <c r="AY109" s="151" t="s">
        <v>108</v>
      </c>
    </row>
    <row r="110" spans="2:65" s="1" customFormat="1" ht="21.75" customHeight="1">
      <c r="B110" s="32"/>
      <c r="C110" s="124" t="s">
        <v>153</v>
      </c>
      <c r="D110" s="124" t="s">
        <v>112</v>
      </c>
      <c r="E110" s="125" t="s">
        <v>154</v>
      </c>
      <c r="F110" s="126" t="s">
        <v>155</v>
      </c>
      <c r="G110" s="127" t="s">
        <v>137</v>
      </c>
      <c r="H110" s="128">
        <v>3.472</v>
      </c>
      <c r="I110" s="129"/>
      <c r="J110" s="130">
        <f>ROUND(I110*H110,2)</f>
        <v>0</v>
      </c>
      <c r="K110" s="131"/>
      <c r="L110" s="32"/>
      <c r="M110" s="132" t="s">
        <v>19</v>
      </c>
      <c r="N110" s="133" t="s">
        <v>40</v>
      </c>
      <c r="P110" s="134">
        <f>O110*H110</f>
        <v>0</v>
      </c>
      <c r="Q110" s="134">
        <v>0</v>
      </c>
      <c r="R110" s="134">
        <f>Q110*H110</f>
        <v>0</v>
      </c>
      <c r="S110" s="134">
        <v>5.8999999999999997E-2</v>
      </c>
      <c r="T110" s="135">
        <f>S110*H110</f>
        <v>0.20484799999999997</v>
      </c>
      <c r="AR110" s="136" t="s">
        <v>123</v>
      </c>
      <c r="AT110" s="136" t="s">
        <v>112</v>
      </c>
      <c r="AU110" s="136" t="s">
        <v>79</v>
      </c>
      <c r="AY110" s="17" t="s">
        <v>108</v>
      </c>
      <c r="BE110" s="137">
        <f>IF(N110="základní",J110,0)</f>
        <v>0</v>
      </c>
      <c r="BF110" s="137">
        <f>IF(N110="snížená",J110,0)</f>
        <v>0</v>
      </c>
      <c r="BG110" s="137">
        <f>IF(N110="zákl. přenesená",J110,0)</f>
        <v>0</v>
      </c>
      <c r="BH110" s="137">
        <f>IF(N110="sníž. přenesená",J110,0)</f>
        <v>0</v>
      </c>
      <c r="BI110" s="137">
        <f>IF(N110="nulová",J110,0)</f>
        <v>0</v>
      </c>
      <c r="BJ110" s="17" t="s">
        <v>77</v>
      </c>
      <c r="BK110" s="137">
        <f>ROUND(I110*H110,2)</f>
        <v>0</v>
      </c>
      <c r="BL110" s="17" t="s">
        <v>123</v>
      </c>
      <c r="BM110" s="136" t="s">
        <v>156</v>
      </c>
    </row>
    <row r="111" spans="2:65" s="1" customFormat="1" ht="10.199999999999999">
      <c r="B111" s="32"/>
      <c r="D111" s="138" t="s">
        <v>118</v>
      </c>
      <c r="F111" s="139" t="s">
        <v>157</v>
      </c>
      <c r="I111" s="140"/>
      <c r="L111" s="32"/>
      <c r="M111" s="141"/>
      <c r="T111" s="53"/>
      <c r="AT111" s="17" t="s">
        <v>118</v>
      </c>
      <c r="AU111" s="17" t="s">
        <v>79</v>
      </c>
    </row>
    <row r="112" spans="2:65" s="12" customFormat="1" ht="10.199999999999999">
      <c r="B112" s="142"/>
      <c r="D112" s="143" t="s">
        <v>120</v>
      </c>
      <c r="E112" s="144" t="s">
        <v>19</v>
      </c>
      <c r="F112" s="145" t="s">
        <v>158</v>
      </c>
      <c r="H112" s="146">
        <v>3.472</v>
      </c>
      <c r="I112" s="147"/>
      <c r="L112" s="142"/>
      <c r="M112" s="148"/>
      <c r="T112" s="149"/>
      <c r="AT112" s="144" t="s">
        <v>120</v>
      </c>
      <c r="AU112" s="144" t="s">
        <v>79</v>
      </c>
      <c r="AV112" s="12" t="s">
        <v>79</v>
      </c>
      <c r="AW112" s="12" t="s">
        <v>31</v>
      </c>
      <c r="AX112" s="12" t="s">
        <v>69</v>
      </c>
      <c r="AY112" s="144" t="s">
        <v>108</v>
      </c>
    </row>
    <row r="113" spans="2:65" s="13" customFormat="1" ht="10.199999999999999">
      <c r="B113" s="150"/>
      <c r="D113" s="143" t="s">
        <v>120</v>
      </c>
      <c r="E113" s="151" t="s">
        <v>19</v>
      </c>
      <c r="F113" s="152" t="s">
        <v>122</v>
      </c>
      <c r="H113" s="153">
        <v>3.472</v>
      </c>
      <c r="I113" s="154"/>
      <c r="L113" s="150"/>
      <c r="M113" s="155"/>
      <c r="T113" s="156"/>
      <c r="AT113" s="151" t="s">
        <v>120</v>
      </c>
      <c r="AU113" s="151" t="s">
        <v>79</v>
      </c>
      <c r="AV113" s="13" t="s">
        <v>123</v>
      </c>
      <c r="AW113" s="13" t="s">
        <v>31</v>
      </c>
      <c r="AX113" s="13" t="s">
        <v>77</v>
      </c>
      <c r="AY113" s="151" t="s">
        <v>108</v>
      </c>
    </row>
    <row r="114" spans="2:65" s="1" customFormat="1" ht="21.75" customHeight="1">
      <c r="B114" s="32"/>
      <c r="C114" s="124" t="s">
        <v>159</v>
      </c>
      <c r="D114" s="124" t="s">
        <v>112</v>
      </c>
      <c r="E114" s="125" t="s">
        <v>160</v>
      </c>
      <c r="F114" s="126" t="s">
        <v>161</v>
      </c>
      <c r="G114" s="127" t="s">
        <v>137</v>
      </c>
      <c r="H114" s="128">
        <v>22.77</v>
      </c>
      <c r="I114" s="129"/>
      <c r="J114" s="130">
        <f>ROUND(I114*H114,2)</f>
        <v>0</v>
      </c>
      <c r="K114" s="131"/>
      <c r="L114" s="32"/>
      <c r="M114" s="132" t="s">
        <v>19</v>
      </c>
      <c r="N114" s="133" t="s">
        <v>40</v>
      </c>
      <c r="P114" s="134">
        <f>O114*H114</f>
        <v>0</v>
      </c>
      <c r="Q114" s="134">
        <v>0</v>
      </c>
      <c r="R114" s="134">
        <f>Q114*H114</f>
        <v>0</v>
      </c>
      <c r="S114" s="134">
        <v>5.0999999999999997E-2</v>
      </c>
      <c r="T114" s="135">
        <f>S114*H114</f>
        <v>1.1612699999999998</v>
      </c>
      <c r="AR114" s="136" t="s">
        <v>123</v>
      </c>
      <c r="AT114" s="136" t="s">
        <v>112</v>
      </c>
      <c r="AU114" s="136" t="s">
        <v>79</v>
      </c>
      <c r="AY114" s="17" t="s">
        <v>108</v>
      </c>
      <c r="BE114" s="137">
        <f>IF(N114="základní",J114,0)</f>
        <v>0</v>
      </c>
      <c r="BF114" s="137">
        <f>IF(N114="snížená",J114,0)</f>
        <v>0</v>
      </c>
      <c r="BG114" s="137">
        <f>IF(N114="zákl. přenesená",J114,0)</f>
        <v>0</v>
      </c>
      <c r="BH114" s="137">
        <f>IF(N114="sníž. přenesená",J114,0)</f>
        <v>0</v>
      </c>
      <c r="BI114" s="137">
        <f>IF(N114="nulová",J114,0)</f>
        <v>0</v>
      </c>
      <c r="BJ114" s="17" t="s">
        <v>77</v>
      </c>
      <c r="BK114" s="137">
        <f>ROUND(I114*H114,2)</f>
        <v>0</v>
      </c>
      <c r="BL114" s="17" t="s">
        <v>123</v>
      </c>
      <c r="BM114" s="136" t="s">
        <v>162</v>
      </c>
    </row>
    <row r="115" spans="2:65" s="1" customFormat="1" ht="10.199999999999999">
      <c r="B115" s="32"/>
      <c r="D115" s="138" t="s">
        <v>118</v>
      </c>
      <c r="F115" s="139" t="s">
        <v>163</v>
      </c>
      <c r="I115" s="140"/>
      <c r="L115" s="32"/>
      <c r="M115" s="141"/>
      <c r="T115" s="53"/>
      <c r="AT115" s="17" t="s">
        <v>118</v>
      </c>
      <c r="AU115" s="17" t="s">
        <v>79</v>
      </c>
    </row>
    <row r="116" spans="2:65" s="12" customFormat="1" ht="10.199999999999999">
      <c r="B116" s="142"/>
      <c r="D116" s="143" t="s">
        <v>120</v>
      </c>
      <c r="E116" s="144" t="s">
        <v>19</v>
      </c>
      <c r="F116" s="145" t="s">
        <v>164</v>
      </c>
      <c r="H116" s="146">
        <v>22.77</v>
      </c>
      <c r="I116" s="147"/>
      <c r="L116" s="142"/>
      <c r="M116" s="148"/>
      <c r="T116" s="149"/>
      <c r="AT116" s="144" t="s">
        <v>120</v>
      </c>
      <c r="AU116" s="144" t="s">
        <v>79</v>
      </c>
      <c r="AV116" s="12" t="s">
        <v>79</v>
      </c>
      <c r="AW116" s="12" t="s">
        <v>31</v>
      </c>
      <c r="AX116" s="12" t="s">
        <v>69</v>
      </c>
      <c r="AY116" s="144" t="s">
        <v>108</v>
      </c>
    </row>
    <row r="117" spans="2:65" s="13" customFormat="1" ht="10.199999999999999">
      <c r="B117" s="150"/>
      <c r="D117" s="143" t="s">
        <v>120</v>
      </c>
      <c r="E117" s="151" t="s">
        <v>19</v>
      </c>
      <c r="F117" s="152" t="s">
        <v>122</v>
      </c>
      <c r="H117" s="153">
        <v>22.77</v>
      </c>
      <c r="I117" s="154"/>
      <c r="L117" s="150"/>
      <c r="M117" s="155"/>
      <c r="T117" s="156"/>
      <c r="AT117" s="151" t="s">
        <v>120</v>
      </c>
      <c r="AU117" s="151" t="s">
        <v>79</v>
      </c>
      <c r="AV117" s="13" t="s">
        <v>123</v>
      </c>
      <c r="AW117" s="13" t="s">
        <v>31</v>
      </c>
      <c r="AX117" s="13" t="s">
        <v>77</v>
      </c>
      <c r="AY117" s="151" t="s">
        <v>108</v>
      </c>
    </row>
    <row r="118" spans="2:65" s="11" customFormat="1" ht="20.85" customHeight="1">
      <c r="B118" s="112"/>
      <c r="D118" s="113" t="s">
        <v>68</v>
      </c>
      <c r="E118" s="122" t="s">
        <v>165</v>
      </c>
      <c r="F118" s="122" t="s">
        <v>166</v>
      </c>
      <c r="I118" s="115"/>
      <c r="J118" s="123">
        <f>BK118</f>
        <v>0</v>
      </c>
      <c r="L118" s="112"/>
      <c r="M118" s="117"/>
      <c r="P118" s="118">
        <f>SUM(P119:P120)</f>
        <v>0</v>
      </c>
      <c r="R118" s="118">
        <f>SUM(R119:R120)</f>
        <v>3.0000000000000001E-3</v>
      </c>
      <c r="T118" s="119">
        <f>SUM(T119:T120)</f>
        <v>0</v>
      </c>
      <c r="AR118" s="113" t="s">
        <v>77</v>
      </c>
      <c r="AT118" s="120" t="s">
        <v>68</v>
      </c>
      <c r="AU118" s="120" t="s">
        <v>79</v>
      </c>
      <c r="AY118" s="113" t="s">
        <v>108</v>
      </c>
      <c r="BK118" s="121">
        <f>SUM(BK119:BK120)</f>
        <v>0</v>
      </c>
    </row>
    <row r="119" spans="2:65" s="1" customFormat="1" ht="24.15" customHeight="1">
      <c r="B119" s="32"/>
      <c r="C119" s="124" t="s">
        <v>167</v>
      </c>
      <c r="D119" s="124" t="s">
        <v>112</v>
      </c>
      <c r="E119" s="125" t="s">
        <v>168</v>
      </c>
      <c r="F119" s="126" t="s">
        <v>169</v>
      </c>
      <c r="G119" s="127" t="s">
        <v>137</v>
      </c>
      <c r="H119" s="128">
        <v>100</v>
      </c>
      <c r="I119" s="129"/>
      <c r="J119" s="130">
        <f>ROUND(I119*H119,2)</f>
        <v>0</v>
      </c>
      <c r="K119" s="131"/>
      <c r="L119" s="32"/>
      <c r="M119" s="132" t="s">
        <v>19</v>
      </c>
      <c r="N119" s="133" t="s">
        <v>40</v>
      </c>
      <c r="P119" s="134">
        <f>O119*H119</f>
        <v>0</v>
      </c>
      <c r="Q119" s="134">
        <v>3.0000000000000001E-5</v>
      </c>
      <c r="R119" s="134">
        <f>Q119*H119</f>
        <v>3.0000000000000001E-3</v>
      </c>
      <c r="S119" s="134">
        <v>0</v>
      </c>
      <c r="T119" s="135">
        <f>S119*H119</f>
        <v>0</v>
      </c>
      <c r="AR119" s="136" t="s">
        <v>123</v>
      </c>
      <c r="AT119" s="136" t="s">
        <v>112</v>
      </c>
      <c r="AU119" s="136" t="s">
        <v>170</v>
      </c>
      <c r="AY119" s="17" t="s">
        <v>108</v>
      </c>
      <c r="BE119" s="137">
        <f>IF(N119="základní",J119,0)</f>
        <v>0</v>
      </c>
      <c r="BF119" s="137">
        <f>IF(N119="snížená",J119,0)</f>
        <v>0</v>
      </c>
      <c r="BG119" s="137">
        <f>IF(N119="zákl. přenesená",J119,0)</f>
        <v>0</v>
      </c>
      <c r="BH119" s="137">
        <f>IF(N119="sníž. přenesená",J119,0)</f>
        <v>0</v>
      </c>
      <c r="BI119" s="137">
        <f>IF(N119="nulová",J119,0)</f>
        <v>0</v>
      </c>
      <c r="BJ119" s="17" t="s">
        <v>77</v>
      </c>
      <c r="BK119" s="137">
        <f>ROUND(I119*H119,2)</f>
        <v>0</v>
      </c>
      <c r="BL119" s="17" t="s">
        <v>123</v>
      </c>
      <c r="BM119" s="136" t="s">
        <v>171</v>
      </c>
    </row>
    <row r="120" spans="2:65" s="1" customFormat="1" ht="10.199999999999999">
      <c r="B120" s="32"/>
      <c r="D120" s="138" t="s">
        <v>118</v>
      </c>
      <c r="F120" s="139" t="s">
        <v>172</v>
      </c>
      <c r="I120" s="140"/>
      <c r="L120" s="32"/>
      <c r="M120" s="141"/>
      <c r="T120" s="53"/>
      <c r="AT120" s="17" t="s">
        <v>118</v>
      </c>
      <c r="AU120" s="17" t="s">
        <v>170</v>
      </c>
    </row>
    <row r="121" spans="2:65" s="11" customFormat="1" ht="22.8" customHeight="1">
      <c r="B121" s="112"/>
      <c r="D121" s="113" t="s">
        <v>68</v>
      </c>
      <c r="E121" s="122" t="s">
        <v>173</v>
      </c>
      <c r="F121" s="122" t="s">
        <v>174</v>
      </c>
      <c r="I121" s="115"/>
      <c r="J121" s="123">
        <f>BK121</f>
        <v>0</v>
      </c>
      <c r="L121" s="112"/>
      <c r="M121" s="117"/>
      <c r="P121" s="118">
        <f>SUM(P122:P133)</f>
        <v>0</v>
      </c>
      <c r="R121" s="118">
        <f>SUM(R122:R133)</f>
        <v>0</v>
      </c>
      <c r="T121" s="119">
        <f>SUM(T122:T133)</f>
        <v>0</v>
      </c>
      <c r="AR121" s="113" t="s">
        <v>77</v>
      </c>
      <c r="AT121" s="120" t="s">
        <v>68</v>
      </c>
      <c r="AU121" s="120" t="s">
        <v>77</v>
      </c>
      <c r="AY121" s="113" t="s">
        <v>108</v>
      </c>
      <c r="BK121" s="121">
        <f>SUM(BK122:BK133)</f>
        <v>0</v>
      </c>
    </row>
    <row r="122" spans="2:65" s="1" customFormat="1" ht="24.15" customHeight="1">
      <c r="B122" s="32"/>
      <c r="C122" s="124" t="s">
        <v>175</v>
      </c>
      <c r="D122" s="124" t="s">
        <v>112</v>
      </c>
      <c r="E122" s="125" t="s">
        <v>176</v>
      </c>
      <c r="F122" s="126" t="s">
        <v>177</v>
      </c>
      <c r="G122" s="127" t="s">
        <v>178</v>
      </c>
      <c r="H122" s="128">
        <v>3.016</v>
      </c>
      <c r="I122" s="129"/>
      <c r="J122" s="130">
        <f>ROUND(I122*H122,2)</f>
        <v>0</v>
      </c>
      <c r="K122" s="131"/>
      <c r="L122" s="32"/>
      <c r="M122" s="132" t="s">
        <v>19</v>
      </c>
      <c r="N122" s="133" t="s">
        <v>40</v>
      </c>
      <c r="P122" s="134">
        <f>O122*H122</f>
        <v>0</v>
      </c>
      <c r="Q122" s="134">
        <v>0</v>
      </c>
      <c r="R122" s="134">
        <f>Q122*H122</f>
        <v>0</v>
      </c>
      <c r="S122" s="134">
        <v>0</v>
      </c>
      <c r="T122" s="135">
        <f>S122*H122</f>
        <v>0</v>
      </c>
      <c r="AR122" s="136" t="s">
        <v>123</v>
      </c>
      <c r="AT122" s="136" t="s">
        <v>112</v>
      </c>
      <c r="AU122" s="136" t="s">
        <v>79</v>
      </c>
      <c r="AY122" s="17" t="s">
        <v>108</v>
      </c>
      <c r="BE122" s="137">
        <f>IF(N122="základní",J122,0)</f>
        <v>0</v>
      </c>
      <c r="BF122" s="137">
        <f>IF(N122="snížená",J122,0)</f>
        <v>0</v>
      </c>
      <c r="BG122" s="137">
        <f>IF(N122="zákl. přenesená",J122,0)</f>
        <v>0</v>
      </c>
      <c r="BH122" s="137">
        <f>IF(N122="sníž. přenesená",J122,0)</f>
        <v>0</v>
      </c>
      <c r="BI122" s="137">
        <f>IF(N122="nulová",J122,0)</f>
        <v>0</v>
      </c>
      <c r="BJ122" s="17" t="s">
        <v>77</v>
      </c>
      <c r="BK122" s="137">
        <f>ROUND(I122*H122,2)</f>
        <v>0</v>
      </c>
      <c r="BL122" s="17" t="s">
        <v>123</v>
      </c>
      <c r="BM122" s="136" t="s">
        <v>179</v>
      </c>
    </row>
    <row r="123" spans="2:65" s="1" customFormat="1" ht="10.199999999999999">
      <c r="B123" s="32"/>
      <c r="D123" s="138" t="s">
        <v>118</v>
      </c>
      <c r="F123" s="139" t="s">
        <v>180</v>
      </c>
      <c r="I123" s="140"/>
      <c r="L123" s="32"/>
      <c r="M123" s="141"/>
      <c r="T123" s="53"/>
      <c r="AT123" s="17" t="s">
        <v>118</v>
      </c>
      <c r="AU123" s="17" t="s">
        <v>79</v>
      </c>
    </row>
    <row r="124" spans="2:65" s="1" customFormat="1" ht="21.75" customHeight="1">
      <c r="B124" s="32"/>
      <c r="C124" s="124" t="s">
        <v>181</v>
      </c>
      <c r="D124" s="124" t="s">
        <v>112</v>
      </c>
      <c r="E124" s="125" t="s">
        <v>182</v>
      </c>
      <c r="F124" s="126" t="s">
        <v>183</v>
      </c>
      <c r="G124" s="127" t="s">
        <v>178</v>
      </c>
      <c r="H124" s="128">
        <v>30.16</v>
      </c>
      <c r="I124" s="129"/>
      <c r="J124" s="130">
        <f>ROUND(I124*H124,2)</f>
        <v>0</v>
      </c>
      <c r="K124" s="131"/>
      <c r="L124" s="32"/>
      <c r="M124" s="132" t="s">
        <v>19</v>
      </c>
      <c r="N124" s="133" t="s">
        <v>40</v>
      </c>
      <c r="P124" s="134">
        <f>O124*H124</f>
        <v>0</v>
      </c>
      <c r="Q124" s="134">
        <v>0</v>
      </c>
      <c r="R124" s="134">
        <f>Q124*H124</f>
        <v>0</v>
      </c>
      <c r="S124" s="134">
        <v>0</v>
      </c>
      <c r="T124" s="135">
        <f>S124*H124</f>
        <v>0</v>
      </c>
      <c r="AR124" s="136" t="s">
        <v>123</v>
      </c>
      <c r="AT124" s="136" t="s">
        <v>112</v>
      </c>
      <c r="AU124" s="136" t="s">
        <v>79</v>
      </c>
      <c r="AY124" s="17" t="s">
        <v>108</v>
      </c>
      <c r="BE124" s="137">
        <f>IF(N124="základní",J124,0)</f>
        <v>0</v>
      </c>
      <c r="BF124" s="137">
        <f>IF(N124="snížená",J124,0)</f>
        <v>0</v>
      </c>
      <c r="BG124" s="137">
        <f>IF(N124="zákl. přenesená",J124,0)</f>
        <v>0</v>
      </c>
      <c r="BH124" s="137">
        <f>IF(N124="sníž. přenesená",J124,0)</f>
        <v>0</v>
      </c>
      <c r="BI124" s="137">
        <f>IF(N124="nulová",J124,0)</f>
        <v>0</v>
      </c>
      <c r="BJ124" s="17" t="s">
        <v>77</v>
      </c>
      <c r="BK124" s="137">
        <f>ROUND(I124*H124,2)</f>
        <v>0</v>
      </c>
      <c r="BL124" s="17" t="s">
        <v>123</v>
      </c>
      <c r="BM124" s="136" t="s">
        <v>184</v>
      </c>
    </row>
    <row r="125" spans="2:65" s="1" customFormat="1" ht="10.199999999999999">
      <c r="B125" s="32"/>
      <c r="D125" s="138" t="s">
        <v>118</v>
      </c>
      <c r="F125" s="139" t="s">
        <v>185</v>
      </c>
      <c r="I125" s="140"/>
      <c r="L125" s="32"/>
      <c r="M125" s="141"/>
      <c r="T125" s="53"/>
      <c r="AT125" s="17" t="s">
        <v>118</v>
      </c>
      <c r="AU125" s="17" t="s">
        <v>79</v>
      </c>
    </row>
    <row r="126" spans="2:65" s="12" customFormat="1" ht="10.199999999999999">
      <c r="B126" s="142"/>
      <c r="D126" s="143" t="s">
        <v>120</v>
      </c>
      <c r="F126" s="145" t="s">
        <v>186</v>
      </c>
      <c r="H126" s="146">
        <v>30.16</v>
      </c>
      <c r="I126" s="147"/>
      <c r="L126" s="142"/>
      <c r="M126" s="148"/>
      <c r="T126" s="149"/>
      <c r="AT126" s="144" t="s">
        <v>120</v>
      </c>
      <c r="AU126" s="144" t="s">
        <v>79</v>
      </c>
      <c r="AV126" s="12" t="s">
        <v>79</v>
      </c>
      <c r="AW126" s="12" t="s">
        <v>4</v>
      </c>
      <c r="AX126" s="12" t="s">
        <v>77</v>
      </c>
      <c r="AY126" s="144" t="s">
        <v>108</v>
      </c>
    </row>
    <row r="127" spans="2:65" s="1" customFormat="1" ht="21.75" customHeight="1">
      <c r="B127" s="32"/>
      <c r="C127" s="124" t="s">
        <v>187</v>
      </c>
      <c r="D127" s="124" t="s">
        <v>112</v>
      </c>
      <c r="E127" s="125" t="s">
        <v>188</v>
      </c>
      <c r="F127" s="126" t="s">
        <v>189</v>
      </c>
      <c r="G127" s="127" t="s">
        <v>178</v>
      </c>
      <c r="H127" s="128">
        <v>3.016</v>
      </c>
      <c r="I127" s="129"/>
      <c r="J127" s="130">
        <f>ROUND(I127*H127,2)</f>
        <v>0</v>
      </c>
      <c r="K127" s="131"/>
      <c r="L127" s="32"/>
      <c r="M127" s="132" t="s">
        <v>19</v>
      </c>
      <c r="N127" s="133" t="s">
        <v>40</v>
      </c>
      <c r="P127" s="134">
        <f>O127*H127</f>
        <v>0</v>
      </c>
      <c r="Q127" s="134">
        <v>0</v>
      </c>
      <c r="R127" s="134">
        <f>Q127*H127</f>
        <v>0</v>
      </c>
      <c r="S127" s="134">
        <v>0</v>
      </c>
      <c r="T127" s="135">
        <f>S127*H127</f>
        <v>0</v>
      </c>
      <c r="AR127" s="136" t="s">
        <v>123</v>
      </c>
      <c r="AT127" s="136" t="s">
        <v>112</v>
      </c>
      <c r="AU127" s="136" t="s">
        <v>79</v>
      </c>
      <c r="AY127" s="17" t="s">
        <v>108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7" t="s">
        <v>77</v>
      </c>
      <c r="BK127" s="137">
        <f>ROUND(I127*H127,2)</f>
        <v>0</v>
      </c>
      <c r="BL127" s="17" t="s">
        <v>123</v>
      </c>
      <c r="BM127" s="136" t="s">
        <v>190</v>
      </c>
    </row>
    <row r="128" spans="2:65" s="1" customFormat="1" ht="10.199999999999999">
      <c r="B128" s="32"/>
      <c r="D128" s="138" t="s">
        <v>118</v>
      </c>
      <c r="F128" s="139" t="s">
        <v>191</v>
      </c>
      <c r="I128" s="140"/>
      <c r="L128" s="32"/>
      <c r="M128" s="141"/>
      <c r="T128" s="53"/>
      <c r="AT128" s="17" t="s">
        <v>118</v>
      </c>
      <c r="AU128" s="17" t="s">
        <v>79</v>
      </c>
    </row>
    <row r="129" spans="2:65" s="1" customFormat="1" ht="16.5" customHeight="1">
      <c r="B129" s="32"/>
      <c r="C129" s="124" t="s">
        <v>192</v>
      </c>
      <c r="D129" s="124" t="s">
        <v>112</v>
      </c>
      <c r="E129" s="125" t="s">
        <v>193</v>
      </c>
      <c r="F129" s="126" t="s">
        <v>194</v>
      </c>
      <c r="G129" s="127" t="s">
        <v>178</v>
      </c>
      <c r="H129" s="128">
        <v>60.32</v>
      </c>
      <c r="I129" s="129"/>
      <c r="J129" s="130">
        <f>ROUND(I129*H129,2)</f>
        <v>0</v>
      </c>
      <c r="K129" s="131"/>
      <c r="L129" s="32"/>
      <c r="M129" s="132" t="s">
        <v>19</v>
      </c>
      <c r="N129" s="133" t="s">
        <v>40</v>
      </c>
      <c r="P129" s="134">
        <f>O129*H129</f>
        <v>0</v>
      </c>
      <c r="Q129" s="134">
        <v>0</v>
      </c>
      <c r="R129" s="134">
        <f>Q129*H129</f>
        <v>0</v>
      </c>
      <c r="S129" s="134">
        <v>0</v>
      </c>
      <c r="T129" s="135">
        <f>S129*H129</f>
        <v>0</v>
      </c>
      <c r="AR129" s="136" t="s">
        <v>123</v>
      </c>
      <c r="AT129" s="136" t="s">
        <v>112</v>
      </c>
      <c r="AU129" s="136" t="s">
        <v>79</v>
      </c>
      <c r="AY129" s="17" t="s">
        <v>108</v>
      </c>
      <c r="BE129" s="137">
        <f>IF(N129="základní",J129,0)</f>
        <v>0</v>
      </c>
      <c r="BF129" s="137">
        <f>IF(N129="snížená",J129,0)</f>
        <v>0</v>
      </c>
      <c r="BG129" s="137">
        <f>IF(N129="zákl. přenesená",J129,0)</f>
        <v>0</v>
      </c>
      <c r="BH129" s="137">
        <f>IF(N129="sníž. přenesená",J129,0)</f>
        <v>0</v>
      </c>
      <c r="BI129" s="137">
        <f>IF(N129="nulová",J129,0)</f>
        <v>0</v>
      </c>
      <c r="BJ129" s="17" t="s">
        <v>77</v>
      </c>
      <c r="BK129" s="137">
        <f>ROUND(I129*H129,2)</f>
        <v>0</v>
      </c>
      <c r="BL129" s="17" t="s">
        <v>123</v>
      </c>
      <c r="BM129" s="136" t="s">
        <v>195</v>
      </c>
    </row>
    <row r="130" spans="2:65" s="1" customFormat="1" ht="10.199999999999999">
      <c r="B130" s="32"/>
      <c r="D130" s="138" t="s">
        <v>118</v>
      </c>
      <c r="F130" s="139" t="s">
        <v>196</v>
      </c>
      <c r="I130" s="140"/>
      <c r="L130" s="32"/>
      <c r="M130" s="141"/>
      <c r="T130" s="53"/>
      <c r="AT130" s="17" t="s">
        <v>118</v>
      </c>
      <c r="AU130" s="17" t="s">
        <v>79</v>
      </c>
    </row>
    <row r="131" spans="2:65" s="12" customFormat="1" ht="10.199999999999999">
      <c r="B131" s="142"/>
      <c r="D131" s="143" t="s">
        <v>120</v>
      </c>
      <c r="F131" s="145" t="s">
        <v>197</v>
      </c>
      <c r="H131" s="146">
        <v>60.32</v>
      </c>
      <c r="I131" s="147"/>
      <c r="L131" s="142"/>
      <c r="M131" s="148"/>
      <c r="T131" s="149"/>
      <c r="AT131" s="144" t="s">
        <v>120</v>
      </c>
      <c r="AU131" s="144" t="s">
        <v>79</v>
      </c>
      <c r="AV131" s="12" t="s">
        <v>79</v>
      </c>
      <c r="AW131" s="12" t="s">
        <v>4</v>
      </c>
      <c r="AX131" s="12" t="s">
        <v>77</v>
      </c>
      <c r="AY131" s="144" t="s">
        <v>108</v>
      </c>
    </row>
    <row r="132" spans="2:65" s="1" customFormat="1" ht="24.15" customHeight="1">
      <c r="B132" s="32"/>
      <c r="C132" s="124" t="s">
        <v>198</v>
      </c>
      <c r="D132" s="124" t="s">
        <v>112</v>
      </c>
      <c r="E132" s="125" t="s">
        <v>199</v>
      </c>
      <c r="F132" s="126" t="s">
        <v>200</v>
      </c>
      <c r="G132" s="127" t="s">
        <v>178</v>
      </c>
      <c r="H132" s="128">
        <v>7.3339999999999996</v>
      </c>
      <c r="I132" s="129"/>
      <c r="J132" s="130">
        <f>ROUND(I132*H132,2)</f>
        <v>0</v>
      </c>
      <c r="K132" s="131"/>
      <c r="L132" s="32"/>
      <c r="M132" s="132" t="s">
        <v>19</v>
      </c>
      <c r="N132" s="133" t="s">
        <v>40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123</v>
      </c>
      <c r="AT132" s="136" t="s">
        <v>112</v>
      </c>
      <c r="AU132" s="136" t="s">
        <v>79</v>
      </c>
      <c r="AY132" s="17" t="s">
        <v>108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7" t="s">
        <v>77</v>
      </c>
      <c r="BK132" s="137">
        <f>ROUND(I132*H132,2)</f>
        <v>0</v>
      </c>
      <c r="BL132" s="17" t="s">
        <v>123</v>
      </c>
      <c r="BM132" s="136" t="s">
        <v>201</v>
      </c>
    </row>
    <row r="133" spans="2:65" s="1" customFormat="1" ht="10.199999999999999">
      <c r="B133" s="32"/>
      <c r="D133" s="138" t="s">
        <v>118</v>
      </c>
      <c r="F133" s="139" t="s">
        <v>202</v>
      </c>
      <c r="I133" s="140"/>
      <c r="L133" s="32"/>
      <c r="M133" s="141"/>
      <c r="T133" s="53"/>
      <c r="AT133" s="17" t="s">
        <v>118</v>
      </c>
      <c r="AU133" s="17" t="s">
        <v>79</v>
      </c>
    </row>
    <row r="134" spans="2:65" s="11" customFormat="1" ht="25.95" customHeight="1">
      <c r="B134" s="112"/>
      <c r="D134" s="113" t="s">
        <v>68</v>
      </c>
      <c r="E134" s="114" t="s">
        <v>203</v>
      </c>
      <c r="F134" s="114" t="s">
        <v>204</v>
      </c>
      <c r="I134" s="115"/>
      <c r="J134" s="116">
        <f>BK134</f>
        <v>0</v>
      </c>
      <c r="L134" s="112"/>
      <c r="M134" s="117"/>
      <c r="P134" s="118">
        <f>P135</f>
        <v>0</v>
      </c>
      <c r="R134" s="118">
        <f>R135</f>
        <v>1.14765834</v>
      </c>
      <c r="T134" s="119">
        <f>T135</f>
        <v>0</v>
      </c>
      <c r="AR134" s="113" t="s">
        <v>79</v>
      </c>
      <c r="AT134" s="120" t="s">
        <v>68</v>
      </c>
      <c r="AU134" s="120" t="s">
        <v>69</v>
      </c>
      <c r="AY134" s="113" t="s">
        <v>108</v>
      </c>
      <c r="BK134" s="121">
        <f>BK135</f>
        <v>0</v>
      </c>
    </row>
    <row r="135" spans="2:65" s="11" customFormat="1" ht="22.8" customHeight="1">
      <c r="B135" s="112"/>
      <c r="D135" s="113" t="s">
        <v>68</v>
      </c>
      <c r="E135" s="122" t="s">
        <v>205</v>
      </c>
      <c r="F135" s="122" t="s">
        <v>206</v>
      </c>
      <c r="I135" s="115"/>
      <c r="J135" s="123">
        <f>BK135</f>
        <v>0</v>
      </c>
      <c r="L135" s="112"/>
      <c r="M135" s="117"/>
      <c r="P135" s="118">
        <f>SUM(P136:P171)</f>
        <v>0</v>
      </c>
      <c r="R135" s="118">
        <f>SUM(R136:R171)</f>
        <v>1.14765834</v>
      </c>
      <c r="T135" s="119">
        <f>SUM(T136:T171)</f>
        <v>0</v>
      </c>
      <c r="AR135" s="113" t="s">
        <v>79</v>
      </c>
      <c r="AT135" s="120" t="s">
        <v>68</v>
      </c>
      <c r="AU135" s="120" t="s">
        <v>77</v>
      </c>
      <c r="AY135" s="113" t="s">
        <v>108</v>
      </c>
      <c r="BK135" s="121">
        <f>SUM(BK136:BK171)</f>
        <v>0</v>
      </c>
    </row>
    <row r="136" spans="2:65" s="1" customFormat="1" ht="21.75" customHeight="1">
      <c r="B136" s="32"/>
      <c r="C136" s="124" t="s">
        <v>207</v>
      </c>
      <c r="D136" s="124" t="s">
        <v>112</v>
      </c>
      <c r="E136" s="125" t="s">
        <v>208</v>
      </c>
      <c r="F136" s="126" t="s">
        <v>209</v>
      </c>
      <c r="G136" s="127" t="s">
        <v>137</v>
      </c>
      <c r="H136" s="128">
        <v>26.242000000000001</v>
      </c>
      <c r="I136" s="129"/>
      <c r="J136" s="130">
        <f>ROUND(I136*H136,2)</f>
        <v>0</v>
      </c>
      <c r="K136" s="131"/>
      <c r="L136" s="32"/>
      <c r="M136" s="132" t="s">
        <v>19</v>
      </c>
      <c r="N136" s="133" t="s">
        <v>40</v>
      </c>
      <c r="P136" s="134">
        <f>O136*H136</f>
        <v>0</v>
      </c>
      <c r="Q136" s="134">
        <v>2.5999999999999998E-4</v>
      </c>
      <c r="R136" s="134">
        <f>Q136*H136</f>
        <v>6.8229199999999997E-3</v>
      </c>
      <c r="S136" s="134">
        <v>0</v>
      </c>
      <c r="T136" s="135">
        <f>S136*H136</f>
        <v>0</v>
      </c>
      <c r="AR136" s="136" t="s">
        <v>116</v>
      </c>
      <c r="AT136" s="136" t="s">
        <v>112</v>
      </c>
      <c r="AU136" s="136" t="s">
        <v>79</v>
      </c>
      <c r="AY136" s="17" t="s">
        <v>108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7" t="s">
        <v>77</v>
      </c>
      <c r="BK136" s="137">
        <f>ROUND(I136*H136,2)</f>
        <v>0</v>
      </c>
      <c r="BL136" s="17" t="s">
        <v>116</v>
      </c>
      <c r="BM136" s="136" t="s">
        <v>210</v>
      </c>
    </row>
    <row r="137" spans="2:65" s="1" customFormat="1" ht="10.199999999999999">
      <c r="B137" s="32"/>
      <c r="D137" s="138" t="s">
        <v>118</v>
      </c>
      <c r="F137" s="139" t="s">
        <v>211</v>
      </c>
      <c r="I137" s="140"/>
      <c r="L137" s="32"/>
      <c r="M137" s="141"/>
      <c r="T137" s="53"/>
      <c r="AT137" s="17" t="s">
        <v>118</v>
      </c>
      <c r="AU137" s="17" t="s">
        <v>79</v>
      </c>
    </row>
    <row r="138" spans="2:65" s="14" customFormat="1" ht="10.199999999999999">
      <c r="B138" s="157"/>
      <c r="D138" s="143" t="s">
        <v>120</v>
      </c>
      <c r="E138" s="158" t="s">
        <v>19</v>
      </c>
      <c r="F138" s="159" t="s">
        <v>212</v>
      </c>
      <c r="H138" s="158" t="s">
        <v>19</v>
      </c>
      <c r="I138" s="160"/>
      <c r="L138" s="157"/>
      <c r="M138" s="161"/>
      <c r="T138" s="162"/>
      <c r="AT138" s="158" t="s">
        <v>120</v>
      </c>
      <c r="AU138" s="158" t="s">
        <v>79</v>
      </c>
      <c r="AV138" s="14" t="s">
        <v>77</v>
      </c>
      <c r="AW138" s="14" t="s">
        <v>31</v>
      </c>
      <c r="AX138" s="14" t="s">
        <v>69</v>
      </c>
      <c r="AY138" s="158" t="s">
        <v>108</v>
      </c>
    </row>
    <row r="139" spans="2:65" s="12" customFormat="1" ht="10.199999999999999">
      <c r="B139" s="142"/>
      <c r="D139" s="143" t="s">
        <v>120</v>
      </c>
      <c r="E139" s="144" t="s">
        <v>19</v>
      </c>
      <c r="F139" s="145" t="s">
        <v>213</v>
      </c>
      <c r="H139" s="146">
        <v>26.242000000000001</v>
      </c>
      <c r="I139" s="147"/>
      <c r="L139" s="142"/>
      <c r="M139" s="148"/>
      <c r="T139" s="149"/>
      <c r="AT139" s="144" t="s">
        <v>120</v>
      </c>
      <c r="AU139" s="144" t="s">
        <v>79</v>
      </c>
      <c r="AV139" s="12" t="s">
        <v>79</v>
      </c>
      <c r="AW139" s="12" t="s">
        <v>31</v>
      </c>
      <c r="AX139" s="12" t="s">
        <v>69</v>
      </c>
      <c r="AY139" s="144" t="s">
        <v>108</v>
      </c>
    </row>
    <row r="140" spans="2:65" s="13" customFormat="1" ht="10.199999999999999">
      <c r="B140" s="150"/>
      <c r="D140" s="143" t="s">
        <v>120</v>
      </c>
      <c r="E140" s="151" t="s">
        <v>19</v>
      </c>
      <c r="F140" s="152" t="s">
        <v>122</v>
      </c>
      <c r="H140" s="153">
        <v>26.242000000000001</v>
      </c>
      <c r="I140" s="154"/>
      <c r="L140" s="150"/>
      <c r="M140" s="155"/>
      <c r="T140" s="156"/>
      <c r="AT140" s="151" t="s">
        <v>120</v>
      </c>
      <c r="AU140" s="151" t="s">
        <v>79</v>
      </c>
      <c r="AV140" s="13" t="s">
        <v>123</v>
      </c>
      <c r="AW140" s="13" t="s">
        <v>31</v>
      </c>
      <c r="AX140" s="13" t="s">
        <v>77</v>
      </c>
      <c r="AY140" s="151" t="s">
        <v>108</v>
      </c>
    </row>
    <row r="141" spans="2:65" s="1" customFormat="1" ht="16.5" customHeight="1">
      <c r="B141" s="32"/>
      <c r="C141" s="163" t="s">
        <v>214</v>
      </c>
      <c r="D141" s="163" t="s">
        <v>215</v>
      </c>
      <c r="E141" s="164" t="s">
        <v>216</v>
      </c>
      <c r="F141" s="165" t="s">
        <v>217</v>
      </c>
      <c r="G141" s="166" t="s">
        <v>137</v>
      </c>
      <c r="H141" s="167">
        <v>26.242000000000001</v>
      </c>
      <c r="I141" s="168"/>
      <c r="J141" s="169">
        <f>ROUND(I141*H141,2)</f>
        <v>0</v>
      </c>
      <c r="K141" s="170"/>
      <c r="L141" s="171"/>
      <c r="M141" s="172" t="s">
        <v>19</v>
      </c>
      <c r="N141" s="173" t="s">
        <v>40</v>
      </c>
      <c r="P141" s="134">
        <f>O141*H141</f>
        <v>0</v>
      </c>
      <c r="Q141" s="134">
        <v>3.6110000000000003E-2</v>
      </c>
      <c r="R141" s="134">
        <f>Q141*H141</f>
        <v>0.94759862000000017</v>
      </c>
      <c r="S141" s="134">
        <v>0</v>
      </c>
      <c r="T141" s="135">
        <f>S141*H141</f>
        <v>0</v>
      </c>
      <c r="AR141" s="136" t="s">
        <v>218</v>
      </c>
      <c r="AT141" s="136" t="s">
        <v>215</v>
      </c>
      <c r="AU141" s="136" t="s">
        <v>79</v>
      </c>
      <c r="AY141" s="17" t="s">
        <v>108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7" t="s">
        <v>77</v>
      </c>
      <c r="BK141" s="137">
        <f>ROUND(I141*H141,2)</f>
        <v>0</v>
      </c>
      <c r="BL141" s="17" t="s">
        <v>116</v>
      </c>
      <c r="BM141" s="136" t="s">
        <v>219</v>
      </c>
    </row>
    <row r="142" spans="2:65" s="14" customFormat="1" ht="10.199999999999999">
      <c r="B142" s="157"/>
      <c r="D142" s="143" t="s">
        <v>120</v>
      </c>
      <c r="E142" s="158" t="s">
        <v>19</v>
      </c>
      <c r="F142" s="159" t="s">
        <v>220</v>
      </c>
      <c r="H142" s="158" t="s">
        <v>19</v>
      </c>
      <c r="I142" s="160"/>
      <c r="L142" s="157"/>
      <c r="M142" s="161"/>
      <c r="T142" s="162"/>
      <c r="AT142" s="158" t="s">
        <v>120</v>
      </c>
      <c r="AU142" s="158" t="s">
        <v>79</v>
      </c>
      <c r="AV142" s="14" t="s">
        <v>77</v>
      </c>
      <c r="AW142" s="14" t="s">
        <v>31</v>
      </c>
      <c r="AX142" s="14" t="s">
        <v>69</v>
      </c>
      <c r="AY142" s="158" t="s">
        <v>108</v>
      </c>
    </row>
    <row r="143" spans="2:65" s="12" customFormat="1" ht="10.199999999999999">
      <c r="B143" s="142"/>
      <c r="D143" s="143" t="s">
        <v>120</v>
      </c>
      <c r="E143" s="144" t="s">
        <v>19</v>
      </c>
      <c r="F143" s="145" t="s">
        <v>221</v>
      </c>
      <c r="H143" s="146">
        <v>26.242000000000001</v>
      </c>
      <c r="I143" s="147"/>
      <c r="L143" s="142"/>
      <c r="M143" s="148"/>
      <c r="T143" s="149"/>
      <c r="AT143" s="144" t="s">
        <v>120</v>
      </c>
      <c r="AU143" s="144" t="s">
        <v>79</v>
      </c>
      <c r="AV143" s="12" t="s">
        <v>79</v>
      </c>
      <c r="AW143" s="12" t="s">
        <v>31</v>
      </c>
      <c r="AX143" s="12" t="s">
        <v>69</v>
      </c>
      <c r="AY143" s="144" t="s">
        <v>108</v>
      </c>
    </row>
    <row r="144" spans="2:65" s="13" customFormat="1" ht="10.199999999999999">
      <c r="B144" s="150"/>
      <c r="D144" s="143" t="s">
        <v>120</v>
      </c>
      <c r="E144" s="151" t="s">
        <v>19</v>
      </c>
      <c r="F144" s="152" t="s">
        <v>122</v>
      </c>
      <c r="H144" s="153">
        <v>26.242000000000001</v>
      </c>
      <c r="I144" s="154"/>
      <c r="L144" s="150"/>
      <c r="M144" s="155"/>
      <c r="T144" s="156"/>
      <c r="AT144" s="151" t="s">
        <v>120</v>
      </c>
      <c r="AU144" s="151" t="s">
        <v>79</v>
      </c>
      <c r="AV144" s="13" t="s">
        <v>123</v>
      </c>
      <c r="AW144" s="13" t="s">
        <v>31</v>
      </c>
      <c r="AX144" s="13" t="s">
        <v>77</v>
      </c>
      <c r="AY144" s="151" t="s">
        <v>108</v>
      </c>
    </row>
    <row r="145" spans="2:65" s="1" customFormat="1" ht="24.15" customHeight="1">
      <c r="B145" s="32"/>
      <c r="C145" s="124" t="s">
        <v>222</v>
      </c>
      <c r="D145" s="124" t="s">
        <v>112</v>
      </c>
      <c r="E145" s="125" t="s">
        <v>223</v>
      </c>
      <c r="F145" s="126" t="s">
        <v>224</v>
      </c>
      <c r="G145" s="127" t="s">
        <v>115</v>
      </c>
      <c r="H145" s="128">
        <v>70.040000000000006</v>
      </c>
      <c r="I145" s="129"/>
      <c r="J145" s="130">
        <f>ROUND(I145*H145,2)</f>
        <v>0</v>
      </c>
      <c r="K145" s="131"/>
      <c r="L145" s="32"/>
      <c r="M145" s="132" t="s">
        <v>19</v>
      </c>
      <c r="N145" s="133" t="s">
        <v>40</v>
      </c>
      <c r="P145" s="134">
        <f>O145*H145</f>
        <v>0</v>
      </c>
      <c r="Q145" s="134">
        <v>1.2E-4</v>
      </c>
      <c r="R145" s="134">
        <f>Q145*H145</f>
        <v>8.4048000000000005E-3</v>
      </c>
      <c r="S145" s="134">
        <v>0</v>
      </c>
      <c r="T145" s="135">
        <f>S145*H145</f>
        <v>0</v>
      </c>
      <c r="AR145" s="136" t="s">
        <v>116</v>
      </c>
      <c r="AT145" s="136" t="s">
        <v>112</v>
      </c>
      <c r="AU145" s="136" t="s">
        <v>79</v>
      </c>
      <c r="AY145" s="17" t="s">
        <v>108</v>
      </c>
      <c r="BE145" s="137">
        <f>IF(N145="základní",J145,0)</f>
        <v>0</v>
      </c>
      <c r="BF145" s="137">
        <f>IF(N145="snížená",J145,0)</f>
        <v>0</v>
      </c>
      <c r="BG145" s="137">
        <f>IF(N145="zákl. přenesená",J145,0)</f>
        <v>0</v>
      </c>
      <c r="BH145" s="137">
        <f>IF(N145="sníž. přenesená",J145,0)</f>
        <v>0</v>
      </c>
      <c r="BI145" s="137">
        <f>IF(N145="nulová",J145,0)</f>
        <v>0</v>
      </c>
      <c r="BJ145" s="17" t="s">
        <v>77</v>
      </c>
      <c r="BK145" s="137">
        <f>ROUND(I145*H145,2)</f>
        <v>0</v>
      </c>
      <c r="BL145" s="17" t="s">
        <v>116</v>
      </c>
      <c r="BM145" s="136" t="s">
        <v>225</v>
      </c>
    </row>
    <row r="146" spans="2:65" s="12" customFormat="1" ht="10.199999999999999">
      <c r="B146" s="142"/>
      <c r="D146" s="143" t="s">
        <v>120</v>
      </c>
      <c r="E146" s="144" t="s">
        <v>19</v>
      </c>
      <c r="F146" s="145" t="s">
        <v>226</v>
      </c>
      <c r="H146" s="146">
        <v>70.040000000000006</v>
      </c>
      <c r="I146" s="147"/>
      <c r="L146" s="142"/>
      <c r="M146" s="148"/>
      <c r="T146" s="149"/>
      <c r="AT146" s="144" t="s">
        <v>120</v>
      </c>
      <c r="AU146" s="144" t="s">
        <v>79</v>
      </c>
      <c r="AV146" s="12" t="s">
        <v>79</v>
      </c>
      <c r="AW146" s="12" t="s">
        <v>31</v>
      </c>
      <c r="AX146" s="12" t="s">
        <v>69</v>
      </c>
      <c r="AY146" s="144" t="s">
        <v>108</v>
      </c>
    </row>
    <row r="147" spans="2:65" s="13" customFormat="1" ht="10.199999999999999">
      <c r="B147" s="150"/>
      <c r="D147" s="143" t="s">
        <v>120</v>
      </c>
      <c r="E147" s="151" t="s">
        <v>19</v>
      </c>
      <c r="F147" s="152" t="s">
        <v>122</v>
      </c>
      <c r="H147" s="153">
        <v>70.040000000000006</v>
      </c>
      <c r="I147" s="154"/>
      <c r="L147" s="150"/>
      <c r="M147" s="155"/>
      <c r="T147" s="156"/>
      <c r="AT147" s="151" t="s">
        <v>120</v>
      </c>
      <c r="AU147" s="151" t="s">
        <v>79</v>
      </c>
      <c r="AV147" s="13" t="s">
        <v>123</v>
      </c>
      <c r="AW147" s="13" t="s">
        <v>31</v>
      </c>
      <c r="AX147" s="13" t="s">
        <v>77</v>
      </c>
      <c r="AY147" s="151" t="s">
        <v>108</v>
      </c>
    </row>
    <row r="148" spans="2:65" s="1" customFormat="1" ht="16.5" customHeight="1">
      <c r="B148" s="32"/>
      <c r="C148" s="163" t="s">
        <v>227</v>
      </c>
      <c r="D148" s="163" t="s">
        <v>215</v>
      </c>
      <c r="E148" s="164" t="s">
        <v>228</v>
      </c>
      <c r="F148" s="165" t="s">
        <v>229</v>
      </c>
      <c r="G148" s="166" t="s">
        <v>115</v>
      </c>
      <c r="H148" s="167">
        <v>23.408000000000001</v>
      </c>
      <c r="I148" s="168"/>
      <c r="J148" s="169">
        <f>ROUND(I148*H148,2)</f>
        <v>0</v>
      </c>
      <c r="K148" s="170"/>
      <c r="L148" s="171"/>
      <c r="M148" s="172" t="s">
        <v>19</v>
      </c>
      <c r="N148" s="173" t="s">
        <v>40</v>
      </c>
      <c r="P148" s="134">
        <f>O148*H148</f>
        <v>0</v>
      </c>
      <c r="Q148" s="134">
        <v>4.0000000000000001E-3</v>
      </c>
      <c r="R148" s="134">
        <f>Q148*H148</f>
        <v>9.3632000000000007E-2</v>
      </c>
      <c r="S148" s="134">
        <v>0</v>
      </c>
      <c r="T148" s="135">
        <f>S148*H148</f>
        <v>0</v>
      </c>
      <c r="AR148" s="136" t="s">
        <v>218</v>
      </c>
      <c r="AT148" s="136" t="s">
        <v>215</v>
      </c>
      <c r="AU148" s="136" t="s">
        <v>79</v>
      </c>
      <c r="AY148" s="17" t="s">
        <v>108</v>
      </c>
      <c r="BE148" s="137">
        <f>IF(N148="základní",J148,0)</f>
        <v>0</v>
      </c>
      <c r="BF148" s="137">
        <f>IF(N148="snížená",J148,0)</f>
        <v>0</v>
      </c>
      <c r="BG148" s="137">
        <f>IF(N148="zákl. přenesená",J148,0)</f>
        <v>0</v>
      </c>
      <c r="BH148" s="137">
        <f>IF(N148="sníž. přenesená",J148,0)</f>
        <v>0</v>
      </c>
      <c r="BI148" s="137">
        <f>IF(N148="nulová",J148,0)</f>
        <v>0</v>
      </c>
      <c r="BJ148" s="17" t="s">
        <v>77</v>
      </c>
      <c r="BK148" s="137">
        <f>ROUND(I148*H148,2)</f>
        <v>0</v>
      </c>
      <c r="BL148" s="17" t="s">
        <v>116</v>
      </c>
      <c r="BM148" s="136" t="s">
        <v>230</v>
      </c>
    </row>
    <row r="149" spans="2:65" s="12" customFormat="1" ht="10.199999999999999">
      <c r="B149" s="142"/>
      <c r="D149" s="143" t="s">
        <v>120</v>
      </c>
      <c r="E149" s="144" t="s">
        <v>19</v>
      </c>
      <c r="F149" s="145" t="s">
        <v>231</v>
      </c>
      <c r="H149" s="146">
        <v>23.408000000000001</v>
      </c>
      <c r="I149" s="147"/>
      <c r="L149" s="142"/>
      <c r="M149" s="148"/>
      <c r="T149" s="149"/>
      <c r="AT149" s="144" t="s">
        <v>120</v>
      </c>
      <c r="AU149" s="144" t="s">
        <v>79</v>
      </c>
      <c r="AV149" s="12" t="s">
        <v>79</v>
      </c>
      <c r="AW149" s="12" t="s">
        <v>31</v>
      </c>
      <c r="AX149" s="12" t="s">
        <v>69</v>
      </c>
      <c r="AY149" s="144" t="s">
        <v>108</v>
      </c>
    </row>
    <row r="150" spans="2:65" s="13" customFormat="1" ht="10.199999999999999">
      <c r="B150" s="150"/>
      <c r="D150" s="143" t="s">
        <v>120</v>
      </c>
      <c r="E150" s="151" t="s">
        <v>19</v>
      </c>
      <c r="F150" s="152" t="s">
        <v>122</v>
      </c>
      <c r="H150" s="153">
        <v>23.408000000000001</v>
      </c>
      <c r="I150" s="154"/>
      <c r="L150" s="150"/>
      <c r="M150" s="155"/>
      <c r="T150" s="156"/>
      <c r="AT150" s="151" t="s">
        <v>120</v>
      </c>
      <c r="AU150" s="151" t="s">
        <v>79</v>
      </c>
      <c r="AV150" s="13" t="s">
        <v>123</v>
      </c>
      <c r="AW150" s="13" t="s">
        <v>31</v>
      </c>
      <c r="AX150" s="13" t="s">
        <v>77</v>
      </c>
      <c r="AY150" s="151" t="s">
        <v>108</v>
      </c>
    </row>
    <row r="151" spans="2:65" s="1" customFormat="1" ht="24.15" customHeight="1">
      <c r="B151" s="32"/>
      <c r="C151" s="124" t="s">
        <v>232</v>
      </c>
      <c r="D151" s="124" t="s">
        <v>112</v>
      </c>
      <c r="E151" s="125" t="s">
        <v>233</v>
      </c>
      <c r="F151" s="126" t="s">
        <v>234</v>
      </c>
      <c r="G151" s="127" t="s">
        <v>235</v>
      </c>
      <c r="H151" s="128">
        <v>1</v>
      </c>
      <c r="I151" s="129"/>
      <c r="J151" s="130">
        <f>ROUND(I151*H151,2)</f>
        <v>0</v>
      </c>
      <c r="K151" s="131"/>
      <c r="L151" s="32"/>
      <c r="M151" s="132" t="s">
        <v>19</v>
      </c>
      <c r="N151" s="133" t="s">
        <v>40</v>
      </c>
      <c r="P151" s="134">
        <f>O151*H151</f>
        <v>0</v>
      </c>
      <c r="Q151" s="134">
        <v>0</v>
      </c>
      <c r="R151" s="134">
        <f>Q151*H151</f>
        <v>0</v>
      </c>
      <c r="S151" s="134">
        <v>0</v>
      </c>
      <c r="T151" s="135">
        <f>S151*H151</f>
        <v>0</v>
      </c>
      <c r="AR151" s="136" t="s">
        <v>116</v>
      </c>
      <c r="AT151" s="136" t="s">
        <v>112</v>
      </c>
      <c r="AU151" s="136" t="s">
        <v>79</v>
      </c>
      <c r="AY151" s="17" t="s">
        <v>108</v>
      </c>
      <c r="BE151" s="137">
        <f>IF(N151="základní",J151,0)</f>
        <v>0</v>
      </c>
      <c r="BF151" s="137">
        <f>IF(N151="snížená",J151,0)</f>
        <v>0</v>
      </c>
      <c r="BG151" s="137">
        <f>IF(N151="zákl. přenesená",J151,0)</f>
        <v>0</v>
      </c>
      <c r="BH151" s="137">
        <f>IF(N151="sníž. přenesená",J151,0)</f>
        <v>0</v>
      </c>
      <c r="BI151" s="137">
        <f>IF(N151="nulová",J151,0)</f>
        <v>0</v>
      </c>
      <c r="BJ151" s="17" t="s">
        <v>77</v>
      </c>
      <c r="BK151" s="137">
        <f>ROUND(I151*H151,2)</f>
        <v>0</v>
      </c>
      <c r="BL151" s="17" t="s">
        <v>116</v>
      </c>
      <c r="BM151" s="136" t="s">
        <v>236</v>
      </c>
    </row>
    <row r="152" spans="2:65" s="1" customFormat="1" ht="10.199999999999999">
      <c r="B152" s="32"/>
      <c r="D152" s="138" t="s">
        <v>118</v>
      </c>
      <c r="F152" s="139" t="s">
        <v>237</v>
      </c>
      <c r="I152" s="140"/>
      <c r="L152" s="32"/>
      <c r="M152" s="141"/>
      <c r="T152" s="53"/>
      <c r="AT152" s="17" t="s">
        <v>118</v>
      </c>
      <c r="AU152" s="17" t="s">
        <v>79</v>
      </c>
    </row>
    <row r="153" spans="2:65" s="12" customFormat="1" ht="10.199999999999999">
      <c r="B153" s="142"/>
      <c r="D153" s="143" t="s">
        <v>120</v>
      </c>
      <c r="E153" s="144" t="s">
        <v>19</v>
      </c>
      <c r="F153" s="145" t="s">
        <v>129</v>
      </c>
      <c r="H153" s="146">
        <v>1</v>
      </c>
      <c r="I153" s="147"/>
      <c r="L153" s="142"/>
      <c r="M153" s="148"/>
      <c r="T153" s="149"/>
      <c r="AT153" s="144" t="s">
        <v>120</v>
      </c>
      <c r="AU153" s="144" t="s">
        <v>79</v>
      </c>
      <c r="AV153" s="12" t="s">
        <v>79</v>
      </c>
      <c r="AW153" s="12" t="s">
        <v>31</v>
      </c>
      <c r="AX153" s="12" t="s">
        <v>69</v>
      </c>
      <c r="AY153" s="144" t="s">
        <v>108</v>
      </c>
    </row>
    <row r="154" spans="2:65" s="13" customFormat="1" ht="10.199999999999999">
      <c r="B154" s="150"/>
      <c r="D154" s="143" t="s">
        <v>120</v>
      </c>
      <c r="E154" s="151" t="s">
        <v>19</v>
      </c>
      <c r="F154" s="152" t="s">
        <v>122</v>
      </c>
      <c r="H154" s="153">
        <v>1</v>
      </c>
      <c r="I154" s="154"/>
      <c r="L154" s="150"/>
      <c r="M154" s="155"/>
      <c r="T154" s="156"/>
      <c r="AT154" s="151" t="s">
        <v>120</v>
      </c>
      <c r="AU154" s="151" t="s">
        <v>79</v>
      </c>
      <c r="AV154" s="13" t="s">
        <v>123</v>
      </c>
      <c r="AW154" s="13" t="s">
        <v>31</v>
      </c>
      <c r="AX154" s="13" t="s">
        <v>77</v>
      </c>
      <c r="AY154" s="151" t="s">
        <v>108</v>
      </c>
    </row>
    <row r="155" spans="2:65" s="1" customFormat="1" ht="21.75" customHeight="1">
      <c r="B155" s="32"/>
      <c r="C155" s="124" t="s">
        <v>238</v>
      </c>
      <c r="D155" s="124" t="s">
        <v>112</v>
      </c>
      <c r="E155" s="125" t="s">
        <v>239</v>
      </c>
      <c r="F155" s="126" t="s">
        <v>240</v>
      </c>
      <c r="G155" s="127" t="s">
        <v>115</v>
      </c>
      <c r="H155" s="128">
        <v>21.28</v>
      </c>
      <c r="I155" s="129"/>
      <c r="J155" s="130">
        <f>ROUND(I155*H155,2)</f>
        <v>0</v>
      </c>
      <c r="K155" s="131"/>
      <c r="L155" s="32"/>
      <c r="M155" s="132" t="s">
        <v>19</v>
      </c>
      <c r="N155" s="133" t="s">
        <v>40</v>
      </c>
      <c r="P155" s="134">
        <f>O155*H155</f>
        <v>0</v>
      </c>
      <c r="Q155" s="134">
        <v>0</v>
      </c>
      <c r="R155" s="134">
        <f>Q155*H155</f>
        <v>0</v>
      </c>
      <c r="S155" s="134">
        <v>0</v>
      </c>
      <c r="T155" s="135">
        <f>S155*H155</f>
        <v>0</v>
      </c>
      <c r="AR155" s="136" t="s">
        <v>116</v>
      </c>
      <c r="AT155" s="136" t="s">
        <v>112</v>
      </c>
      <c r="AU155" s="136" t="s">
        <v>79</v>
      </c>
      <c r="AY155" s="17" t="s">
        <v>108</v>
      </c>
      <c r="BE155" s="137">
        <f>IF(N155="základní",J155,0)</f>
        <v>0</v>
      </c>
      <c r="BF155" s="137">
        <f>IF(N155="snížená",J155,0)</f>
        <v>0</v>
      </c>
      <c r="BG155" s="137">
        <f>IF(N155="zákl. přenesená",J155,0)</f>
        <v>0</v>
      </c>
      <c r="BH155" s="137">
        <f>IF(N155="sníž. přenesená",J155,0)</f>
        <v>0</v>
      </c>
      <c r="BI155" s="137">
        <f>IF(N155="nulová",J155,0)</f>
        <v>0</v>
      </c>
      <c r="BJ155" s="17" t="s">
        <v>77</v>
      </c>
      <c r="BK155" s="137">
        <f>ROUND(I155*H155,2)</f>
        <v>0</v>
      </c>
      <c r="BL155" s="17" t="s">
        <v>116</v>
      </c>
      <c r="BM155" s="136" t="s">
        <v>241</v>
      </c>
    </row>
    <row r="156" spans="2:65" s="1" customFormat="1" ht="10.199999999999999">
      <c r="B156" s="32"/>
      <c r="D156" s="138" t="s">
        <v>118</v>
      </c>
      <c r="F156" s="139" t="s">
        <v>242</v>
      </c>
      <c r="I156" s="140"/>
      <c r="L156" s="32"/>
      <c r="M156" s="141"/>
      <c r="T156" s="53"/>
      <c r="AT156" s="17" t="s">
        <v>118</v>
      </c>
      <c r="AU156" s="17" t="s">
        <v>79</v>
      </c>
    </row>
    <row r="157" spans="2:65" s="12" customFormat="1" ht="10.199999999999999">
      <c r="B157" s="142"/>
      <c r="D157" s="143" t="s">
        <v>120</v>
      </c>
      <c r="E157" s="144" t="s">
        <v>19</v>
      </c>
      <c r="F157" s="145" t="s">
        <v>243</v>
      </c>
      <c r="H157" s="146">
        <v>21.28</v>
      </c>
      <c r="I157" s="147"/>
      <c r="L157" s="142"/>
      <c r="M157" s="148"/>
      <c r="T157" s="149"/>
      <c r="AT157" s="144" t="s">
        <v>120</v>
      </c>
      <c r="AU157" s="144" t="s">
        <v>79</v>
      </c>
      <c r="AV157" s="12" t="s">
        <v>79</v>
      </c>
      <c r="AW157" s="12" t="s">
        <v>31</v>
      </c>
      <c r="AX157" s="12" t="s">
        <v>69</v>
      </c>
      <c r="AY157" s="144" t="s">
        <v>108</v>
      </c>
    </row>
    <row r="158" spans="2:65" s="13" customFormat="1" ht="10.199999999999999">
      <c r="B158" s="150"/>
      <c r="D158" s="143" t="s">
        <v>120</v>
      </c>
      <c r="E158" s="151" t="s">
        <v>19</v>
      </c>
      <c r="F158" s="152" t="s">
        <v>122</v>
      </c>
      <c r="H158" s="153">
        <v>21.28</v>
      </c>
      <c r="I158" s="154"/>
      <c r="L158" s="150"/>
      <c r="M158" s="155"/>
      <c r="T158" s="156"/>
      <c r="AT158" s="151" t="s">
        <v>120</v>
      </c>
      <c r="AU158" s="151" t="s">
        <v>79</v>
      </c>
      <c r="AV158" s="13" t="s">
        <v>123</v>
      </c>
      <c r="AW158" s="13" t="s">
        <v>31</v>
      </c>
      <c r="AX158" s="13" t="s">
        <v>77</v>
      </c>
      <c r="AY158" s="151" t="s">
        <v>108</v>
      </c>
    </row>
    <row r="159" spans="2:65" s="1" customFormat="1" ht="24.15" customHeight="1">
      <c r="B159" s="32"/>
      <c r="C159" s="124" t="s">
        <v>244</v>
      </c>
      <c r="D159" s="124" t="s">
        <v>112</v>
      </c>
      <c r="E159" s="125" t="s">
        <v>245</v>
      </c>
      <c r="F159" s="126" t="s">
        <v>246</v>
      </c>
      <c r="G159" s="127" t="s">
        <v>235</v>
      </c>
      <c r="H159" s="128">
        <v>1</v>
      </c>
      <c r="I159" s="129"/>
      <c r="J159" s="130">
        <f>ROUND(I159*H159,2)</f>
        <v>0</v>
      </c>
      <c r="K159" s="131"/>
      <c r="L159" s="32"/>
      <c r="M159" s="132" t="s">
        <v>19</v>
      </c>
      <c r="N159" s="133" t="s">
        <v>40</v>
      </c>
      <c r="P159" s="134">
        <f>O159*H159</f>
        <v>0</v>
      </c>
      <c r="Q159" s="134">
        <v>0</v>
      </c>
      <c r="R159" s="134">
        <f>Q159*H159</f>
        <v>0</v>
      </c>
      <c r="S159" s="134">
        <v>0</v>
      </c>
      <c r="T159" s="135">
        <f>S159*H159</f>
        <v>0</v>
      </c>
      <c r="AR159" s="136" t="s">
        <v>116</v>
      </c>
      <c r="AT159" s="136" t="s">
        <v>112</v>
      </c>
      <c r="AU159" s="136" t="s">
        <v>79</v>
      </c>
      <c r="AY159" s="17" t="s">
        <v>108</v>
      </c>
      <c r="BE159" s="137">
        <f>IF(N159="základní",J159,0)</f>
        <v>0</v>
      </c>
      <c r="BF159" s="137">
        <f>IF(N159="snížená",J159,0)</f>
        <v>0</v>
      </c>
      <c r="BG159" s="137">
        <f>IF(N159="zákl. přenesená",J159,0)</f>
        <v>0</v>
      </c>
      <c r="BH159" s="137">
        <f>IF(N159="sníž. přenesená",J159,0)</f>
        <v>0</v>
      </c>
      <c r="BI159" s="137">
        <f>IF(N159="nulová",J159,0)</f>
        <v>0</v>
      </c>
      <c r="BJ159" s="17" t="s">
        <v>77</v>
      </c>
      <c r="BK159" s="137">
        <f>ROUND(I159*H159,2)</f>
        <v>0</v>
      </c>
      <c r="BL159" s="17" t="s">
        <v>116</v>
      </c>
      <c r="BM159" s="136" t="s">
        <v>247</v>
      </c>
    </row>
    <row r="160" spans="2:65" s="12" customFormat="1" ht="10.199999999999999">
      <c r="B160" s="142"/>
      <c r="D160" s="143" t="s">
        <v>120</v>
      </c>
      <c r="E160" s="144" t="s">
        <v>19</v>
      </c>
      <c r="F160" s="145" t="s">
        <v>129</v>
      </c>
      <c r="H160" s="146">
        <v>1</v>
      </c>
      <c r="I160" s="147"/>
      <c r="L160" s="142"/>
      <c r="M160" s="148"/>
      <c r="T160" s="149"/>
      <c r="AT160" s="144" t="s">
        <v>120</v>
      </c>
      <c r="AU160" s="144" t="s">
        <v>79</v>
      </c>
      <c r="AV160" s="12" t="s">
        <v>79</v>
      </c>
      <c r="AW160" s="12" t="s">
        <v>31</v>
      </c>
      <c r="AX160" s="12" t="s">
        <v>69</v>
      </c>
      <c r="AY160" s="144" t="s">
        <v>108</v>
      </c>
    </row>
    <row r="161" spans="2:65" s="13" customFormat="1" ht="10.199999999999999">
      <c r="B161" s="150"/>
      <c r="D161" s="143" t="s">
        <v>120</v>
      </c>
      <c r="E161" s="151" t="s">
        <v>19</v>
      </c>
      <c r="F161" s="152" t="s">
        <v>122</v>
      </c>
      <c r="H161" s="153">
        <v>1</v>
      </c>
      <c r="I161" s="154"/>
      <c r="L161" s="150"/>
      <c r="M161" s="155"/>
      <c r="T161" s="156"/>
      <c r="AT161" s="151" t="s">
        <v>120</v>
      </c>
      <c r="AU161" s="151" t="s">
        <v>79</v>
      </c>
      <c r="AV161" s="13" t="s">
        <v>123</v>
      </c>
      <c r="AW161" s="13" t="s">
        <v>31</v>
      </c>
      <c r="AX161" s="13" t="s">
        <v>77</v>
      </c>
      <c r="AY161" s="151" t="s">
        <v>108</v>
      </c>
    </row>
    <row r="162" spans="2:65" s="1" customFormat="1" ht="24.15" customHeight="1">
      <c r="B162" s="32"/>
      <c r="C162" s="163" t="s">
        <v>165</v>
      </c>
      <c r="D162" s="163" t="s">
        <v>215</v>
      </c>
      <c r="E162" s="164" t="s">
        <v>248</v>
      </c>
      <c r="F162" s="165" t="s">
        <v>249</v>
      </c>
      <c r="G162" s="166" t="s">
        <v>235</v>
      </c>
      <c r="H162" s="167">
        <v>1</v>
      </c>
      <c r="I162" s="168"/>
      <c r="J162" s="169">
        <f>ROUND(I162*H162,2)</f>
        <v>0</v>
      </c>
      <c r="K162" s="170"/>
      <c r="L162" s="171"/>
      <c r="M162" s="172" t="s">
        <v>19</v>
      </c>
      <c r="N162" s="173" t="s">
        <v>40</v>
      </c>
      <c r="P162" s="134">
        <f>O162*H162</f>
        <v>0</v>
      </c>
      <c r="Q162" s="134">
        <v>9.1200000000000003E-2</v>
      </c>
      <c r="R162" s="134">
        <f>Q162*H162</f>
        <v>9.1200000000000003E-2</v>
      </c>
      <c r="S162" s="134">
        <v>0</v>
      </c>
      <c r="T162" s="135">
        <f>S162*H162</f>
        <v>0</v>
      </c>
      <c r="AR162" s="136" t="s">
        <v>218</v>
      </c>
      <c r="AT162" s="136" t="s">
        <v>215</v>
      </c>
      <c r="AU162" s="136" t="s">
        <v>79</v>
      </c>
      <c r="AY162" s="17" t="s">
        <v>108</v>
      </c>
      <c r="BE162" s="137">
        <f>IF(N162="základní",J162,0)</f>
        <v>0</v>
      </c>
      <c r="BF162" s="137">
        <f>IF(N162="snížená",J162,0)</f>
        <v>0</v>
      </c>
      <c r="BG162" s="137">
        <f>IF(N162="zákl. přenesená",J162,0)</f>
        <v>0</v>
      </c>
      <c r="BH162" s="137">
        <f>IF(N162="sníž. přenesená",J162,0)</f>
        <v>0</v>
      </c>
      <c r="BI162" s="137">
        <f>IF(N162="nulová",J162,0)</f>
        <v>0</v>
      </c>
      <c r="BJ162" s="17" t="s">
        <v>77</v>
      </c>
      <c r="BK162" s="137">
        <f>ROUND(I162*H162,2)</f>
        <v>0</v>
      </c>
      <c r="BL162" s="17" t="s">
        <v>116</v>
      </c>
      <c r="BM162" s="136" t="s">
        <v>250</v>
      </c>
    </row>
    <row r="163" spans="2:65" s="14" customFormat="1" ht="10.199999999999999">
      <c r="B163" s="157"/>
      <c r="D163" s="143" t="s">
        <v>120</v>
      </c>
      <c r="E163" s="158" t="s">
        <v>19</v>
      </c>
      <c r="F163" s="159" t="s">
        <v>251</v>
      </c>
      <c r="H163" s="158" t="s">
        <v>19</v>
      </c>
      <c r="I163" s="160"/>
      <c r="L163" s="157"/>
      <c r="M163" s="161"/>
      <c r="T163" s="162"/>
      <c r="AT163" s="158" t="s">
        <v>120</v>
      </c>
      <c r="AU163" s="158" t="s">
        <v>79</v>
      </c>
      <c r="AV163" s="14" t="s">
        <v>77</v>
      </c>
      <c r="AW163" s="14" t="s">
        <v>31</v>
      </c>
      <c r="AX163" s="14" t="s">
        <v>69</v>
      </c>
      <c r="AY163" s="158" t="s">
        <v>108</v>
      </c>
    </row>
    <row r="164" spans="2:65" s="12" customFormat="1" ht="10.199999999999999">
      <c r="B164" s="142"/>
      <c r="D164" s="143" t="s">
        <v>120</v>
      </c>
      <c r="E164" s="144" t="s">
        <v>19</v>
      </c>
      <c r="F164" s="145" t="s">
        <v>77</v>
      </c>
      <c r="H164" s="146">
        <v>1</v>
      </c>
      <c r="I164" s="147"/>
      <c r="L164" s="142"/>
      <c r="M164" s="148"/>
      <c r="T164" s="149"/>
      <c r="AT164" s="144" t="s">
        <v>120</v>
      </c>
      <c r="AU164" s="144" t="s">
        <v>79</v>
      </c>
      <c r="AV164" s="12" t="s">
        <v>79</v>
      </c>
      <c r="AW164" s="12" t="s">
        <v>31</v>
      </c>
      <c r="AX164" s="12" t="s">
        <v>69</v>
      </c>
      <c r="AY164" s="144" t="s">
        <v>108</v>
      </c>
    </row>
    <row r="165" spans="2:65" s="13" customFormat="1" ht="10.199999999999999">
      <c r="B165" s="150"/>
      <c r="D165" s="143" t="s">
        <v>120</v>
      </c>
      <c r="E165" s="151" t="s">
        <v>19</v>
      </c>
      <c r="F165" s="152" t="s">
        <v>122</v>
      </c>
      <c r="H165" s="153">
        <v>1</v>
      </c>
      <c r="I165" s="154"/>
      <c r="L165" s="150"/>
      <c r="M165" s="155"/>
      <c r="T165" s="156"/>
      <c r="AT165" s="151" t="s">
        <v>120</v>
      </c>
      <c r="AU165" s="151" t="s">
        <v>79</v>
      </c>
      <c r="AV165" s="13" t="s">
        <v>123</v>
      </c>
      <c r="AW165" s="13" t="s">
        <v>31</v>
      </c>
      <c r="AX165" s="13" t="s">
        <v>77</v>
      </c>
      <c r="AY165" s="151" t="s">
        <v>108</v>
      </c>
    </row>
    <row r="166" spans="2:65" s="1" customFormat="1" ht="16.5" customHeight="1">
      <c r="B166" s="32"/>
      <c r="C166" s="124" t="s">
        <v>252</v>
      </c>
      <c r="D166" s="124" t="s">
        <v>112</v>
      </c>
      <c r="E166" s="125" t="s">
        <v>253</v>
      </c>
      <c r="F166" s="126" t="s">
        <v>254</v>
      </c>
      <c r="G166" s="127" t="s">
        <v>255</v>
      </c>
      <c r="H166" s="128">
        <v>1</v>
      </c>
      <c r="I166" s="129"/>
      <c r="J166" s="130">
        <f>ROUND(I166*H166,2)</f>
        <v>0</v>
      </c>
      <c r="K166" s="131"/>
      <c r="L166" s="32"/>
      <c r="M166" s="132" t="s">
        <v>19</v>
      </c>
      <c r="N166" s="133" t="s">
        <v>40</v>
      </c>
      <c r="P166" s="134">
        <f>O166*H166</f>
        <v>0</v>
      </c>
      <c r="Q166" s="134">
        <v>0</v>
      </c>
      <c r="R166" s="134">
        <f>Q166*H166</f>
        <v>0</v>
      </c>
      <c r="S166" s="134">
        <v>0</v>
      </c>
      <c r="T166" s="135">
        <f>S166*H166</f>
        <v>0</v>
      </c>
      <c r="AR166" s="136" t="s">
        <v>116</v>
      </c>
      <c r="AT166" s="136" t="s">
        <v>112</v>
      </c>
      <c r="AU166" s="136" t="s">
        <v>79</v>
      </c>
      <c r="AY166" s="17" t="s">
        <v>108</v>
      </c>
      <c r="BE166" s="137">
        <f>IF(N166="základní",J166,0)</f>
        <v>0</v>
      </c>
      <c r="BF166" s="137">
        <f>IF(N166="snížená",J166,0)</f>
        <v>0</v>
      </c>
      <c r="BG166" s="137">
        <f>IF(N166="zákl. přenesená",J166,0)</f>
        <v>0</v>
      </c>
      <c r="BH166" s="137">
        <f>IF(N166="sníž. přenesená",J166,0)</f>
        <v>0</v>
      </c>
      <c r="BI166" s="137">
        <f>IF(N166="nulová",J166,0)</f>
        <v>0</v>
      </c>
      <c r="BJ166" s="17" t="s">
        <v>77</v>
      </c>
      <c r="BK166" s="137">
        <f>ROUND(I166*H166,2)</f>
        <v>0</v>
      </c>
      <c r="BL166" s="17" t="s">
        <v>116</v>
      </c>
      <c r="BM166" s="136" t="s">
        <v>256</v>
      </c>
    </row>
    <row r="167" spans="2:65" s="14" customFormat="1" ht="10.199999999999999">
      <c r="B167" s="157"/>
      <c r="D167" s="143" t="s">
        <v>120</v>
      </c>
      <c r="E167" s="158" t="s">
        <v>19</v>
      </c>
      <c r="F167" s="159" t="s">
        <v>257</v>
      </c>
      <c r="H167" s="158" t="s">
        <v>19</v>
      </c>
      <c r="I167" s="160"/>
      <c r="L167" s="157"/>
      <c r="M167" s="161"/>
      <c r="T167" s="162"/>
      <c r="AT167" s="158" t="s">
        <v>120</v>
      </c>
      <c r="AU167" s="158" t="s">
        <v>79</v>
      </c>
      <c r="AV167" s="14" t="s">
        <v>77</v>
      </c>
      <c r="AW167" s="14" t="s">
        <v>31</v>
      </c>
      <c r="AX167" s="14" t="s">
        <v>69</v>
      </c>
      <c r="AY167" s="158" t="s">
        <v>108</v>
      </c>
    </row>
    <row r="168" spans="2:65" s="12" customFormat="1" ht="10.199999999999999">
      <c r="B168" s="142"/>
      <c r="D168" s="143" t="s">
        <v>120</v>
      </c>
      <c r="E168" s="144" t="s">
        <v>19</v>
      </c>
      <c r="F168" s="145" t="s">
        <v>129</v>
      </c>
      <c r="H168" s="146">
        <v>1</v>
      </c>
      <c r="I168" s="147"/>
      <c r="L168" s="142"/>
      <c r="M168" s="148"/>
      <c r="T168" s="149"/>
      <c r="AT168" s="144" t="s">
        <v>120</v>
      </c>
      <c r="AU168" s="144" t="s">
        <v>79</v>
      </c>
      <c r="AV168" s="12" t="s">
        <v>79</v>
      </c>
      <c r="AW168" s="12" t="s">
        <v>31</v>
      </c>
      <c r="AX168" s="12" t="s">
        <v>69</v>
      </c>
      <c r="AY168" s="144" t="s">
        <v>108</v>
      </c>
    </row>
    <row r="169" spans="2:65" s="13" customFormat="1" ht="10.199999999999999">
      <c r="B169" s="150"/>
      <c r="D169" s="143" t="s">
        <v>120</v>
      </c>
      <c r="E169" s="151" t="s">
        <v>19</v>
      </c>
      <c r="F169" s="152" t="s">
        <v>122</v>
      </c>
      <c r="H169" s="153">
        <v>1</v>
      </c>
      <c r="I169" s="154"/>
      <c r="L169" s="150"/>
      <c r="M169" s="155"/>
      <c r="T169" s="156"/>
      <c r="AT169" s="151" t="s">
        <v>120</v>
      </c>
      <c r="AU169" s="151" t="s">
        <v>79</v>
      </c>
      <c r="AV169" s="13" t="s">
        <v>123</v>
      </c>
      <c r="AW169" s="13" t="s">
        <v>31</v>
      </c>
      <c r="AX169" s="13" t="s">
        <v>77</v>
      </c>
      <c r="AY169" s="151" t="s">
        <v>108</v>
      </c>
    </row>
    <row r="170" spans="2:65" s="1" customFormat="1" ht="24.15" customHeight="1">
      <c r="B170" s="32"/>
      <c r="C170" s="124" t="s">
        <v>258</v>
      </c>
      <c r="D170" s="124" t="s">
        <v>112</v>
      </c>
      <c r="E170" s="125" t="s">
        <v>259</v>
      </c>
      <c r="F170" s="126" t="s">
        <v>260</v>
      </c>
      <c r="G170" s="127" t="s">
        <v>178</v>
      </c>
      <c r="H170" s="128">
        <v>1.1479999999999999</v>
      </c>
      <c r="I170" s="129"/>
      <c r="J170" s="130">
        <f>ROUND(I170*H170,2)</f>
        <v>0</v>
      </c>
      <c r="K170" s="131"/>
      <c r="L170" s="32"/>
      <c r="M170" s="132" t="s">
        <v>19</v>
      </c>
      <c r="N170" s="133" t="s">
        <v>40</v>
      </c>
      <c r="P170" s="134">
        <f>O170*H170</f>
        <v>0</v>
      </c>
      <c r="Q170" s="134">
        <v>0</v>
      </c>
      <c r="R170" s="134">
        <f>Q170*H170</f>
        <v>0</v>
      </c>
      <c r="S170" s="134">
        <v>0</v>
      </c>
      <c r="T170" s="135">
        <f>S170*H170</f>
        <v>0</v>
      </c>
      <c r="AR170" s="136" t="s">
        <v>116</v>
      </c>
      <c r="AT170" s="136" t="s">
        <v>112</v>
      </c>
      <c r="AU170" s="136" t="s">
        <v>79</v>
      </c>
      <c r="AY170" s="17" t="s">
        <v>108</v>
      </c>
      <c r="BE170" s="137">
        <f>IF(N170="základní",J170,0)</f>
        <v>0</v>
      </c>
      <c r="BF170" s="137">
        <f>IF(N170="snížená",J170,0)</f>
        <v>0</v>
      </c>
      <c r="BG170" s="137">
        <f>IF(N170="zákl. přenesená",J170,0)</f>
        <v>0</v>
      </c>
      <c r="BH170" s="137">
        <f>IF(N170="sníž. přenesená",J170,0)</f>
        <v>0</v>
      </c>
      <c r="BI170" s="137">
        <f>IF(N170="nulová",J170,0)</f>
        <v>0</v>
      </c>
      <c r="BJ170" s="17" t="s">
        <v>77</v>
      </c>
      <c r="BK170" s="137">
        <f>ROUND(I170*H170,2)</f>
        <v>0</v>
      </c>
      <c r="BL170" s="17" t="s">
        <v>116</v>
      </c>
      <c r="BM170" s="136" t="s">
        <v>261</v>
      </c>
    </row>
    <row r="171" spans="2:65" s="1" customFormat="1" ht="10.199999999999999">
      <c r="B171" s="32"/>
      <c r="D171" s="138" t="s">
        <v>118</v>
      </c>
      <c r="F171" s="139" t="s">
        <v>262</v>
      </c>
      <c r="I171" s="140"/>
      <c r="L171" s="32"/>
      <c r="M171" s="174"/>
      <c r="N171" s="175"/>
      <c r="O171" s="175"/>
      <c r="P171" s="175"/>
      <c r="Q171" s="175"/>
      <c r="R171" s="175"/>
      <c r="S171" s="175"/>
      <c r="T171" s="176"/>
      <c r="AT171" s="17" t="s">
        <v>118</v>
      </c>
      <c r="AU171" s="17" t="s">
        <v>79</v>
      </c>
    </row>
    <row r="172" spans="2:65" s="1" customFormat="1" ht="6.9" customHeight="1">
      <c r="B172" s="41"/>
      <c r="C172" s="42"/>
      <c r="D172" s="42"/>
      <c r="E172" s="42"/>
      <c r="F172" s="42"/>
      <c r="G172" s="42"/>
      <c r="H172" s="42"/>
      <c r="I172" s="42"/>
      <c r="J172" s="42"/>
      <c r="K172" s="42"/>
      <c r="L172" s="32"/>
    </row>
  </sheetData>
  <sheetProtection algorithmName="SHA-512" hashValue="OtXQdQLDXxhdUk/jAsJyROq1cmfr1ndU7RXz9xC1oLnbcsw/EAlvAm8RrdAL6fKD4uh/iUkakOWZODX2Q0uSRQ==" saltValue="kxLH1NUfqiaeqgKMsfTBsKTXeMd7RurfL/Dr4nAlcluS9783PDhgyfqLYyX1OSgBy80gm3WsIw2bifoRBV7T9A==" spinCount="100000" sheet="1" objects="1" scenarios="1" formatColumns="0" formatRows="0" autoFilter="0"/>
  <autoFilter ref="C84:K171" xr:uid="{00000000-0009-0000-0000-000001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100-000000000000}"/>
    <hyperlink ref="F99" r:id="rId2" xr:uid="{00000000-0004-0000-0100-000001000000}"/>
    <hyperlink ref="F103" r:id="rId3" xr:uid="{00000000-0004-0000-0100-000002000000}"/>
    <hyperlink ref="F107" r:id="rId4" xr:uid="{00000000-0004-0000-0100-000003000000}"/>
    <hyperlink ref="F111" r:id="rId5" xr:uid="{00000000-0004-0000-0100-000004000000}"/>
    <hyperlink ref="F115" r:id="rId6" xr:uid="{00000000-0004-0000-0100-000005000000}"/>
    <hyperlink ref="F120" r:id="rId7" xr:uid="{00000000-0004-0000-0100-000006000000}"/>
    <hyperlink ref="F123" r:id="rId8" xr:uid="{00000000-0004-0000-0100-000007000000}"/>
    <hyperlink ref="F125" r:id="rId9" xr:uid="{00000000-0004-0000-0100-000008000000}"/>
    <hyperlink ref="F128" r:id="rId10" xr:uid="{00000000-0004-0000-0100-000009000000}"/>
    <hyperlink ref="F130" r:id="rId11" xr:uid="{00000000-0004-0000-0100-00000A000000}"/>
    <hyperlink ref="F133" r:id="rId12" xr:uid="{00000000-0004-0000-0100-00000B000000}"/>
    <hyperlink ref="F137" r:id="rId13" xr:uid="{00000000-0004-0000-0100-00000C000000}"/>
    <hyperlink ref="F152" r:id="rId14" xr:uid="{00000000-0004-0000-0100-00000D000000}"/>
    <hyperlink ref="F156" r:id="rId15" xr:uid="{00000000-0004-0000-0100-00000E000000}"/>
    <hyperlink ref="F171" r:id="rId16" xr:uid="{00000000-0004-0000-0100-00000F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4.4"/>
  <cols>
    <col min="1" max="1" width="8.28515625" style="177" customWidth="1"/>
    <col min="2" max="2" width="1.7109375" style="177" customWidth="1"/>
    <col min="3" max="4" width="5" style="177" customWidth="1"/>
    <col min="5" max="5" width="11.7109375" style="177" customWidth="1"/>
    <col min="6" max="6" width="9.140625" style="177" customWidth="1"/>
    <col min="7" max="7" width="5" style="177" customWidth="1"/>
    <col min="8" max="8" width="77.85546875" style="177" customWidth="1"/>
    <col min="9" max="10" width="20" style="177" customWidth="1"/>
    <col min="11" max="11" width="1.7109375" style="177" customWidth="1"/>
  </cols>
  <sheetData>
    <row r="1" spans="2:11" customFormat="1" ht="37.5" customHeight="1"/>
    <row r="2" spans="2:11" customFormat="1" ht="7.5" customHeight="1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>
      <c r="B3" s="181"/>
      <c r="C3" s="305" t="s">
        <v>263</v>
      </c>
      <c r="D3" s="305"/>
      <c r="E3" s="305"/>
      <c r="F3" s="305"/>
      <c r="G3" s="305"/>
      <c r="H3" s="305"/>
      <c r="I3" s="305"/>
      <c r="J3" s="305"/>
      <c r="K3" s="182"/>
    </row>
    <row r="4" spans="2:11" customFormat="1" ht="25.5" customHeight="1">
      <c r="B4" s="183"/>
      <c r="C4" s="304" t="s">
        <v>264</v>
      </c>
      <c r="D4" s="304"/>
      <c r="E4" s="304"/>
      <c r="F4" s="304"/>
      <c r="G4" s="304"/>
      <c r="H4" s="304"/>
      <c r="I4" s="304"/>
      <c r="J4" s="304"/>
      <c r="K4" s="184"/>
    </row>
    <row r="5" spans="2:11" customFormat="1" ht="5.25" customHeight="1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>
      <c r="B6" s="183"/>
      <c r="C6" s="303" t="s">
        <v>265</v>
      </c>
      <c r="D6" s="303"/>
      <c r="E6" s="303"/>
      <c r="F6" s="303"/>
      <c r="G6" s="303"/>
      <c r="H6" s="303"/>
      <c r="I6" s="303"/>
      <c r="J6" s="303"/>
      <c r="K6" s="184"/>
    </row>
    <row r="7" spans="2:11" customFormat="1" ht="15" customHeight="1">
      <c r="B7" s="187"/>
      <c r="C7" s="303" t="s">
        <v>266</v>
      </c>
      <c r="D7" s="303"/>
      <c r="E7" s="303"/>
      <c r="F7" s="303"/>
      <c r="G7" s="303"/>
      <c r="H7" s="303"/>
      <c r="I7" s="303"/>
      <c r="J7" s="303"/>
      <c r="K7" s="184"/>
    </row>
    <row r="8" spans="2:11" customFormat="1" ht="12.75" customHeight="1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>
      <c r="B9" s="187"/>
      <c r="C9" s="303" t="s">
        <v>267</v>
      </c>
      <c r="D9" s="303"/>
      <c r="E9" s="303"/>
      <c r="F9" s="303"/>
      <c r="G9" s="303"/>
      <c r="H9" s="303"/>
      <c r="I9" s="303"/>
      <c r="J9" s="303"/>
      <c r="K9" s="184"/>
    </row>
    <row r="10" spans="2:11" customFormat="1" ht="15" customHeight="1">
      <c r="B10" s="187"/>
      <c r="C10" s="186"/>
      <c r="D10" s="303" t="s">
        <v>268</v>
      </c>
      <c r="E10" s="303"/>
      <c r="F10" s="303"/>
      <c r="G10" s="303"/>
      <c r="H10" s="303"/>
      <c r="I10" s="303"/>
      <c r="J10" s="303"/>
      <c r="K10" s="184"/>
    </row>
    <row r="11" spans="2:11" customFormat="1" ht="15" customHeight="1">
      <c r="B11" s="187"/>
      <c r="C11" s="188"/>
      <c r="D11" s="303" t="s">
        <v>269</v>
      </c>
      <c r="E11" s="303"/>
      <c r="F11" s="303"/>
      <c r="G11" s="303"/>
      <c r="H11" s="303"/>
      <c r="I11" s="303"/>
      <c r="J11" s="303"/>
      <c r="K11" s="184"/>
    </row>
    <row r="12" spans="2:11" customFormat="1" ht="15" customHeight="1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>
      <c r="B13" s="187"/>
      <c r="C13" s="188"/>
      <c r="D13" s="189" t="s">
        <v>270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>
      <c r="B15" s="187"/>
      <c r="C15" s="188"/>
      <c r="D15" s="303" t="s">
        <v>271</v>
      </c>
      <c r="E15" s="303"/>
      <c r="F15" s="303"/>
      <c r="G15" s="303"/>
      <c r="H15" s="303"/>
      <c r="I15" s="303"/>
      <c r="J15" s="303"/>
      <c r="K15" s="184"/>
    </row>
    <row r="16" spans="2:11" customFormat="1" ht="15" customHeight="1">
      <c r="B16" s="187"/>
      <c r="C16" s="188"/>
      <c r="D16" s="303" t="s">
        <v>272</v>
      </c>
      <c r="E16" s="303"/>
      <c r="F16" s="303"/>
      <c r="G16" s="303"/>
      <c r="H16" s="303"/>
      <c r="I16" s="303"/>
      <c r="J16" s="303"/>
      <c r="K16" s="184"/>
    </row>
    <row r="17" spans="2:11" customFormat="1" ht="15" customHeight="1">
      <c r="B17" s="187"/>
      <c r="C17" s="188"/>
      <c r="D17" s="303" t="s">
        <v>273</v>
      </c>
      <c r="E17" s="303"/>
      <c r="F17" s="303"/>
      <c r="G17" s="303"/>
      <c r="H17" s="303"/>
      <c r="I17" s="303"/>
      <c r="J17" s="303"/>
      <c r="K17" s="184"/>
    </row>
    <row r="18" spans="2:11" customFormat="1" ht="15" customHeight="1">
      <c r="B18" s="187"/>
      <c r="C18" s="188"/>
      <c r="D18" s="188"/>
      <c r="E18" s="190" t="s">
        <v>76</v>
      </c>
      <c r="F18" s="303" t="s">
        <v>274</v>
      </c>
      <c r="G18" s="303"/>
      <c r="H18" s="303"/>
      <c r="I18" s="303"/>
      <c r="J18" s="303"/>
      <c r="K18" s="184"/>
    </row>
    <row r="19" spans="2:11" customFormat="1" ht="15" customHeight="1">
      <c r="B19" s="187"/>
      <c r="C19" s="188"/>
      <c r="D19" s="188"/>
      <c r="E19" s="190" t="s">
        <v>275</v>
      </c>
      <c r="F19" s="303" t="s">
        <v>276</v>
      </c>
      <c r="G19" s="303"/>
      <c r="H19" s="303"/>
      <c r="I19" s="303"/>
      <c r="J19" s="303"/>
      <c r="K19" s="184"/>
    </row>
    <row r="20" spans="2:11" customFormat="1" ht="15" customHeight="1">
      <c r="B20" s="187"/>
      <c r="C20" s="188"/>
      <c r="D20" s="188"/>
      <c r="E20" s="190" t="s">
        <v>277</v>
      </c>
      <c r="F20" s="303" t="s">
        <v>278</v>
      </c>
      <c r="G20" s="303"/>
      <c r="H20" s="303"/>
      <c r="I20" s="303"/>
      <c r="J20" s="303"/>
      <c r="K20" s="184"/>
    </row>
    <row r="21" spans="2:11" customFormat="1" ht="15" customHeight="1">
      <c r="B21" s="187"/>
      <c r="C21" s="188"/>
      <c r="D21" s="188"/>
      <c r="E21" s="190" t="s">
        <v>279</v>
      </c>
      <c r="F21" s="303" t="s">
        <v>280</v>
      </c>
      <c r="G21" s="303"/>
      <c r="H21" s="303"/>
      <c r="I21" s="303"/>
      <c r="J21" s="303"/>
      <c r="K21" s="184"/>
    </row>
    <row r="22" spans="2:11" customFormat="1" ht="15" customHeight="1">
      <c r="B22" s="187"/>
      <c r="C22" s="188"/>
      <c r="D22" s="188"/>
      <c r="E22" s="190" t="s">
        <v>281</v>
      </c>
      <c r="F22" s="303" t="s">
        <v>282</v>
      </c>
      <c r="G22" s="303"/>
      <c r="H22" s="303"/>
      <c r="I22" s="303"/>
      <c r="J22" s="303"/>
      <c r="K22" s="184"/>
    </row>
    <row r="23" spans="2:11" customFormat="1" ht="15" customHeight="1">
      <c r="B23" s="187"/>
      <c r="C23" s="188"/>
      <c r="D23" s="188"/>
      <c r="E23" s="190" t="s">
        <v>283</v>
      </c>
      <c r="F23" s="303" t="s">
        <v>284</v>
      </c>
      <c r="G23" s="303"/>
      <c r="H23" s="303"/>
      <c r="I23" s="303"/>
      <c r="J23" s="303"/>
      <c r="K23" s="184"/>
    </row>
    <row r="24" spans="2:11" customFormat="1" ht="12.75" customHeight="1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>
      <c r="B25" s="187"/>
      <c r="C25" s="303" t="s">
        <v>285</v>
      </c>
      <c r="D25" s="303"/>
      <c r="E25" s="303"/>
      <c r="F25" s="303"/>
      <c r="G25" s="303"/>
      <c r="H25" s="303"/>
      <c r="I25" s="303"/>
      <c r="J25" s="303"/>
      <c r="K25" s="184"/>
    </row>
    <row r="26" spans="2:11" customFormat="1" ht="15" customHeight="1">
      <c r="B26" s="187"/>
      <c r="C26" s="303" t="s">
        <v>286</v>
      </c>
      <c r="D26" s="303"/>
      <c r="E26" s="303"/>
      <c r="F26" s="303"/>
      <c r="G26" s="303"/>
      <c r="H26" s="303"/>
      <c r="I26" s="303"/>
      <c r="J26" s="303"/>
      <c r="K26" s="184"/>
    </row>
    <row r="27" spans="2:11" customFormat="1" ht="15" customHeight="1">
      <c r="B27" s="187"/>
      <c r="C27" s="186"/>
      <c r="D27" s="303" t="s">
        <v>287</v>
      </c>
      <c r="E27" s="303"/>
      <c r="F27" s="303"/>
      <c r="G27" s="303"/>
      <c r="H27" s="303"/>
      <c r="I27" s="303"/>
      <c r="J27" s="303"/>
      <c r="K27" s="184"/>
    </row>
    <row r="28" spans="2:11" customFormat="1" ht="15" customHeight="1">
      <c r="B28" s="187"/>
      <c r="C28" s="188"/>
      <c r="D28" s="303" t="s">
        <v>288</v>
      </c>
      <c r="E28" s="303"/>
      <c r="F28" s="303"/>
      <c r="G28" s="303"/>
      <c r="H28" s="303"/>
      <c r="I28" s="303"/>
      <c r="J28" s="303"/>
      <c r="K28" s="184"/>
    </row>
    <row r="29" spans="2:11" customFormat="1" ht="12.75" customHeight="1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>
      <c r="B30" s="187"/>
      <c r="C30" s="188"/>
      <c r="D30" s="303" t="s">
        <v>289</v>
      </c>
      <c r="E30" s="303"/>
      <c r="F30" s="303"/>
      <c r="G30" s="303"/>
      <c r="H30" s="303"/>
      <c r="I30" s="303"/>
      <c r="J30" s="303"/>
      <c r="K30" s="184"/>
    </row>
    <row r="31" spans="2:11" customFormat="1" ht="15" customHeight="1">
      <c r="B31" s="187"/>
      <c r="C31" s="188"/>
      <c r="D31" s="303" t="s">
        <v>290</v>
      </c>
      <c r="E31" s="303"/>
      <c r="F31" s="303"/>
      <c r="G31" s="303"/>
      <c r="H31" s="303"/>
      <c r="I31" s="303"/>
      <c r="J31" s="303"/>
      <c r="K31" s="184"/>
    </row>
    <row r="32" spans="2:11" customFormat="1" ht="12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>
      <c r="B33" s="187"/>
      <c r="C33" s="188"/>
      <c r="D33" s="303" t="s">
        <v>291</v>
      </c>
      <c r="E33" s="303"/>
      <c r="F33" s="303"/>
      <c r="G33" s="303"/>
      <c r="H33" s="303"/>
      <c r="I33" s="303"/>
      <c r="J33" s="303"/>
      <c r="K33" s="184"/>
    </row>
    <row r="34" spans="2:11" customFormat="1" ht="15" customHeight="1">
      <c r="B34" s="187"/>
      <c r="C34" s="188"/>
      <c r="D34" s="303" t="s">
        <v>292</v>
      </c>
      <c r="E34" s="303"/>
      <c r="F34" s="303"/>
      <c r="G34" s="303"/>
      <c r="H34" s="303"/>
      <c r="I34" s="303"/>
      <c r="J34" s="303"/>
      <c r="K34" s="184"/>
    </row>
    <row r="35" spans="2:11" customFormat="1" ht="15" customHeight="1">
      <c r="B35" s="187"/>
      <c r="C35" s="188"/>
      <c r="D35" s="303" t="s">
        <v>293</v>
      </c>
      <c r="E35" s="303"/>
      <c r="F35" s="303"/>
      <c r="G35" s="303"/>
      <c r="H35" s="303"/>
      <c r="I35" s="303"/>
      <c r="J35" s="303"/>
      <c r="K35" s="184"/>
    </row>
    <row r="36" spans="2:11" customFormat="1" ht="15" customHeight="1">
      <c r="B36" s="187"/>
      <c r="C36" s="188"/>
      <c r="D36" s="186"/>
      <c r="E36" s="189" t="s">
        <v>94</v>
      </c>
      <c r="F36" s="186"/>
      <c r="G36" s="303" t="s">
        <v>294</v>
      </c>
      <c r="H36" s="303"/>
      <c r="I36" s="303"/>
      <c r="J36" s="303"/>
      <c r="K36" s="184"/>
    </row>
    <row r="37" spans="2:11" customFormat="1" ht="30.75" customHeight="1">
      <c r="B37" s="187"/>
      <c r="C37" s="188"/>
      <c r="D37" s="186"/>
      <c r="E37" s="189" t="s">
        <v>295</v>
      </c>
      <c r="F37" s="186"/>
      <c r="G37" s="303" t="s">
        <v>296</v>
      </c>
      <c r="H37" s="303"/>
      <c r="I37" s="303"/>
      <c r="J37" s="303"/>
      <c r="K37" s="184"/>
    </row>
    <row r="38" spans="2:11" customFormat="1" ht="15" customHeight="1">
      <c r="B38" s="187"/>
      <c r="C38" s="188"/>
      <c r="D38" s="186"/>
      <c r="E38" s="189" t="s">
        <v>50</v>
      </c>
      <c r="F38" s="186"/>
      <c r="G38" s="303" t="s">
        <v>297</v>
      </c>
      <c r="H38" s="303"/>
      <c r="I38" s="303"/>
      <c r="J38" s="303"/>
      <c r="K38" s="184"/>
    </row>
    <row r="39" spans="2:11" customFormat="1" ht="15" customHeight="1">
      <c r="B39" s="187"/>
      <c r="C39" s="188"/>
      <c r="D39" s="186"/>
      <c r="E39" s="189" t="s">
        <v>51</v>
      </c>
      <c r="F39" s="186"/>
      <c r="G39" s="303" t="s">
        <v>298</v>
      </c>
      <c r="H39" s="303"/>
      <c r="I39" s="303"/>
      <c r="J39" s="303"/>
      <c r="K39" s="184"/>
    </row>
    <row r="40" spans="2:11" customFormat="1" ht="15" customHeight="1">
      <c r="B40" s="187"/>
      <c r="C40" s="188"/>
      <c r="D40" s="186"/>
      <c r="E40" s="189" t="s">
        <v>95</v>
      </c>
      <c r="F40" s="186"/>
      <c r="G40" s="303" t="s">
        <v>299</v>
      </c>
      <c r="H40" s="303"/>
      <c r="I40" s="303"/>
      <c r="J40" s="303"/>
      <c r="K40" s="184"/>
    </row>
    <row r="41" spans="2:11" customFormat="1" ht="15" customHeight="1">
      <c r="B41" s="187"/>
      <c r="C41" s="188"/>
      <c r="D41" s="186"/>
      <c r="E41" s="189" t="s">
        <v>96</v>
      </c>
      <c r="F41" s="186"/>
      <c r="G41" s="303" t="s">
        <v>300</v>
      </c>
      <c r="H41" s="303"/>
      <c r="I41" s="303"/>
      <c r="J41" s="303"/>
      <c r="K41" s="184"/>
    </row>
    <row r="42" spans="2:11" customFormat="1" ht="15" customHeight="1">
      <c r="B42" s="187"/>
      <c r="C42" s="188"/>
      <c r="D42" s="186"/>
      <c r="E42" s="189" t="s">
        <v>301</v>
      </c>
      <c r="F42" s="186"/>
      <c r="G42" s="303" t="s">
        <v>302</v>
      </c>
      <c r="H42" s="303"/>
      <c r="I42" s="303"/>
      <c r="J42" s="303"/>
      <c r="K42" s="184"/>
    </row>
    <row r="43" spans="2:11" customFormat="1" ht="15" customHeight="1">
      <c r="B43" s="187"/>
      <c r="C43" s="188"/>
      <c r="D43" s="186"/>
      <c r="E43" s="189"/>
      <c r="F43" s="186"/>
      <c r="G43" s="303" t="s">
        <v>303</v>
      </c>
      <c r="H43" s="303"/>
      <c r="I43" s="303"/>
      <c r="J43" s="303"/>
      <c r="K43" s="184"/>
    </row>
    <row r="44" spans="2:11" customFormat="1" ht="15" customHeight="1">
      <c r="B44" s="187"/>
      <c r="C44" s="188"/>
      <c r="D44" s="186"/>
      <c r="E44" s="189" t="s">
        <v>304</v>
      </c>
      <c r="F44" s="186"/>
      <c r="G44" s="303" t="s">
        <v>305</v>
      </c>
      <c r="H44" s="303"/>
      <c r="I44" s="303"/>
      <c r="J44" s="303"/>
      <c r="K44" s="184"/>
    </row>
    <row r="45" spans="2:11" customFormat="1" ht="15" customHeight="1">
      <c r="B45" s="187"/>
      <c r="C45" s="188"/>
      <c r="D45" s="186"/>
      <c r="E45" s="189" t="s">
        <v>98</v>
      </c>
      <c r="F45" s="186"/>
      <c r="G45" s="303" t="s">
        <v>306</v>
      </c>
      <c r="H45" s="303"/>
      <c r="I45" s="303"/>
      <c r="J45" s="303"/>
      <c r="K45" s="184"/>
    </row>
    <row r="46" spans="2:11" customFormat="1" ht="12.75" customHeight="1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>
      <c r="B47" s="187"/>
      <c r="C47" s="188"/>
      <c r="D47" s="303" t="s">
        <v>307</v>
      </c>
      <c r="E47" s="303"/>
      <c r="F47" s="303"/>
      <c r="G47" s="303"/>
      <c r="H47" s="303"/>
      <c r="I47" s="303"/>
      <c r="J47" s="303"/>
      <c r="K47" s="184"/>
    </row>
    <row r="48" spans="2:11" customFormat="1" ht="15" customHeight="1">
      <c r="B48" s="187"/>
      <c r="C48" s="188"/>
      <c r="D48" s="188"/>
      <c r="E48" s="303" t="s">
        <v>308</v>
      </c>
      <c r="F48" s="303"/>
      <c r="G48" s="303"/>
      <c r="H48" s="303"/>
      <c r="I48" s="303"/>
      <c r="J48" s="303"/>
      <c r="K48" s="184"/>
    </row>
    <row r="49" spans="2:11" customFormat="1" ht="15" customHeight="1">
      <c r="B49" s="187"/>
      <c r="C49" s="188"/>
      <c r="D49" s="188"/>
      <c r="E49" s="303" t="s">
        <v>309</v>
      </c>
      <c r="F49" s="303"/>
      <c r="G49" s="303"/>
      <c r="H49" s="303"/>
      <c r="I49" s="303"/>
      <c r="J49" s="303"/>
      <c r="K49" s="184"/>
    </row>
    <row r="50" spans="2:11" customFormat="1" ht="15" customHeight="1">
      <c r="B50" s="187"/>
      <c r="C50" s="188"/>
      <c r="D50" s="188"/>
      <c r="E50" s="303" t="s">
        <v>310</v>
      </c>
      <c r="F50" s="303"/>
      <c r="G50" s="303"/>
      <c r="H50" s="303"/>
      <c r="I50" s="303"/>
      <c r="J50" s="303"/>
      <c r="K50" s="184"/>
    </row>
    <row r="51" spans="2:11" customFormat="1" ht="15" customHeight="1">
      <c r="B51" s="187"/>
      <c r="C51" s="188"/>
      <c r="D51" s="303" t="s">
        <v>311</v>
      </c>
      <c r="E51" s="303"/>
      <c r="F51" s="303"/>
      <c r="G51" s="303"/>
      <c r="H51" s="303"/>
      <c r="I51" s="303"/>
      <c r="J51" s="303"/>
      <c r="K51" s="184"/>
    </row>
    <row r="52" spans="2:11" customFormat="1" ht="25.5" customHeight="1">
      <c r="B52" s="183"/>
      <c r="C52" s="304" t="s">
        <v>312</v>
      </c>
      <c r="D52" s="304"/>
      <c r="E52" s="304"/>
      <c r="F52" s="304"/>
      <c r="G52" s="304"/>
      <c r="H52" s="304"/>
      <c r="I52" s="304"/>
      <c r="J52" s="304"/>
      <c r="K52" s="184"/>
    </row>
    <row r="53" spans="2:11" customFormat="1" ht="5.25" customHeight="1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>
      <c r="B54" s="183"/>
      <c r="C54" s="303" t="s">
        <v>313</v>
      </c>
      <c r="D54" s="303"/>
      <c r="E54" s="303"/>
      <c r="F54" s="303"/>
      <c r="G54" s="303"/>
      <c r="H54" s="303"/>
      <c r="I54" s="303"/>
      <c r="J54" s="303"/>
      <c r="K54" s="184"/>
    </row>
    <row r="55" spans="2:11" customFormat="1" ht="15" customHeight="1">
      <c r="B55" s="183"/>
      <c r="C55" s="303" t="s">
        <v>314</v>
      </c>
      <c r="D55" s="303"/>
      <c r="E55" s="303"/>
      <c r="F55" s="303"/>
      <c r="G55" s="303"/>
      <c r="H55" s="303"/>
      <c r="I55" s="303"/>
      <c r="J55" s="303"/>
      <c r="K55" s="184"/>
    </row>
    <row r="56" spans="2:11" customFormat="1" ht="12.75" customHeight="1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>
      <c r="B57" s="183"/>
      <c r="C57" s="303" t="s">
        <v>315</v>
      </c>
      <c r="D57" s="303"/>
      <c r="E57" s="303"/>
      <c r="F57" s="303"/>
      <c r="G57" s="303"/>
      <c r="H57" s="303"/>
      <c r="I57" s="303"/>
      <c r="J57" s="303"/>
      <c r="K57" s="184"/>
    </row>
    <row r="58" spans="2:11" customFormat="1" ht="15" customHeight="1">
      <c r="B58" s="183"/>
      <c r="C58" s="188"/>
      <c r="D58" s="303" t="s">
        <v>316</v>
      </c>
      <c r="E58" s="303"/>
      <c r="F58" s="303"/>
      <c r="G58" s="303"/>
      <c r="H58" s="303"/>
      <c r="I58" s="303"/>
      <c r="J58" s="303"/>
      <c r="K58" s="184"/>
    </row>
    <row r="59" spans="2:11" customFormat="1" ht="15" customHeight="1">
      <c r="B59" s="183"/>
      <c r="C59" s="188"/>
      <c r="D59" s="303" t="s">
        <v>317</v>
      </c>
      <c r="E59" s="303"/>
      <c r="F59" s="303"/>
      <c r="G59" s="303"/>
      <c r="H59" s="303"/>
      <c r="I59" s="303"/>
      <c r="J59" s="303"/>
      <c r="K59" s="184"/>
    </row>
    <row r="60" spans="2:11" customFormat="1" ht="15" customHeight="1">
      <c r="B60" s="183"/>
      <c r="C60" s="188"/>
      <c r="D60" s="303" t="s">
        <v>318</v>
      </c>
      <c r="E60" s="303"/>
      <c r="F60" s="303"/>
      <c r="G60" s="303"/>
      <c r="H60" s="303"/>
      <c r="I60" s="303"/>
      <c r="J60" s="303"/>
      <c r="K60" s="184"/>
    </row>
    <row r="61" spans="2:11" customFormat="1" ht="15" customHeight="1">
      <c r="B61" s="183"/>
      <c r="C61" s="188"/>
      <c r="D61" s="303" t="s">
        <v>319</v>
      </c>
      <c r="E61" s="303"/>
      <c r="F61" s="303"/>
      <c r="G61" s="303"/>
      <c r="H61" s="303"/>
      <c r="I61" s="303"/>
      <c r="J61" s="303"/>
      <c r="K61" s="184"/>
    </row>
    <row r="62" spans="2:11" customFormat="1" ht="15" customHeight="1">
      <c r="B62" s="183"/>
      <c r="C62" s="188"/>
      <c r="D62" s="306" t="s">
        <v>320</v>
      </c>
      <c r="E62" s="306"/>
      <c r="F62" s="306"/>
      <c r="G62" s="306"/>
      <c r="H62" s="306"/>
      <c r="I62" s="306"/>
      <c r="J62" s="306"/>
      <c r="K62" s="184"/>
    </row>
    <row r="63" spans="2:11" customFormat="1" ht="15" customHeight="1">
      <c r="B63" s="183"/>
      <c r="C63" s="188"/>
      <c r="D63" s="303" t="s">
        <v>321</v>
      </c>
      <c r="E63" s="303"/>
      <c r="F63" s="303"/>
      <c r="G63" s="303"/>
      <c r="H63" s="303"/>
      <c r="I63" s="303"/>
      <c r="J63" s="303"/>
      <c r="K63" s="184"/>
    </row>
    <row r="64" spans="2:11" customFormat="1" ht="12.75" customHeight="1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>
      <c r="B65" s="183"/>
      <c r="C65" s="188"/>
      <c r="D65" s="303" t="s">
        <v>322</v>
      </c>
      <c r="E65" s="303"/>
      <c r="F65" s="303"/>
      <c r="G65" s="303"/>
      <c r="H65" s="303"/>
      <c r="I65" s="303"/>
      <c r="J65" s="303"/>
      <c r="K65" s="184"/>
    </row>
    <row r="66" spans="2:11" customFormat="1" ht="15" customHeight="1">
      <c r="B66" s="183"/>
      <c r="C66" s="188"/>
      <c r="D66" s="306" t="s">
        <v>323</v>
      </c>
      <c r="E66" s="306"/>
      <c r="F66" s="306"/>
      <c r="G66" s="306"/>
      <c r="H66" s="306"/>
      <c r="I66" s="306"/>
      <c r="J66" s="306"/>
      <c r="K66" s="184"/>
    </row>
    <row r="67" spans="2:11" customFormat="1" ht="15" customHeight="1">
      <c r="B67" s="183"/>
      <c r="C67" s="188"/>
      <c r="D67" s="303" t="s">
        <v>324</v>
      </c>
      <c r="E67" s="303"/>
      <c r="F67" s="303"/>
      <c r="G67" s="303"/>
      <c r="H67" s="303"/>
      <c r="I67" s="303"/>
      <c r="J67" s="303"/>
      <c r="K67" s="184"/>
    </row>
    <row r="68" spans="2:11" customFormat="1" ht="15" customHeight="1">
      <c r="B68" s="183"/>
      <c r="C68" s="188"/>
      <c r="D68" s="303" t="s">
        <v>325</v>
      </c>
      <c r="E68" s="303"/>
      <c r="F68" s="303"/>
      <c r="G68" s="303"/>
      <c r="H68" s="303"/>
      <c r="I68" s="303"/>
      <c r="J68" s="303"/>
      <c r="K68" s="184"/>
    </row>
    <row r="69" spans="2:11" customFormat="1" ht="15" customHeight="1">
      <c r="B69" s="183"/>
      <c r="C69" s="188"/>
      <c r="D69" s="303" t="s">
        <v>326</v>
      </c>
      <c r="E69" s="303"/>
      <c r="F69" s="303"/>
      <c r="G69" s="303"/>
      <c r="H69" s="303"/>
      <c r="I69" s="303"/>
      <c r="J69" s="303"/>
      <c r="K69" s="184"/>
    </row>
    <row r="70" spans="2:11" customFormat="1" ht="15" customHeight="1">
      <c r="B70" s="183"/>
      <c r="C70" s="188"/>
      <c r="D70" s="303" t="s">
        <v>327</v>
      </c>
      <c r="E70" s="303"/>
      <c r="F70" s="303"/>
      <c r="G70" s="303"/>
      <c r="H70" s="303"/>
      <c r="I70" s="303"/>
      <c r="J70" s="303"/>
      <c r="K70" s="184"/>
    </row>
    <row r="71" spans="2:11" customFormat="1" ht="12.75" customHeight="1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>
      <c r="B75" s="200"/>
      <c r="C75" s="307" t="s">
        <v>328</v>
      </c>
      <c r="D75" s="307"/>
      <c r="E75" s="307"/>
      <c r="F75" s="307"/>
      <c r="G75" s="307"/>
      <c r="H75" s="307"/>
      <c r="I75" s="307"/>
      <c r="J75" s="307"/>
      <c r="K75" s="201"/>
    </row>
    <row r="76" spans="2:11" customFormat="1" ht="17.25" customHeight="1">
      <c r="B76" s="200"/>
      <c r="C76" s="202" t="s">
        <v>329</v>
      </c>
      <c r="D76" s="202"/>
      <c r="E76" s="202"/>
      <c r="F76" s="202" t="s">
        <v>330</v>
      </c>
      <c r="G76" s="203"/>
      <c r="H76" s="202" t="s">
        <v>51</v>
      </c>
      <c r="I76" s="202" t="s">
        <v>54</v>
      </c>
      <c r="J76" s="202" t="s">
        <v>331</v>
      </c>
      <c r="K76" s="201"/>
    </row>
    <row r="77" spans="2:11" customFormat="1" ht="17.25" customHeight="1">
      <c r="B77" s="200"/>
      <c r="C77" s="204" t="s">
        <v>332</v>
      </c>
      <c r="D77" s="204"/>
      <c r="E77" s="204"/>
      <c r="F77" s="205" t="s">
        <v>333</v>
      </c>
      <c r="G77" s="206"/>
      <c r="H77" s="204"/>
      <c r="I77" s="204"/>
      <c r="J77" s="204" t="s">
        <v>334</v>
      </c>
      <c r="K77" s="201"/>
    </row>
    <row r="78" spans="2:11" customFormat="1" ht="5.25" customHeight="1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>
      <c r="B79" s="200"/>
      <c r="C79" s="189" t="s">
        <v>50</v>
      </c>
      <c r="D79" s="209"/>
      <c r="E79" s="209"/>
      <c r="F79" s="210" t="s">
        <v>335</v>
      </c>
      <c r="G79" s="211"/>
      <c r="H79" s="189" t="s">
        <v>336</v>
      </c>
      <c r="I79" s="189" t="s">
        <v>337</v>
      </c>
      <c r="J79" s="189">
        <v>20</v>
      </c>
      <c r="K79" s="201"/>
    </row>
    <row r="80" spans="2:11" customFormat="1" ht="15" customHeight="1">
      <c r="B80" s="200"/>
      <c r="C80" s="189" t="s">
        <v>338</v>
      </c>
      <c r="D80" s="189"/>
      <c r="E80" s="189"/>
      <c r="F80" s="210" t="s">
        <v>335</v>
      </c>
      <c r="G80" s="211"/>
      <c r="H80" s="189" t="s">
        <v>339</v>
      </c>
      <c r="I80" s="189" t="s">
        <v>337</v>
      </c>
      <c r="J80" s="189">
        <v>120</v>
      </c>
      <c r="K80" s="201"/>
    </row>
    <row r="81" spans="2:11" customFormat="1" ht="15" customHeight="1">
      <c r="B81" s="212"/>
      <c r="C81" s="189" t="s">
        <v>340</v>
      </c>
      <c r="D81" s="189"/>
      <c r="E81" s="189"/>
      <c r="F81" s="210" t="s">
        <v>341</v>
      </c>
      <c r="G81" s="211"/>
      <c r="H81" s="189" t="s">
        <v>342</v>
      </c>
      <c r="I81" s="189" t="s">
        <v>337</v>
      </c>
      <c r="J81" s="189">
        <v>50</v>
      </c>
      <c r="K81" s="201"/>
    </row>
    <row r="82" spans="2:11" customFormat="1" ht="15" customHeight="1">
      <c r="B82" s="212"/>
      <c r="C82" s="189" t="s">
        <v>343</v>
      </c>
      <c r="D82" s="189"/>
      <c r="E82" s="189"/>
      <c r="F82" s="210" t="s">
        <v>335</v>
      </c>
      <c r="G82" s="211"/>
      <c r="H82" s="189" t="s">
        <v>344</v>
      </c>
      <c r="I82" s="189" t="s">
        <v>345</v>
      </c>
      <c r="J82" s="189"/>
      <c r="K82" s="201"/>
    </row>
    <row r="83" spans="2:11" customFormat="1" ht="15" customHeight="1">
      <c r="B83" s="212"/>
      <c r="C83" s="189" t="s">
        <v>346</v>
      </c>
      <c r="D83" s="189"/>
      <c r="E83" s="189"/>
      <c r="F83" s="210" t="s">
        <v>341</v>
      </c>
      <c r="G83" s="189"/>
      <c r="H83" s="189" t="s">
        <v>347</v>
      </c>
      <c r="I83" s="189" t="s">
        <v>337</v>
      </c>
      <c r="J83" s="189">
        <v>15</v>
      </c>
      <c r="K83" s="201"/>
    </row>
    <row r="84" spans="2:11" customFormat="1" ht="15" customHeight="1">
      <c r="B84" s="212"/>
      <c r="C84" s="189" t="s">
        <v>348</v>
      </c>
      <c r="D84" s="189"/>
      <c r="E84" s="189"/>
      <c r="F84" s="210" t="s">
        <v>341</v>
      </c>
      <c r="G84" s="189"/>
      <c r="H84" s="189" t="s">
        <v>349</v>
      </c>
      <c r="I84" s="189" t="s">
        <v>337</v>
      </c>
      <c r="J84" s="189">
        <v>15</v>
      </c>
      <c r="K84" s="201"/>
    </row>
    <row r="85" spans="2:11" customFormat="1" ht="15" customHeight="1">
      <c r="B85" s="212"/>
      <c r="C85" s="189" t="s">
        <v>350</v>
      </c>
      <c r="D85" s="189"/>
      <c r="E85" s="189"/>
      <c r="F85" s="210" t="s">
        <v>341</v>
      </c>
      <c r="G85" s="189"/>
      <c r="H85" s="189" t="s">
        <v>351</v>
      </c>
      <c r="I85" s="189" t="s">
        <v>337</v>
      </c>
      <c r="J85" s="189">
        <v>20</v>
      </c>
      <c r="K85" s="201"/>
    </row>
    <row r="86" spans="2:11" customFormat="1" ht="15" customHeight="1">
      <c r="B86" s="212"/>
      <c r="C86" s="189" t="s">
        <v>352</v>
      </c>
      <c r="D86" s="189"/>
      <c r="E86" s="189"/>
      <c r="F86" s="210" t="s">
        <v>341</v>
      </c>
      <c r="G86" s="189"/>
      <c r="H86" s="189" t="s">
        <v>353</v>
      </c>
      <c r="I86" s="189" t="s">
        <v>337</v>
      </c>
      <c r="J86" s="189">
        <v>20</v>
      </c>
      <c r="K86" s="201"/>
    </row>
    <row r="87" spans="2:11" customFormat="1" ht="15" customHeight="1">
      <c r="B87" s="212"/>
      <c r="C87" s="189" t="s">
        <v>354</v>
      </c>
      <c r="D87" s="189"/>
      <c r="E87" s="189"/>
      <c r="F87" s="210" t="s">
        <v>341</v>
      </c>
      <c r="G87" s="211"/>
      <c r="H87" s="189" t="s">
        <v>355</v>
      </c>
      <c r="I87" s="189" t="s">
        <v>337</v>
      </c>
      <c r="J87" s="189">
        <v>50</v>
      </c>
      <c r="K87" s="201"/>
    </row>
    <row r="88" spans="2:11" customFormat="1" ht="15" customHeight="1">
      <c r="B88" s="212"/>
      <c r="C88" s="189" t="s">
        <v>356</v>
      </c>
      <c r="D88" s="189"/>
      <c r="E88" s="189"/>
      <c r="F88" s="210" t="s">
        <v>341</v>
      </c>
      <c r="G88" s="211"/>
      <c r="H88" s="189" t="s">
        <v>357</v>
      </c>
      <c r="I88" s="189" t="s">
        <v>337</v>
      </c>
      <c r="J88" s="189">
        <v>20</v>
      </c>
      <c r="K88" s="201"/>
    </row>
    <row r="89" spans="2:11" customFormat="1" ht="15" customHeight="1">
      <c r="B89" s="212"/>
      <c r="C89" s="189" t="s">
        <v>358</v>
      </c>
      <c r="D89" s="189"/>
      <c r="E89" s="189"/>
      <c r="F89" s="210" t="s">
        <v>341</v>
      </c>
      <c r="G89" s="211"/>
      <c r="H89" s="189" t="s">
        <v>359</v>
      </c>
      <c r="I89" s="189" t="s">
        <v>337</v>
      </c>
      <c r="J89" s="189">
        <v>20</v>
      </c>
      <c r="K89" s="201"/>
    </row>
    <row r="90" spans="2:11" customFormat="1" ht="15" customHeight="1">
      <c r="B90" s="212"/>
      <c r="C90" s="189" t="s">
        <v>360</v>
      </c>
      <c r="D90" s="189"/>
      <c r="E90" s="189"/>
      <c r="F90" s="210" t="s">
        <v>341</v>
      </c>
      <c r="G90" s="211"/>
      <c r="H90" s="189" t="s">
        <v>361</v>
      </c>
      <c r="I90" s="189" t="s">
        <v>337</v>
      </c>
      <c r="J90" s="189">
        <v>50</v>
      </c>
      <c r="K90" s="201"/>
    </row>
    <row r="91" spans="2:11" customFormat="1" ht="15" customHeight="1">
      <c r="B91" s="212"/>
      <c r="C91" s="189" t="s">
        <v>362</v>
      </c>
      <c r="D91" s="189"/>
      <c r="E91" s="189"/>
      <c r="F91" s="210" t="s">
        <v>341</v>
      </c>
      <c r="G91" s="211"/>
      <c r="H91" s="189" t="s">
        <v>362</v>
      </c>
      <c r="I91" s="189" t="s">
        <v>337</v>
      </c>
      <c r="J91" s="189">
        <v>50</v>
      </c>
      <c r="K91" s="201"/>
    </row>
    <row r="92" spans="2:11" customFormat="1" ht="15" customHeight="1">
      <c r="B92" s="212"/>
      <c r="C92" s="189" t="s">
        <v>363</v>
      </c>
      <c r="D92" s="189"/>
      <c r="E92" s="189"/>
      <c r="F92" s="210" t="s">
        <v>341</v>
      </c>
      <c r="G92" s="211"/>
      <c r="H92" s="189" t="s">
        <v>364</v>
      </c>
      <c r="I92" s="189" t="s">
        <v>337</v>
      </c>
      <c r="J92" s="189">
        <v>255</v>
      </c>
      <c r="K92" s="201"/>
    </row>
    <row r="93" spans="2:11" customFormat="1" ht="15" customHeight="1">
      <c r="B93" s="212"/>
      <c r="C93" s="189" t="s">
        <v>365</v>
      </c>
      <c r="D93" s="189"/>
      <c r="E93" s="189"/>
      <c r="F93" s="210" t="s">
        <v>335</v>
      </c>
      <c r="G93" s="211"/>
      <c r="H93" s="189" t="s">
        <v>366</v>
      </c>
      <c r="I93" s="189" t="s">
        <v>367</v>
      </c>
      <c r="J93" s="189"/>
      <c r="K93" s="201"/>
    </row>
    <row r="94" spans="2:11" customFormat="1" ht="15" customHeight="1">
      <c r="B94" s="212"/>
      <c r="C94" s="189" t="s">
        <v>368</v>
      </c>
      <c r="D94" s="189"/>
      <c r="E94" s="189"/>
      <c r="F94" s="210" t="s">
        <v>335</v>
      </c>
      <c r="G94" s="211"/>
      <c r="H94" s="189" t="s">
        <v>369</v>
      </c>
      <c r="I94" s="189" t="s">
        <v>370</v>
      </c>
      <c r="J94" s="189"/>
      <c r="K94" s="201"/>
    </row>
    <row r="95" spans="2:11" customFormat="1" ht="15" customHeight="1">
      <c r="B95" s="212"/>
      <c r="C95" s="189" t="s">
        <v>371</v>
      </c>
      <c r="D95" s="189"/>
      <c r="E95" s="189"/>
      <c r="F95" s="210" t="s">
        <v>335</v>
      </c>
      <c r="G95" s="211"/>
      <c r="H95" s="189" t="s">
        <v>371</v>
      </c>
      <c r="I95" s="189" t="s">
        <v>370</v>
      </c>
      <c r="J95" s="189"/>
      <c r="K95" s="201"/>
    </row>
    <row r="96" spans="2:11" customFormat="1" ht="15" customHeight="1">
      <c r="B96" s="212"/>
      <c r="C96" s="189" t="s">
        <v>35</v>
      </c>
      <c r="D96" s="189"/>
      <c r="E96" s="189"/>
      <c r="F96" s="210" t="s">
        <v>335</v>
      </c>
      <c r="G96" s="211"/>
      <c r="H96" s="189" t="s">
        <v>372</v>
      </c>
      <c r="I96" s="189" t="s">
        <v>370</v>
      </c>
      <c r="J96" s="189"/>
      <c r="K96" s="201"/>
    </row>
    <row r="97" spans="2:11" customFormat="1" ht="15" customHeight="1">
      <c r="B97" s="212"/>
      <c r="C97" s="189" t="s">
        <v>45</v>
      </c>
      <c r="D97" s="189"/>
      <c r="E97" s="189"/>
      <c r="F97" s="210" t="s">
        <v>335</v>
      </c>
      <c r="G97" s="211"/>
      <c r="H97" s="189" t="s">
        <v>373</v>
      </c>
      <c r="I97" s="189" t="s">
        <v>370</v>
      </c>
      <c r="J97" s="189"/>
      <c r="K97" s="201"/>
    </row>
    <row r="98" spans="2:11" customFormat="1" ht="15" customHeight="1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>
      <c r="B102" s="200"/>
      <c r="C102" s="307" t="s">
        <v>374</v>
      </c>
      <c r="D102" s="307"/>
      <c r="E102" s="307"/>
      <c r="F102" s="307"/>
      <c r="G102" s="307"/>
      <c r="H102" s="307"/>
      <c r="I102" s="307"/>
      <c r="J102" s="307"/>
      <c r="K102" s="201"/>
    </row>
    <row r="103" spans="2:11" customFormat="1" ht="17.25" customHeight="1">
      <c r="B103" s="200"/>
      <c r="C103" s="202" t="s">
        <v>329</v>
      </c>
      <c r="D103" s="202"/>
      <c r="E103" s="202"/>
      <c r="F103" s="202" t="s">
        <v>330</v>
      </c>
      <c r="G103" s="203"/>
      <c r="H103" s="202" t="s">
        <v>51</v>
      </c>
      <c r="I103" s="202" t="s">
        <v>54</v>
      </c>
      <c r="J103" s="202" t="s">
        <v>331</v>
      </c>
      <c r="K103" s="201"/>
    </row>
    <row r="104" spans="2:11" customFormat="1" ht="17.25" customHeight="1">
      <c r="B104" s="200"/>
      <c r="C104" s="204" t="s">
        <v>332</v>
      </c>
      <c r="D104" s="204"/>
      <c r="E104" s="204"/>
      <c r="F104" s="205" t="s">
        <v>333</v>
      </c>
      <c r="G104" s="206"/>
      <c r="H104" s="204"/>
      <c r="I104" s="204"/>
      <c r="J104" s="204" t="s">
        <v>334</v>
      </c>
      <c r="K104" s="201"/>
    </row>
    <row r="105" spans="2:11" customFormat="1" ht="5.25" customHeight="1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>
      <c r="B106" s="200"/>
      <c r="C106" s="189" t="s">
        <v>50</v>
      </c>
      <c r="D106" s="209"/>
      <c r="E106" s="209"/>
      <c r="F106" s="210" t="s">
        <v>335</v>
      </c>
      <c r="G106" s="189"/>
      <c r="H106" s="189" t="s">
        <v>375</v>
      </c>
      <c r="I106" s="189" t="s">
        <v>337</v>
      </c>
      <c r="J106" s="189">
        <v>20</v>
      </c>
      <c r="K106" s="201"/>
    </row>
    <row r="107" spans="2:11" customFormat="1" ht="15" customHeight="1">
      <c r="B107" s="200"/>
      <c r="C107" s="189" t="s">
        <v>338</v>
      </c>
      <c r="D107" s="189"/>
      <c r="E107" s="189"/>
      <c r="F107" s="210" t="s">
        <v>335</v>
      </c>
      <c r="G107" s="189"/>
      <c r="H107" s="189" t="s">
        <v>375</v>
      </c>
      <c r="I107" s="189" t="s">
        <v>337</v>
      </c>
      <c r="J107" s="189">
        <v>120</v>
      </c>
      <c r="K107" s="201"/>
    </row>
    <row r="108" spans="2:11" customFormat="1" ht="15" customHeight="1">
      <c r="B108" s="212"/>
      <c r="C108" s="189" t="s">
        <v>340</v>
      </c>
      <c r="D108" s="189"/>
      <c r="E108" s="189"/>
      <c r="F108" s="210" t="s">
        <v>341</v>
      </c>
      <c r="G108" s="189"/>
      <c r="H108" s="189" t="s">
        <v>375</v>
      </c>
      <c r="I108" s="189" t="s">
        <v>337</v>
      </c>
      <c r="J108" s="189">
        <v>50</v>
      </c>
      <c r="K108" s="201"/>
    </row>
    <row r="109" spans="2:11" customFormat="1" ht="15" customHeight="1">
      <c r="B109" s="212"/>
      <c r="C109" s="189" t="s">
        <v>343</v>
      </c>
      <c r="D109" s="189"/>
      <c r="E109" s="189"/>
      <c r="F109" s="210" t="s">
        <v>335</v>
      </c>
      <c r="G109" s="189"/>
      <c r="H109" s="189" t="s">
        <v>375</v>
      </c>
      <c r="I109" s="189" t="s">
        <v>345</v>
      </c>
      <c r="J109" s="189"/>
      <c r="K109" s="201"/>
    </row>
    <row r="110" spans="2:11" customFormat="1" ht="15" customHeight="1">
      <c r="B110" s="212"/>
      <c r="C110" s="189" t="s">
        <v>354</v>
      </c>
      <c r="D110" s="189"/>
      <c r="E110" s="189"/>
      <c r="F110" s="210" t="s">
        <v>341</v>
      </c>
      <c r="G110" s="189"/>
      <c r="H110" s="189" t="s">
        <v>375</v>
      </c>
      <c r="I110" s="189" t="s">
        <v>337</v>
      </c>
      <c r="J110" s="189">
        <v>50</v>
      </c>
      <c r="K110" s="201"/>
    </row>
    <row r="111" spans="2:11" customFormat="1" ht="15" customHeight="1">
      <c r="B111" s="212"/>
      <c r="C111" s="189" t="s">
        <v>362</v>
      </c>
      <c r="D111" s="189"/>
      <c r="E111" s="189"/>
      <c r="F111" s="210" t="s">
        <v>341</v>
      </c>
      <c r="G111" s="189"/>
      <c r="H111" s="189" t="s">
        <v>375</v>
      </c>
      <c r="I111" s="189" t="s">
        <v>337</v>
      </c>
      <c r="J111" s="189">
        <v>50</v>
      </c>
      <c r="K111" s="201"/>
    </row>
    <row r="112" spans="2:11" customFormat="1" ht="15" customHeight="1">
      <c r="B112" s="212"/>
      <c r="C112" s="189" t="s">
        <v>360</v>
      </c>
      <c r="D112" s="189"/>
      <c r="E112" s="189"/>
      <c r="F112" s="210" t="s">
        <v>341</v>
      </c>
      <c r="G112" s="189"/>
      <c r="H112" s="189" t="s">
        <v>375</v>
      </c>
      <c r="I112" s="189" t="s">
        <v>337</v>
      </c>
      <c r="J112" s="189">
        <v>50</v>
      </c>
      <c r="K112" s="201"/>
    </row>
    <row r="113" spans="2:11" customFormat="1" ht="15" customHeight="1">
      <c r="B113" s="212"/>
      <c r="C113" s="189" t="s">
        <v>50</v>
      </c>
      <c r="D113" s="189"/>
      <c r="E113" s="189"/>
      <c r="F113" s="210" t="s">
        <v>335</v>
      </c>
      <c r="G113" s="189"/>
      <c r="H113" s="189" t="s">
        <v>376</v>
      </c>
      <c r="I113" s="189" t="s">
        <v>337</v>
      </c>
      <c r="J113" s="189">
        <v>20</v>
      </c>
      <c r="K113" s="201"/>
    </row>
    <row r="114" spans="2:11" customFormat="1" ht="15" customHeight="1">
      <c r="B114" s="212"/>
      <c r="C114" s="189" t="s">
        <v>377</v>
      </c>
      <c r="D114" s="189"/>
      <c r="E114" s="189"/>
      <c r="F114" s="210" t="s">
        <v>335</v>
      </c>
      <c r="G114" s="189"/>
      <c r="H114" s="189" t="s">
        <v>378</v>
      </c>
      <c r="I114" s="189" t="s">
        <v>337</v>
      </c>
      <c r="J114" s="189">
        <v>120</v>
      </c>
      <c r="K114" s="201"/>
    </row>
    <row r="115" spans="2:11" customFormat="1" ht="15" customHeight="1">
      <c r="B115" s="212"/>
      <c r="C115" s="189" t="s">
        <v>35</v>
      </c>
      <c r="D115" s="189"/>
      <c r="E115" s="189"/>
      <c r="F115" s="210" t="s">
        <v>335</v>
      </c>
      <c r="G115" s="189"/>
      <c r="H115" s="189" t="s">
        <v>379</v>
      </c>
      <c r="I115" s="189" t="s">
        <v>370</v>
      </c>
      <c r="J115" s="189"/>
      <c r="K115" s="201"/>
    </row>
    <row r="116" spans="2:11" customFormat="1" ht="15" customHeight="1">
      <c r="B116" s="212"/>
      <c r="C116" s="189" t="s">
        <v>45</v>
      </c>
      <c r="D116" s="189"/>
      <c r="E116" s="189"/>
      <c r="F116" s="210" t="s">
        <v>335</v>
      </c>
      <c r="G116" s="189"/>
      <c r="H116" s="189" t="s">
        <v>380</v>
      </c>
      <c r="I116" s="189" t="s">
        <v>370</v>
      </c>
      <c r="J116" s="189"/>
      <c r="K116" s="201"/>
    </row>
    <row r="117" spans="2:11" customFormat="1" ht="15" customHeight="1">
      <c r="B117" s="212"/>
      <c r="C117" s="189" t="s">
        <v>54</v>
      </c>
      <c r="D117" s="189"/>
      <c r="E117" s="189"/>
      <c r="F117" s="210" t="s">
        <v>335</v>
      </c>
      <c r="G117" s="189"/>
      <c r="H117" s="189" t="s">
        <v>381</v>
      </c>
      <c r="I117" s="189" t="s">
        <v>382</v>
      </c>
      <c r="J117" s="189"/>
      <c r="K117" s="201"/>
    </row>
    <row r="118" spans="2:11" customFormat="1" ht="15" customHeight="1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>
      <c r="B122" s="226"/>
      <c r="C122" s="305" t="s">
        <v>383</v>
      </c>
      <c r="D122" s="305"/>
      <c r="E122" s="305"/>
      <c r="F122" s="305"/>
      <c r="G122" s="305"/>
      <c r="H122" s="305"/>
      <c r="I122" s="305"/>
      <c r="J122" s="305"/>
      <c r="K122" s="227"/>
    </row>
    <row r="123" spans="2:11" customFormat="1" ht="17.25" customHeight="1">
      <c r="B123" s="228"/>
      <c r="C123" s="202" t="s">
        <v>329</v>
      </c>
      <c r="D123" s="202"/>
      <c r="E123" s="202"/>
      <c r="F123" s="202" t="s">
        <v>330</v>
      </c>
      <c r="G123" s="203"/>
      <c r="H123" s="202" t="s">
        <v>51</v>
      </c>
      <c r="I123" s="202" t="s">
        <v>54</v>
      </c>
      <c r="J123" s="202" t="s">
        <v>331</v>
      </c>
      <c r="K123" s="229"/>
    </row>
    <row r="124" spans="2:11" customFormat="1" ht="17.25" customHeight="1">
      <c r="B124" s="228"/>
      <c r="C124" s="204" t="s">
        <v>332</v>
      </c>
      <c r="D124" s="204"/>
      <c r="E124" s="204"/>
      <c r="F124" s="205" t="s">
        <v>333</v>
      </c>
      <c r="G124" s="206"/>
      <c r="H124" s="204"/>
      <c r="I124" s="204"/>
      <c r="J124" s="204" t="s">
        <v>334</v>
      </c>
      <c r="K124" s="229"/>
    </row>
    <row r="125" spans="2:11" customFormat="1" ht="5.25" customHeight="1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>
      <c r="B126" s="230"/>
      <c r="C126" s="189" t="s">
        <v>338</v>
      </c>
      <c r="D126" s="209"/>
      <c r="E126" s="209"/>
      <c r="F126" s="210" t="s">
        <v>335</v>
      </c>
      <c r="G126" s="189"/>
      <c r="H126" s="189" t="s">
        <v>375</v>
      </c>
      <c r="I126" s="189" t="s">
        <v>337</v>
      </c>
      <c r="J126" s="189">
        <v>120</v>
      </c>
      <c r="K126" s="233"/>
    </row>
    <row r="127" spans="2:11" customFormat="1" ht="15" customHeight="1">
      <c r="B127" s="230"/>
      <c r="C127" s="189" t="s">
        <v>384</v>
      </c>
      <c r="D127" s="189"/>
      <c r="E127" s="189"/>
      <c r="F127" s="210" t="s">
        <v>335</v>
      </c>
      <c r="G127" s="189"/>
      <c r="H127" s="189" t="s">
        <v>385</v>
      </c>
      <c r="I127" s="189" t="s">
        <v>337</v>
      </c>
      <c r="J127" s="189" t="s">
        <v>386</v>
      </c>
      <c r="K127" s="233"/>
    </row>
    <row r="128" spans="2:11" customFormat="1" ht="15" customHeight="1">
      <c r="B128" s="230"/>
      <c r="C128" s="189" t="s">
        <v>283</v>
      </c>
      <c r="D128" s="189"/>
      <c r="E128" s="189"/>
      <c r="F128" s="210" t="s">
        <v>335</v>
      </c>
      <c r="G128" s="189"/>
      <c r="H128" s="189" t="s">
        <v>387</v>
      </c>
      <c r="I128" s="189" t="s">
        <v>337</v>
      </c>
      <c r="J128" s="189" t="s">
        <v>386</v>
      </c>
      <c r="K128" s="233"/>
    </row>
    <row r="129" spans="2:11" customFormat="1" ht="15" customHeight="1">
      <c r="B129" s="230"/>
      <c r="C129" s="189" t="s">
        <v>346</v>
      </c>
      <c r="D129" s="189"/>
      <c r="E129" s="189"/>
      <c r="F129" s="210" t="s">
        <v>341</v>
      </c>
      <c r="G129" s="189"/>
      <c r="H129" s="189" t="s">
        <v>347</v>
      </c>
      <c r="I129" s="189" t="s">
        <v>337</v>
      </c>
      <c r="J129" s="189">
        <v>15</v>
      </c>
      <c r="K129" s="233"/>
    </row>
    <row r="130" spans="2:11" customFormat="1" ht="15" customHeight="1">
      <c r="B130" s="230"/>
      <c r="C130" s="189" t="s">
        <v>348</v>
      </c>
      <c r="D130" s="189"/>
      <c r="E130" s="189"/>
      <c r="F130" s="210" t="s">
        <v>341</v>
      </c>
      <c r="G130" s="189"/>
      <c r="H130" s="189" t="s">
        <v>349</v>
      </c>
      <c r="I130" s="189" t="s">
        <v>337</v>
      </c>
      <c r="J130" s="189">
        <v>15</v>
      </c>
      <c r="K130" s="233"/>
    </row>
    <row r="131" spans="2:11" customFormat="1" ht="15" customHeight="1">
      <c r="B131" s="230"/>
      <c r="C131" s="189" t="s">
        <v>350</v>
      </c>
      <c r="D131" s="189"/>
      <c r="E131" s="189"/>
      <c r="F131" s="210" t="s">
        <v>341</v>
      </c>
      <c r="G131" s="189"/>
      <c r="H131" s="189" t="s">
        <v>351</v>
      </c>
      <c r="I131" s="189" t="s">
        <v>337</v>
      </c>
      <c r="J131" s="189">
        <v>20</v>
      </c>
      <c r="K131" s="233"/>
    </row>
    <row r="132" spans="2:11" customFormat="1" ht="15" customHeight="1">
      <c r="B132" s="230"/>
      <c r="C132" s="189" t="s">
        <v>352</v>
      </c>
      <c r="D132" s="189"/>
      <c r="E132" s="189"/>
      <c r="F132" s="210" t="s">
        <v>341</v>
      </c>
      <c r="G132" s="189"/>
      <c r="H132" s="189" t="s">
        <v>353</v>
      </c>
      <c r="I132" s="189" t="s">
        <v>337</v>
      </c>
      <c r="J132" s="189">
        <v>20</v>
      </c>
      <c r="K132" s="233"/>
    </row>
    <row r="133" spans="2:11" customFormat="1" ht="15" customHeight="1">
      <c r="B133" s="230"/>
      <c r="C133" s="189" t="s">
        <v>340</v>
      </c>
      <c r="D133" s="189"/>
      <c r="E133" s="189"/>
      <c r="F133" s="210" t="s">
        <v>341</v>
      </c>
      <c r="G133" s="189"/>
      <c r="H133" s="189" t="s">
        <v>375</v>
      </c>
      <c r="I133" s="189" t="s">
        <v>337</v>
      </c>
      <c r="J133" s="189">
        <v>50</v>
      </c>
      <c r="K133" s="233"/>
    </row>
    <row r="134" spans="2:11" customFormat="1" ht="15" customHeight="1">
      <c r="B134" s="230"/>
      <c r="C134" s="189" t="s">
        <v>354</v>
      </c>
      <c r="D134" s="189"/>
      <c r="E134" s="189"/>
      <c r="F134" s="210" t="s">
        <v>341</v>
      </c>
      <c r="G134" s="189"/>
      <c r="H134" s="189" t="s">
        <v>375</v>
      </c>
      <c r="I134" s="189" t="s">
        <v>337</v>
      </c>
      <c r="J134" s="189">
        <v>50</v>
      </c>
      <c r="K134" s="233"/>
    </row>
    <row r="135" spans="2:11" customFormat="1" ht="15" customHeight="1">
      <c r="B135" s="230"/>
      <c r="C135" s="189" t="s">
        <v>360</v>
      </c>
      <c r="D135" s="189"/>
      <c r="E135" s="189"/>
      <c r="F135" s="210" t="s">
        <v>341</v>
      </c>
      <c r="G135" s="189"/>
      <c r="H135" s="189" t="s">
        <v>375</v>
      </c>
      <c r="I135" s="189" t="s">
        <v>337</v>
      </c>
      <c r="J135" s="189">
        <v>50</v>
      </c>
      <c r="K135" s="233"/>
    </row>
    <row r="136" spans="2:11" customFormat="1" ht="15" customHeight="1">
      <c r="B136" s="230"/>
      <c r="C136" s="189" t="s">
        <v>362</v>
      </c>
      <c r="D136" s="189"/>
      <c r="E136" s="189"/>
      <c r="F136" s="210" t="s">
        <v>341</v>
      </c>
      <c r="G136" s="189"/>
      <c r="H136" s="189" t="s">
        <v>375</v>
      </c>
      <c r="I136" s="189" t="s">
        <v>337</v>
      </c>
      <c r="J136" s="189">
        <v>50</v>
      </c>
      <c r="K136" s="233"/>
    </row>
    <row r="137" spans="2:11" customFormat="1" ht="15" customHeight="1">
      <c r="B137" s="230"/>
      <c r="C137" s="189" t="s">
        <v>363</v>
      </c>
      <c r="D137" s="189"/>
      <c r="E137" s="189"/>
      <c r="F137" s="210" t="s">
        <v>341</v>
      </c>
      <c r="G137" s="189"/>
      <c r="H137" s="189" t="s">
        <v>388</v>
      </c>
      <c r="I137" s="189" t="s">
        <v>337</v>
      </c>
      <c r="J137" s="189">
        <v>255</v>
      </c>
      <c r="K137" s="233"/>
    </row>
    <row r="138" spans="2:11" customFormat="1" ht="15" customHeight="1">
      <c r="B138" s="230"/>
      <c r="C138" s="189" t="s">
        <v>365</v>
      </c>
      <c r="D138" s="189"/>
      <c r="E138" s="189"/>
      <c r="F138" s="210" t="s">
        <v>335</v>
      </c>
      <c r="G138" s="189"/>
      <c r="H138" s="189" t="s">
        <v>389</v>
      </c>
      <c r="I138" s="189" t="s">
        <v>367</v>
      </c>
      <c r="J138" s="189"/>
      <c r="K138" s="233"/>
    </row>
    <row r="139" spans="2:11" customFormat="1" ht="15" customHeight="1">
      <c r="B139" s="230"/>
      <c r="C139" s="189" t="s">
        <v>368</v>
      </c>
      <c r="D139" s="189"/>
      <c r="E139" s="189"/>
      <c r="F139" s="210" t="s">
        <v>335</v>
      </c>
      <c r="G139" s="189"/>
      <c r="H139" s="189" t="s">
        <v>390</v>
      </c>
      <c r="I139" s="189" t="s">
        <v>370</v>
      </c>
      <c r="J139" s="189"/>
      <c r="K139" s="233"/>
    </row>
    <row r="140" spans="2:11" customFormat="1" ht="15" customHeight="1">
      <c r="B140" s="230"/>
      <c r="C140" s="189" t="s">
        <v>371</v>
      </c>
      <c r="D140" s="189"/>
      <c r="E140" s="189"/>
      <c r="F140" s="210" t="s">
        <v>335</v>
      </c>
      <c r="G140" s="189"/>
      <c r="H140" s="189" t="s">
        <v>371</v>
      </c>
      <c r="I140" s="189" t="s">
        <v>370</v>
      </c>
      <c r="J140" s="189"/>
      <c r="K140" s="233"/>
    </row>
    <row r="141" spans="2:11" customFormat="1" ht="15" customHeight="1">
      <c r="B141" s="230"/>
      <c r="C141" s="189" t="s">
        <v>35</v>
      </c>
      <c r="D141" s="189"/>
      <c r="E141" s="189"/>
      <c r="F141" s="210" t="s">
        <v>335</v>
      </c>
      <c r="G141" s="189"/>
      <c r="H141" s="189" t="s">
        <v>391</v>
      </c>
      <c r="I141" s="189" t="s">
        <v>370</v>
      </c>
      <c r="J141" s="189"/>
      <c r="K141" s="233"/>
    </row>
    <row r="142" spans="2:11" customFormat="1" ht="15" customHeight="1">
      <c r="B142" s="230"/>
      <c r="C142" s="189" t="s">
        <v>392</v>
      </c>
      <c r="D142" s="189"/>
      <c r="E142" s="189"/>
      <c r="F142" s="210" t="s">
        <v>335</v>
      </c>
      <c r="G142" s="189"/>
      <c r="H142" s="189" t="s">
        <v>393</v>
      </c>
      <c r="I142" s="189" t="s">
        <v>370</v>
      </c>
      <c r="J142" s="189"/>
      <c r="K142" s="233"/>
    </row>
    <row r="143" spans="2:11" customFormat="1" ht="15" customHeight="1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>
      <c r="B147" s="200"/>
      <c r="C147" s="307" t="s">
        <v>394</v>
      </c>
      <c r="D147" s="307"/>
      <c r="E147" s="307"/>
      <c r="F147" s="307"/>
      <c r="G147" s="307"/>
      <c r="H147" s="307"/>
      <c r="I147" s="307"/>
      <c r="J147" s="307"/>
      <c r="K147" s="201"/>
    </row>
    <row r="148" spans="2:11" customFormat="1" ht="17.25" customHeight="1">
      <c r="B148" s="200"/>
      <c r="C148" s="202" t="s">
        <v>329</v>
      </c>
      <c r="D148" s="202"/>
      <c r="E148" s="202"/>
      <c r="F148" s="202" t="s">
        <v>330</v>
      </c>
      <c r="G148" s="203"/>
      <c r="H148" s="202" t="s">
        <v>51</v>
      </c>
      <c r="I148" s="202" t="s">
        <v>54</v>
      </c>
      <c r="J148" s="202" t="s">
        <v>331</v>
      </c>
      <c r="K148" s="201"/>
    </row>
    <row r="149" spans="2:11" customFormat="1" ht="17.25" customHeight="1">
      <c r="B149" s="200"/>
      <c r="C149" s="204" t="s">
        <v>332</v>
      </c>
      <c r="D149" s="204"/>
      <c r="E149" s="204"/>
      <c r="F149" s="205" t="s">
        <v>333</v>
      </c>
      <c r="G149" s="206"/>
      <c r="H149" s="204"/>
      <c r="I149" s="204"/>
      <c r="J149" s="204" t="s">
        <v>334</v>
      </c>
      <c r="K149" s="201"/>
    </row>
    <row r="150" spans="2:11" customFormat="1" ht="5.25" customHeight="1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>
      <c r="B151" s="212"/>
      <c r="C151" s="237" t="s">
        <v>338</v>
      </c>
      <c r="D151" s="189"/>
      <c r="E151" s="189"/>
      <c r="F151" s="238" t="s">
        <v>335</v>
      </c>
      <c r="G151" s="189"/>
      <c r="H151" s="237" t="s">
        <v>375</v>
      </c>
      <c r="I151" s="237" t="s">
        <v>337</v>
      </c>
      <c r="J151" s="237">
        <v>120</v>
      </c>
      <c r="K151" s="233"/>
    </row>
    <row r="152" spans="2:11" customFormat="1" ht="15" customHeight="1">
      <c r="B152" s="212"/>
      <c r="C152" s="237" t="s">
        <v>384</v>
      </c>
      <c r="D152" s="189"/>
      <c r="E152" s="189"/>
      <c r="F152" s="238" t="s">
        <v>335</v>
      </c>
      <c r="G152" s="189"/>
      <c r="H152" s="237" t="s">
        <v>395</v>
      </c>
      <c r="I152" s="237" t="s">
        <v>337</v>
      </c>
      <c r="J152" s="237" t="s">
        <v>386</v>
      </c>
      <c r="K152" s="233"/>
    </row>
    <row r="153" spans="2:11" customFormat="1" ht="15" customHeight="1">
      <c r="B153" s="212"/>
      <c r="C153" s="237" t="s">
        <v>283</v>
      </c>
      <c r="D153" s="189"/>
      <c r="E153" s="189"/>
      <c r="F153" s="238" t="s">
        <v>335</v>
      </c>
      <c r="G153" s="189"/>
      <c r="H153" s="237" t="s">
        <v>396</v>
      </c>
      <c r="I153" s="237" t="s">
        <v>337</v>
      </c>
      <c r="J153" s="237" t="s">
        <v>386</v>
      </c>
      <c r="K153" s="233"/>
    </row>
    <row r="154" spans="2:11" customFormat="1" ht="15" customHeight="1">
      <c r="B154" s="212"/>
      <c r="C154" s="237" t="s">
        <v>340</v>
      </c>
      <c r="D154" s="189"/>
      <c r="E154" s="189"/>
      <c r="F154" s="238" t="s">
        <v>341</v>
      </c>
      <c r="G154" s="189"/>
      <c r="H154" s="237" t="s">
        <v>375</v>
      </c>
      <c r="I154" s="237" t="s">
        <v>337</v>
      </c>
      <c r="J154" s="237">
        <v>50</v>
      </c>
      <c r="K154" s="233"/>
    </row>
    <row r="155" spans="2:11" customFormat="1" ht="15" customHeight="1">
      <c r="B155" s="212"/>
      <c r="C155" s="237" t="s">
        <v>343</v>
      </c>
      <c r="D155" s="189"/>
      <c r="E155" s="189"/>
      <c r="F155" s="238" t="s">
        <v>335</v>
      </c>
      <c r="G155" s="189"/>
      <c r="H155" s="237" t="s">
        <v>375</v>
      </c>
      <c r="I155" s="237" t="s">
        <v>345</v>
      </c>
      <c r="J155" s="237"/>
      <c r="K155" s="233"/>
    </row>
    <row r="156" spans="2:11" customFormat="1" ht="15" customHeight="1">
      <c r="B156" s="212"/>
      <c r="C156" s="237" t="s">
        <v>354</v>
      </c>
      <c r="D156" s="189"/>
      <c r="E156" s="189"/>
      <c r="F156" s="238" t="s">
        <v>341</v>
      </c>
      <c r="G156" s="189"/>
      <c r="H156" s="237" t="s">
        <v>375</v>
      </c>
      <c r="I156" s="237" t="s">
        <v>337</v>
      </c>
      <c r="J156" s="237">
        <v>50</v>
      </c>
      <c r="K156" s="233"/>
    </row>
    <row r="157" spans="2:11" customFormat="1" ht="15" customHeight="1">
      <c r="B157" s="212"/>
      <c r="C157" s="237" t="s">
        <v>362</v>
      </c>
      <c r="D157" s="189"/>
      <c r="E157" s="189"/>
      <c r="F157" s="238" t="s">
        <v>341</v>
      </c>
      <c r="G157" s="189"/>
      <c r="H157" s="237" t="s">
        <v>375</v>
      </c>
      <c r="I157" s="237" t="s">
        <v>337</v>
      </c>
      <c r="J157" s="237">
        <v>50</v>
      </c>
      <c r="K157" s="233"/>
    </row>
    <row r="158" spans="2:11" customFormat="1" ht="15" customHeight="1">
      <c r="B158" s="212"/>
      <c r="C158" s="237" t="s">
        <v>360</v>
      </c>
      <c r="D158" s="189"/>
      <c r="E158" s="189"/>
      <c r="F158" s="238" t="s">
        <v>341</v>
      </c>
      <c r="G158" s="189"/>
      <c r="H158" s="237" t="s">
        <v>375</v>
      </c>
      <c r="I158" s="237" t="s">
        <v>337</v>
      </c>
      <c r="J158" s="237">
        <v>50</v>
      </c>
      <c r="K158" s="233"/>
    </row>
    <row r="159" spans="2:11" customFormat="1" ht="15" customHeight="1">
      <c r="B159" s="212"/>
      <c r="C159" s="237" t="s">
        <v>84</v>
      </c>
      <c r="D159" s="189"/>
      <c r="E159" s="189"/>
      <c r="F159" s="238" t="s">
        <v>335</v>
      </c>
      <c r="G159" s="189"/>
      <c r="H159" s="237" t="s">
        <v>397</v>
      </c>
      <c r="I159" s="237" t="s">
        <v>337</v>
      </c>
      <c r="J159" s="237" t="s">
        <v>398</v>
      </c>
      <c r="K159" s="233"/>
    </row>
    <row r="160" spans="2:11" customFormat="1" ht="15" customHeight="1">
      <c r="B160" s="212"/>
      <c r="C160" s="237" t="s">
        <v>399</v>
      </c>
      <c r="D160" s="189"/>
      <c r="E160" s="189"/>
      <c r="F160" s="238" t="s">
        <v>335</v>
      </c>
      <c r="G160" s="189"/>
      <c r="H160" s="237" t="s">
        <v>400</v>
      </c>
      <c r="I160" s="237" t="s">
        <v>370</v>
      </c>
      <c r="J160" s="237"/>
      <c r="K160" s="233"/>
    </row>
    <row r="161" spans="2:11" customFormat="1" ht="15" customHeight="1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>
      <c r="B165" s="181"/>
      <c r="C165" s="305" t="s">
        <v>401</v>
      </c>
      <c r="D165" s="305"/>
      <c r="E165" s="305"/>
      <c r="F165" s="305"/>
      <c r="G165" s="305"/>
      <c r="H165" s="305"/>
      <c r="I165" s="305"/>
      <c r="J165" s="305"/>
      <c r="K165" s="182"/>
    </row>
    <row r="166" spans="2:11" customFormat="1" ht="17.25" customHeight="1">
      <c r="B166" s="181"/>
      <c r="C166" s="202" t="s">
        <v>329</v>
      </c>
      <c r="D166" s="202"/>
      <c r="E166" s="202"/>
      <c r="F166" s="202" t="s">
        <v>330</v>
      </c>
      <c r="G166" s="242"/>
      <c r="H166" s="243" t="s">
        <v>51</v>
      </c>
      <c r="I166" s="243" t="s">
        <v>54</v>
      </c>
      <c r="J166" s="202" t="s">
        <v>331</v>
      </c>
      <c r="K166" s="182"/>
    </row>
    <row r="167" spans="2:11" customFormat="1" ht="17.25" customHeight="1">
      <c r="B167" s="183"/>
      <c r="C167" s="204" t="s">
        <v>332</v>
      </c>
      <c r="D167" s="204"/>
      <c r="E167" s="204"/>
      <c r="F167" s="205" t="s">
        <v>333</v>
      </c>
      <c r="G167" s="244"/>
      <c r="H167" s="245"/>
      <c r="I167" s="245"/>
      <c r="J167" s="204" t="s">
        <v>334</v>
      </c>
      <c r="K167" s="184"/>
    </row>
    <row r="168" spans="2:11" customFormat="1" ht="5.25" customHeight="1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>
      <c r="B169" s="212"/>
      <c r="C169" s="189" t="s">
        <v>338</v>
      </c>
      <c r="D169" s="189"/>
      <c r="E169" s="189"/>
      <c r="F169" s="210" t="s">
        <v>335</v>
      </c>
      <c r="G169" s="189"/>
      <c r="H169" s="189" t="s">
        <v>375</v>
      </c>
      <c r="I169" s="189" t="s">
        <v>337</v>
      </c>
      <c r="J169" s="189">
        <v>120</v>
      </c>
      <c r="K169" s="233"/>
    </row>
    <row r="170" spans="2:11" customFormat="1" ht="15" customHeight="1">
      <c r="B170" s="212"/>
      <c r="C170" s="189" t="s">
        <v>384</v>
      </c>
      <c r="D170" s="189"/>
      <c r="E170" s="189"/>
      <c r="F170" s="210" t="s">
        <v>335</v>
      </c>
      <c r="G170" s="189"/>
      <c r="H170" s="189" t="s">
        <v>385</v>
      </c>
      <c r="I170" s="189" t="s">
        <v>337</v>
      </c>
      <c r="J170" s="189" t="s">
        <v>386</v>
      </c>
      <c r="K170" s="233"/>
    </row>
    <row r="171" spans="2:11" customFormat="1" ht="15" customHeight="1">
      <c r="B171" s="212"/>
      <c r="C171" s="189" t="s">
        <v>283</v>
      </c>
      <c r="D171" s="189"/>
      <c r="E171" s="189"/>
      <c r="F171" s="210" t="s">
        <v>335</v>
      </c>
      <c r="G171" s="189"/>
      <c r="H171" s="189" t="s">
        <v>402</v>
      </c>
      <c r="I171" s="189" t="s">
        <v>337</v>
      </c>
      <c r="J171" s="189" t="s">
        <v>386</v>
      </c>
      <c r="K171" s="233"/>
    </row>
    <row r="172" spans="2:11" customFormat="1" ht="15" customHeight="1">
      <c r="B172" s="212"/>
      <c r="C172" s="189" t="s">
        <v>340</v>
      </c>
      <c r="D172" s="189"/>
      <c r="E172" s="189"/>
      <c r="F172" s="210" t="s">
        <v>341</v>
      </c>
      <c r="G172" s="189"/>
      <c r="H172" s="189" t="s">
        <v>402</v>
      </c>
      <c r="I172" s="189" t="s">
        <v>337</v>
      </c>
      <c r="J172" s="189">
        <v>50</v>
      </c>
      <c r="K172" s="233"/>
    </row>
    <row r="173" spans="2:11" customFormat="1" ht="15" customHeight="1">
      <c r="B173" s="212"/>
      <c r="C173" s="189" t="s">
        <v>343</v>
      </c>
      <c r="D173" s="189"/>
      <c r="E173" s="189"/>
      <c r="F173" s="210" t="s">
        <v>335</v>
      </c>
      <c r="G173" s="189"/>
      <c r="H173" s="189" t="s">
        <v>402</v>
      </c>
      <c r="I173" s="189" t="s">
        <v>345</v>
      </c>
      <c r="J173" s="189"/>
      <c r="K173" s="233"/>
    </row>
    <row r="174" spans="2:11" customFormat="1" ht="15" customHeight="1">
      <c r="B174" s="212"/>
      <c r="C174" s="189" t="s">
        <v>354</v>
      </c>
      <c r="D174" s="189"/>
      <c r="E174" s="189"/>
      <c r="F174" s="210" t="s">
        <v>341</v>
      </c>
      <c r="G174" s="189"/>
      <c r="H174" s="189" t="s">
        <v>402</v>
      </c>
      <c r="I174" s="189" t="s">
        <v>337</v>
      </c>
      <c r="J174" s="189">
        <v>50</v>
      </c>
      <c r="K174" s="233"/>
    </row>
    <row r="175" spans="2:11" customFormat="1" ht="15" customHeight="1">
      <c r="B175" s="212"/>
      <c r="C175" s="189" t="s">
        <v>362</v>
      </c>
      <c r="D175" s="189"/>
      <c r="E175" s="189"/>
      <c r="F175" s="210" t="s">
        <v>341</v>
      </c>
      <c r="G175" s="189"/>
      <c r="H175" s="189" t="s">
        <v>402</v>
      </c>
      <c r="I175" s="189" t="s">
        <v>337</v>
      </c>
      <c r="J175" s="189">
        <v>50</v>
      </c>
      <c r="K175" s="233"/>
    </row>
    <row r="176" spans="2:11" customFormat="1" ht="15" customHeight="1">
      <c r="B176" s="212"/>
      <c r="C176" s="189" t="s">
        <v>360</v>
      </c>
      <c r="D176" s="189"/>
      <c r="E176" s="189"/>
      <c r="F176" s="210" t="s">
        <v>341</v>
      </c>
      <c r="G176" s="189"/>
      <c r="H176" s="189" t="s">
        <v>402</v>
      </c>
      <c r="I176" s="189" t="s">
        <v>337</v>
      </c>
      <c r="J176" s="189">
        <v>50</v>
      </c>
      <c r="K176" s="233"/>
    </row>
    <row r="177" spans="2:11" customFormat="1" ht="15" customHeight="1">
      <c r="B177" s="212"/>
      <c r="C177" s="189" t="s">
        <v>94</v>
      </c>
      <c r="D177" s="189"/>
      <c r="E177" s="189"/>
      <c r="F177" s="210" t="s">
        <v>335</v>
      </c>
      <c r="G177" s="189"/>
      <c r="H177" s="189" t="s">
        <v>403</v>
      </c>
      <c r="I177" s="189" t="s">
        <v>404</v>
      </c>
      <c r="J177" s="189"/>
      <c r="K177" s="233"/>
    </row>
    <row r="178" spans="2:11" customFormat="1" ht="15" customHeight="1">
      <c r="B178" s="212"/>
      <c r="C178" s="189" t="s">
        <v>54</v>
      </c>
      <c r="D178" s="189"/>
      <c r="E178" s="189"/>
      <c r="F178" s="210" t="s">
        <v>335</v>
      </c>
      <c r="G178" s="189"/>
      <c r="H178" s="189" t="s">
        <v>405</v>
      </c>
      <c r="I178" s="189" t="s">
        <v>406</v>
      </c>
      <c r="J178" s="189">
        <v>1</v>
      </c>
      <c r="K178" s="233"/>
    </row>
    <row r="179" spans="2:11" customFormat="1" ht="15" customHeight="1">
      <c r="B179" s="212"/>
      <c r="C179" s="189" t="s">
        <v>50</v>
      </c>
      <c r="D179" s="189"/>
      <c r="E179" s="189"/>
      <c r="F179" s="210" t="s">
        <v>335</v>
      </c>
      <c r="G179" s="189"/>
      <c r="H179" s="189" t="s">
        <v>407</v>
      </c>
      <c r="I179" s="189" t="s">
        <v>337</v>
      </c>
      <c r="J179" s="189">
        <v>20</v>
      </c>
      <c r="K179" s="233"/>
    </row>
    <row r="180" spans="2:11" customFormat="1" ht="15" customHeight="1">
      <c r="B180" s="212"/>
      <c r="C180" s="189" t="s">
        <v>51</v>
      </c>
      <c r="D180" s="189"/>
      <c r="E180" s="189"/>
      <c r="F180" s="210" t="s">
        <v>335</v>
      </c>
      <c r="G180" s="189"/>
      <c r="H180" s="189" t="s">
        <v>408</v>
      </c>
      <c r="I180" s="189" t="s">
        <v>337</v>
      </c>
      <c r="J180" s="189">
        <v>255</v>
      </c>
      <c r="K180" s="233"/>
    </row>
    <row r="181" spans="2:11" customFormat="1" ht="15" customHeight="1">
      <c r="B181" s="212"/>
      <c r="C181" s="189" t="s">
        <v>95</v>
      </c>
      <c r="D181" s="189"/>
      <c r="E181" s="189"/>
      <c r="F181" s="210" t="s">
        <v>335</v>
      </c>
      <c r="G181" s="189"/>
      <c r="H181" s="189" t="s">
        <v>299</v>
      </c>
      <c r="I181" s="189" t="s">
        <v>337</v>
      </c>
      <c r="J181" s="189">
        <v>10</v>
      </c>
      <c r="K181" s="233"/>
    </row>
    <row r="182" spans="2:11" customFormat="1" ht="15" customHeight="1">
      <c r="B182" s="212"/>
      <c r="C182" s="189" t="s">
        <v>96</v>
      </c>
      <c r="D182" s="189"/>
      <c r="E182" s="189"/>
      <c r="F182" s="210" t="s">
        <v>335</v>
      </c>
      <c r="G182" s="189"/>
      <c r="H182" s="189" t="s">
        <v>409</v>
      </c>
      <c r="I182" s="189" t="s">
        <v>370</v>
      </c>
      <c r="J182" s="189"/>
      <c r="K182" s="233"/>
    </row>
    <row r="183" spans="2:11" customFormat="1" ht="15" customHeight="1">
      <c r="B183" s="212"/>
      <c r="C183" s="189" t="s">
        <v>410</v>
      </c>
      <c r="D183" s="189"/>
      <c r="E183" s="189"/>
      <c r="F183" s="210" t="s">
        <v>335</v>
      </c>
      <c r="G183" s="189"/>
      <c r="H183" s="189" t="s">
        <v>411</v>
      </c>
      <c r="I183" s="189" t="s">
        <v>370</v>
      </c>
      <c r="J183" s="189"/>
      <c r="K183" s="233"/>
    </row>
    <row r="184" spans="2:11" customFormat="1" ht="15" customHeight="1">
      <c r="B184" s="212"/>
      <c r="C184" s="189" t="s">
        <v>399</v>
      </c>
      <c r="D184" s="189"/>
      <c r="E184" s="189"/>
      <c r="F184" s="210" t="s">
        <v>335</v>
      </c>
      <c r="G184" s="189"/>
      <c r="H184" s="189" t="s">
        <v>412</v>
      </c>
      <c r="I184" s="189" t="s">
        <v>370</v>
      </c>
      <c r="J184" s="189"/>
      <c r="K184" s="233"/>
    </row>
    <row r="185" spans="2:11" customFormat="1" ht="15" customHeight="1">
      <c r="B185" s="212"/>
      <c r="C185" s="189" t="s">
        <v>98</v>
      </c>
      <c r="D185" s="189"/>
      <c r="E185" s="189"/>
      <c r="F185" s="210" t="s">
        <v>341</v>
      </c>
      <c r="G185" s="189"/>
      <c r="H185" s="189" t="s">
        <v>413</v>
      </c>
      <c r="I185" s="189" t="s">
        <v>337</v>
      </c>
      <c r="J185" s="189">
        <v>50</v>
      </c>
      <c r="K185" s="233"/>
    </row>
    <row r="186" spans="2:11" customFormat="1" ht="15" customHeight="1">
      <c r="B186" s="212"/>
      <c r="C186" s="189" t="s">
        <v>414</v>
      </c>
      <c r="D186" s="189"/>
      <c r="E186" s="189"/>
      <c r="F186" s="210" t="s">
        <v>341</v>
      </c>
      <c r="G186" s="189"/>
      <c r="H186" s="189" t="s">
        <v>415</v>
      </c>
      <c r="I186" s="189" t="s">
        <v>416</v>
      </c>
      <c r="J186" s="189"/>
      <c r="K186" s="233"/>
    </row>
    <row r="187" spans="2:11" customFormat="1" ht="15" customHeight="1">
      <c r="B187" s="212"/>
      <c r="C187" s="189" t="s">
        <v>417</v>
      </c>
      <c r="D187" s="189"/>
      <c r="E187" s="189"/>
      <c r="F187" s="210" t="s">
        <v>341</v>
      </c>
      <c r="G187" s="189"/>
      <c r="H187" s="189" t="s">
        <v>418</v>
      </c>
      <c r="I187" s="189" t="s">
        <v>416</v>
      </c>
      <c r="J187" s="189"/>
      <c r="K187" s="233"/>
    </row>
    <row r="188" spans="2:11" customFormat="1" ht="15" customHeight="1">
      <c r="B188" s="212"/>
      <c r="C188" s="189" t="s">
        <v>419</v>
      </c>
      <c r="D188" s="189"/>
      <c r="E188" s="189"/>
      <c r="F188" s="210" t="s">
        <v>341</v>
      </c>
      <c r="G188" s="189"/>
      <c r="H188" s="189" t="s">
        <v>420</v>
      </c>
      <c r="I188" s="189" t="s">
        <v>416</v>
      </c>
      <c r="J188" s="189"/>
      <c r="K188" s="233"/>
    </row>
    <row r="189" spans="2:11" customFormat="1" ht="15" customHeight="1">
      <c r="B189" s="212"/>
      <c r="C189" s="246" t="s">
        <v>421</v>
      </c>
      <c r="D189" s="189"/>
      <c r="E189" s="189"/>
      <c r="F189" s="210" t="s">
        <v>341</v>
      </c>
      <c r="G189" s="189"/>
      <c r="H189" s="189" t="s">
        <v>422</v>
      </c>
      <c r="I189" s="189" t="s">
        <v>423</v>
      </c>
      <c r="J189" s="247" t="s">
        <v>424</v>
      </c>
      <c r="K189" s="233"/>
    </row>
    <row r="190" spans="2:11" customFormat="1" ht="15" customHeight="1">
      <c r="B190" s="248"/>
      <c r="C190" s="249" t="s">
        <v>425</v>
      </c>
      <c r="D190" s="250"/>
      <c r="E190" s="250"/>
      <c r="F190" s="251" t="s">
        <v>341</v>
      </c>
      <c r="G190" s="250"/>
      <c r="H190" s="250" t="s">
        <v>426</v>
      </c>
      <c r="I190" s="250" t="s">
        <v>423</v>
      </c>
      <c r="J190" s="252" t="s">
        <v>424</v>
      </c>
      <c r="K190" s="253"/>
    </row>
    <row r="191" spans="2:11" customFormat="1" ht="15" customHeight="1">
      <c r="B191" s="212"/>
      <c r="C191" s="246" t="s">
        <v>39</v>
      </c>
      <c r="D191" s="189"/>
      <c r="E191" s="189"/>
      <c r="F191" s="210" t="s">
        <v>335</v>
      </c>
      <c r="G191" s="189"/>
      <c r="H191" s="186" t="s">
        <v>427</v>
      </c>
      <c r="I191" s="189" t="s">
        <v>428</v>
      </c>
      <c r="J191" s="189"/>
      <c r="K191" s="233"/>
    </row>
    <row r="192" spans="2:11" customFormat="1" ht="15" customHeight="1">
      <c r="B192" s="212"/>
      <c r="C192" s="246" t="s">
        <v>429</v>
      </c>
      <c r="D192" s="189"/>
      <c r="E192" s="189"/>
      <c r="F192" s="210" t="s">
        <v>335</v>
      </c>
      <c r="G192" s="189"/>
      <c r="H192" s="189" t="s">
        <v>430</v>
      </c>
      <c r="I192" s="189" t="s">
        <v>370</v>
      </c>
      <c r="J192" s="189"/>
      <c r="K192" s="233"/>
    </row>
    <row r="193" spans="2:11" customFormat="1" ht="15" customHeight="1">
      <c r="B193" s="212"/>
      <c r="C193" s="246" t="s">
        <v>431</v>
      </c>
      <c r="D193" s="189"/>
      <c r="E193" s="189"/>
      <c r="F193" s="210" t="s">
        <v>335</v>
      </c>
      <c r="G193" s="189"/>
      <c r="H193" s="189" t="s">
        <v>432</v>
      </c>
      <c r="I193" s="189" t="s">
        <v>370</v>
      </c>
      <c r="J193" s="189"/>
      <c r="K193" s="233"/>
    </row>
    <row r="194" spans="2:11" customFormat="1" ht="15" customHeight="1">
      <c r="B194" s="212"/>
      <c r="C194" s="246" t="s">
        <v>433</v>
      </c>
      <c r="D194" s="189"/>
      <c r="E194" s="189"/>
      <c r="F194" s="210" t="s">
        <v>341</v>
      </c>
      <c r="G194" s="189"/>
      <c r="H194" s="189" t="s">
        <v>434</v>
      </c>
      <c r="I194" s="189" t="s">
        <v>370</v>
      </c>
      <c r="J194" s="189"/>
      <c r="K194" s="233"/>
    </row>
    <row r="195" spans="2:11" customFormat="1" ht="15" customHeight="1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2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2.2">
      <c r="B200" s="181"/>
      <c r="C200" s="305" t="s">
        <v>435</v>
      </c>
      <c r="D200" s="305"/>
      <c r="E200" s="305"/>
      <c r="F200" s="305"/>
      <c r="G200" s="305"/>
      <c r="H200" s="305"/>
      <c r="I200" s="305"/>
      <c r="J200" s="305"/>
      <c r="K200" s="182"/>
    </row>
    <row r="201" spans="2:11" customFormat="1" ht="25.5" customHeight="1">
      <c r="B201" s="181"/>
      <c r="C201" s="255" t="s">
        <v>436</v>
      </c>
      <c r="D201" s="255"/>
      <c r="E201" s="255"/>
      <c r="F201" s="255" t="s">
        <v>437</v>
      </c>
      <c r="G201" s="256"/>
      <c r="H201" s="308" t="s">
        <v>438</v>
      </c>
      <c r="I201" s="308"/>
      <c r="J201" s="308"/>
      <c r="K201" s="182"/>
    </row>
    <row r="202" spans="2:11" customFormat="1" ht="5.25" customHeight="1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>
      <c r="B203" s="212"/>
      <c r="C203" s="189" t="s">
        <v>428</v>
      </c>
      <c r="D203" s="189"/>
      <c r="E203" s="189"/>
      <c r="F203" s="210" t="s">
        <v>40</v>
      </c>
      <c r="G203" s="189"/>
      <c r="H203" s="309" t="s">
        <v>439</v>
      </c>
      <c r="I203" s="309"/>
      <c r="J203" s="309"/>
      <c r="K203" s="233"/>
    </row>
    <row r="204" spans="2:11" customFormat="1" ht="15" customHeight="1">
      <c r="B204" s="212"/>
      <c r="C204" s="189"/>
      <c r="D204" s="189"/>
      <c r="E204" s="189"/>
      <c r="F204" s="210" t="s">
        <v>41</v>
      </c>
      <c r="G204" s="189"/>
      <c r="H204" s="309" t="s">
        <v>440</v>
      </c>
      <c r="I204" s="309"/>
      <c r="J204" s="309"/>
      <c r="K204" s="233"/>
    </row>
    <row r="205" spans="2:11" customFormat="1" ht="15" customHeight="1">
      <c r="B205" s="212"/>
      <c r="C205" s="189"/>
      <c r="D205" s="189"/>
      <c r="E205" s="189"/>
      <c r="F205" s="210" t="s">
        <v>44</v>
      </c>
      <c r="G205" s="189"/>
      <c r="H205" s="309" t="s">
        <v>441</v>
      </c>
      <c r="I205" s="309"/>
      <c r="J205" s="309"/>
      <c r="K205" s="233"/>
    </row>
    <row r="206" spans="2:11" customFormat="1" ht="15" customHeight="1">
      <c r="B206" s="212"/>
      <c r="C206" s="189"/>
      <c r="D206" s="189"/>
      <c r="E206" s="189"/>
      <c r="F206" s="210" t="s">
        <v>42</v>
      </c>
      <c r="G206" s="189"/>
      <c r="H206" s="309" t="s">
        <v>442</v>
      </c>
      <c r="I206" s="309"/>
      <c r="J206" s="309"/>
      <c r="K206" s="233"/>
    </row>
    <row r="207" spans="2:11" customFormat="1" ht="15" customHeight="1">
      <c r="B207" s="212"/>
      <c r="C207" s="189"/>
      <c r="D207" s="189"/>
      <c r="E207" s="189"/>
      <c r="F207" s="210" t="s">
        <v>43</v>
      </c>
      <c r="G207" s="189"/>
      <c r="H207" s="309" t="s">
        <v>443</v>
      </c>
      <c r="I207" s="309"/>
      <c r="J207" s="309"/>
      <c r="K207" s="233"/>
    </row>
    <row r="208" spans="2:11" customFormat="1" ht="15" customHeight="1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>
      <c r="B209" s="212"/>
      <c r="C209" s="189" t="s">
        <v>382</v>
      </c>
      <c r="D209" s="189"/>
      <c r="E209" s="189"/>
      <c r="F209" s="210" t="s">
        <v>76</v>
      </c>
      <c r="G209" s="189"/>
      <c r="H209" s="309" t="s">
        <v>444</v>
      </c>
      <c r="I209" s="309"/>
      <c r="J209" s="309"/>
      <c r="K209" s="233"/>
    </row>
    <row r="210" spans="2:11" customFormat="1" ht="15" customHeight="1">
      <c r="B210" s="212"/>
      <c r="C210" s="189"/>
      <c r="D210" s="189"/>
      <c r="E210" s="189"/>
      <c r="F210" s="210" t="s">
        <v>277</v>
      </c>
      <c r="G210" s="189"/>
      <c r="H210" s="309" t="s">
        <v>278</v>
      </c>
      <c r="I210" s="309"/>
      <c r="J210" s="309"/>
      <c r="K210" s="233"/>
    </row>
    <row r="211" spans="2:11" customFormat="1" ht="15" customHeight="1">
      <c r="B211" s="212"/>
      <c r="C211" s="189"/>
      <c r="D211" s="189"/>
      <c r="E211" s="189"/>
      <c r="F211" s="210" t="s">
        <v>275</v>
      </c>
      <c r="G211" s="189"/>
      <c r="H211" s="309" t="s">
        <v>445</v>
      </c>
      <c r="I211" s="309"/>
      <c r="J211" s="309"/>
      <c r="K211" s="233"/>
    </row>
    <row r="212" spans="2:11" customFormat="1" ht="15" customHeight="1">
      <c r="B212" s="257"/>
      <c r="C212" s="189"/>
      <c r="D212" s="189"/>
      <c r="E212" s="189"/>
      <c r="F212" s="210" t="s">
        <v>279</v>
      </c>
      <c r="G212" s="246"/>
      <c r="H212" s="310" t="s">
        <v>280</v>
      </c>
      <c r="I212" s="310"/>
      <c r="J212" s="310"/>
      <c r="K212" s="258"/>
    </row>
    <row r="213" spans="2:11" customFormat="1" ht="15" customHeight="1">
      <c r="B213" s="257"/>
      <c r="C213" s="189"/>
      <c r="D213" s="189"/>
      <c r="E213" s="189"/>
      <c r="F213" s="210" t="s">
        <v>281</v>
      </c>
      <c r="G213" s="246"/>
      <c r="H213" s="310" t="s">
        <v>446</v>
      </c>
      <c r="I213" s="310"/>
      <c r="J213" s="310"/>
      <c r="K213" s="258"/>
    </row>
    <row r="214" spans="2:11" customFormat="1" ht="15" customHeight="1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>
      <c r="B215" s="257"/>
      <c r="C215" s="189" t="s">
        <v>406</v>
      </c>
      <c r="D215" s="189"/>
      <c r="E215" s="189"/>
      <c r="F215" s="210">
        <v>1</v>
      </c>
      <c r="G215" s="246"/>
      <c r="H215" s="310" t="s">
        <v>447</v>
      </c>
      <c r="I215" s="310"/>
      <c r="J215" s="310"/>
      <c r="K215" s="258"/>
    </row>
    <row r="216" spans="2:11" customFormat="1" ht="15" customHeight="1">
      <c r="B216" s="257"/>
      <c r="C216" s="189"/>
      <c r="D216" s="189"/>
      <c r="E216" s="189"/>
      <c r="F216" s="210">
        <v>2</v>
      </c>
      <c r="G216" s="246"/>
      <c r="H216" s="310" t="s">
        <v>448</v>
      </c>
      <c r="I216" s="310"/>
      <c r="J216" s="310"/>
      <c r="K216" s="258"/>
    </row>
    <row r="217" spans="2:11" customFormat="1" ht="15" customHeight="1">
      <c r="B217" s="257"/>
      <c r="C217" s="189"/>
      <c r="D217" s="189"/>
      <c r="E217" s="189"/>
      <c r="F217" s="210">
        <v>3</v>
      </c>
      <c r="G217" s="246"/>
      <c r="H217" s="310" t="s">
        <v>449</v>
      </c>
      <c r="I217" s="310"/>
      <c r="J217" s="310"/>
      <c r="K217" s="258"/>
    </row>
    <row r="218" spans="2:11" customFormat="1" ht="15" customHeight="1">
      <c r="B218" s="257"/>
      <c r="C218" s="189"/>
      <c r="D218" s="189"/>
      <c r="E218" s="189"/>
      <c r="F218" s="210">
        <v>4</v>
      </c>
      <c r="G218" s="246"/>
      <c r="H218" s="310" t="s">
        <v>450</v>
      </c>
      <c r="I218" s="310"/>
      <c r="J218" s="310"/>
      <c r="K218" s="258"/>
    </row>
    <row r="219" spans="2:11" customFormat="1" ht="12.75" customHeight="1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1b547730a9dfa54a6e6ab006e2b7681f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b4d40de1963ba228eeb88a9d81db9063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Odkaz xmlns="d4cc1580-2a65-4676-bc43-8335e1d94486">
      <Url xsi:nil="true"/>
      <Description xsi:nil="true"/>
    </Odkaz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978C0F-49BA-4096-993C-472EA68C3A02}"/>
</file>

<file path=customXml/itemProps2.xml><?xml version="1.0" encoding="utf-8"?>
<ds:datastoreItem xmlns:ds="http://schemas.openxmlformats.org/officeDocument/2006/customXml" ds:itemID="{E563D621-AC2A-471B-955F-48894D297100}"/>
</file>

<file path=customXml/itemProps3.xml><?xml version="1.0" encoding="utf-8"?>
<ds:datastoreItem xmlns:ds="http://schemas.openxmlformats.org/officeDocument/2006/customXml" ds:itemID="{A9222080-BF19-499F-86D2-A5DC27CE5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1010-2b - Výměna otvorový...</vt:lpstr>
      <vt:lpstr>Pokyny pro vyplnění</vt:lpstr>
      <vt:lpstr>'1010-2b - Výměna otvorový...'!Názvy_tisku</vt:lpstr>
      <vt:lpstr>'Rekapitulace stavby'!Názvy_tisku</vt:lpstr>
      <vt:lpstr>'1010-2b - Výměna otvorový...'!Oblast_tisku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Lysák Václav, Ing. arch.</dc:creator>
  <cp:lastModifiedBy>Lukáš Hlobil</cp:lastModifiedBy>
  <dcterms:created xsi:type="dcterms:W3CDTF">2026-03-06T12:57:24Z</dcterms:created>
  <dcterms:modified xsi:type="dcterms:W3CDTF">2026-03-10T13:23:25Z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</Properties>
</file>