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F64C6862-CE0D-48BE-B9C2-6DC8A750D685}" xr6:coauthVersionLast="47" xr6:coauthVersionMax="47" xr10:uidLastSave="{00000000-0000-0000-0000-000000000000}"/>
  <bookViews>
    <workbookView xWindow="32775" yWindow="1770" windowWidth="17685" windowHeight="18345" xr2:uid="{00000000-000D-0000-FFFF-FFFF00000000}"/>
  </bookViews>
  <sheets>
    <sheet name="Rekapitulace stavby" sheetId="1" r:id="rId1"/>
    <sheet name="1010-1a - Opláštění budov..." sheetId="2" r:id="rId2"/>
    <sheet name="Pokyny pro vyplnění" sheetId="3" r:id="rId3"/>
  </sheets>
  <definedNames>
    <definedName name="_xlnm._FilterDatabase" localSheetId="1" hidden="1">'1010-1a - Opláštění budov...'!$C$96:$K$453</definedName>
    <definedName name="_xlnm.Print_Titles" localSheetId="1">'1010-1a - Opláštění budov...'!$96:$96</definedName>
    <definedName name="_xlnm.Print_Titles" localSheetId="0">'Rekapitulace stavby'!$52:$52</definedName>
    <definedName name="_xlnm.Print_Area" localSheetId="1">'1010-1a - Opláštění budov...'!$C$4:$J$39,'1010-1a - Opláštění budov...'!$C$45:$J$78,'1010-1a - Opláštění budov...'!$C$84:$J$453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452" i="2"/>
  <c r="BH452" i="2"/>
  <c r="BG452" i="2"/>
  <c r="BF452" i="2"/>
  <c r="T452" i="2"/>
  <c r="T451" i="2" s="1"/>
  <c r="T450" i="2" s="1"/>
  <c r="R452" i="2"/>
  <c r="R451" i="2"/>
  <c r="R450" i="2" s="1"/>
  <c r="P452" i="2"/>
  <c r="P451" i="2"/>
  <c r="P450" i="2"/>
  <c r="BI446" i="2"/>
  <c r="BH446" i="2"/>
  <c r="BG446" i="2"/>
  <c r="BF446" i="2"/>
  <c r="T446" i="2"/>
  <c r="R446" i="2"/>
  <c r="P446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06" i="2"/>
  <c r="BH406" i="2"/>
  <c r="BG406" i="2"/>
  <c r="BF406" i="2"/>
  <c r="T406" i="2"/>
  <c r="R406" i="2"/>
  <c r="P406" i="2"/>
  <c r="BI402" i="2"/>
  <c r="BH402" i="2"/>
  <c r="BG402" i="2"/>
  <c r="BF402" i="2"/>
  <c r="T402" i="2"/>
  <c r="T401" i="2"/>
  <c r="R402" i="2"/>
  <c r="R401" i="2"/>
  <c r="P402" i="2"/>
  <c r="P401" i="2"/>
  <c r="BI399" i="2"/>
  <c r="BH399" i="2"/>
  <c r="BG399" i="2"/>
  <c r="BF399" i="2"/>
  <c r="T399" i="2"/>
  <c r="R399" i="2"/>
  <c r="P399" i="2"/>
  <c r="BI391" i="2"/>
  <c r="BH391" i="2"/>
  <c r="BG391" i="2"/>
  <c r="BF391" i="2"/>
  <c r="T391" i="2"/>
  <c r="R391" i="2"/>
  <c r="P391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T334" i="2"/>
  <c r="R335" i="2"/>
  <c r="R334" i="2"/>
  <c r="P335" i="2"/>
  <c r="P334" i="2"/>
  <c r="BI331" i="2"/>
  <c r="BH331" i="2"/>
  <c r="BG331" i="2"/>
  <c r="BF331" i="2"/>
  <c r="T331" i="2"/>
  <c r="R331" i="2"/>
  <c r="P331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P269" i="2" s="1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T269" i="2"/>
  <c r="R270" i="2"/>
  <c r="R269" i="2" s="1"/>
  <c r="P270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89" i="2"/>
  <c r="BH189" i="2"/>
  <c r="BG189" i="2"/>
  <c r="BF189" i="2"/>
  <c r="T189" i="2"/>
  <c r="R189" i="2"/>
  <c r="P189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J94" i="2"/>
  <c r="F93" i="2"/>
  <c r="F91" i="2"/>
  <c r="E89" i="2"/>
  <c r="J55" i="2"/>
  <c r="F54" i="2"/>
  <c r="F52" i="2"/>
  <c r="E50" i="2"/>
  <c r="J21" i="2"/>
  <c r="E21" i="2"/>
  <c r="J54" i="2"/>
  <c r="J20" i="2"/>
  <c r="J18" i="2"/>
  <c r="E18" i="2"/>
  <c r="F94" i="2"/>
  <c r="J17" i="2"/>
  <c r="J12" i="2"/>
  <c r="J91" i="2"/>
  <c r="E7" i="2"/>
  <c r="E48" i="2"/>
  <c r="L50" i="1"/>
  <c r="AM50" i="1"/>
  <c r="AM49" i="1"/>
  <c r="L49" i="1"/>
  <c r="AM47" i="1"/>
  <c r="L47" i="1"/>
  <c r="L45" i="1"/>
  <c r="L44" i="1"/>
  <c r="BK435" i="2"/>
  <c r="J421" i="2"/>
  <c r="J391" i="2"/>
  <c r="BK335" i="2"/>
  <c r="BK316" i="2"/>
  <c r="J289" i="2"/>
  <c r="J279" i="2"/>
  <c r="J261" i="2"/>
  <c r="BK248" i="2"/>
  <c r="BK230" i="2"/>
  <c r="J199" i="2"/>
  <c r="BK170" i="2"/>
  <c r="J119" i="2"/>
  <c r="BK426" i="2"/>
  <c r="BK406" i="2"/>
  <c r="J375" i="2"/>
  <c r="J361" i="2"/>
  <c r="BK339" i="2"/>
  <c r="J312" i="2"/>
  <c r="BK279" i="2"/>
  <c r="BK266" i="2"/>
  <c r="J216" i="2"/>
  <c r="J176" i="2"/>
  <c r="BK147" i="2"/>
  <c r="BK109" i="2"/>
  <c r="BK452" i="2"/>
  <c r="BK370" i="2"/>
  <c r="J339" i="2"/>
  <c r="BK304" i="2"/>
  <c r="BK292" i="2"/>
  <c r="BK261" i="2"/>
  <c r="J225" i="2"/>
  <c r="J179" i="2"/>
  <c r="BK134" i="2"/>
  <c r="BK112" i="2"/>
  <c r="BK446" i="2"/>
  <c r="BK418" i="2"/>
  <c r="J378" i="2"/>
  <c r="J353" i="2"/>
  <c r="J335" i="2"/>
  <c r="BK289" i="2"/>
  <c r="J274" i="2"/>
  <c r="J248" i="2"/>
  <c r="J230" i="2"/>
  <c r="BK176" i="2"/>
  <c r="BK163" i="2"/>
  <c r="BK142" i="2"/>
  <c r="J442" i="2"/>
  <c r="J426" i="2"/>
  <c r="J399" i="2"/>
  <c r="BK361" i="2"/>
  <c r="J331" i="2"/>
  <c r="BK296" i="2"/>
  <c r="BK285" i="2"/>
  <c r="J266" i="2"/>
  <c r="J240" i="2"/>
  <c r="BK216" i="2"/>
  <c r="J189" i="2"/>
  <c r="J166" i="2"/>
  <c r="AS54" i="1"/>
  <c r="J416" i="2"/>
  <c r="J381" i="2"/>
  <c r="BK367" i="2"/>
  <c r="J349" i="2"/>
  <c r="J326" i="2"/>
  <c r="J316" i="2"/>
  <c r="BK300" i="2"/>
  <c r="BK270" i="2"/>
  <c r="BK225" i="2"/>
  <c r="BK179" i="2"/>
  <c r="BK158" i="2"/>
  <c r="J134" i="2"/>
  <c r="BK104" i="2"/>
  <c r="J435" i="2"/>
  <c r="BK432" i="2"/>
  <c r="BK357" i="2"/>
  <c r="BK326" i="2"/>
  <c r="J296" i="2"/>
  <c r="BK264" i="2"/>
  <c r="J256" i="2"/>
  <c r="BK221" i="2"/>
  <c r="J147" i="2"/>
  <c r="J123" i="2"/>
  <c r="J104" i="2"/>
  <c r="J438" i="2"/>
  <c r="BK381" i="2"/>
  <c r="J367" i="2"/>
  <c r="BK349" i="2"/>
  <c r="BK331" i="2"/>
  <c r="J294" i="2"/>
  <c r="J282" i="2"/>
  <c r="BK251" i="2"/>
  <c r="BK235" i="2"/>
  <c r="BK189" i="2"/>
  <c r="BK166" i="2"/>
  <c r="J151" i="2"/>
  <c r="J112" i="2"/>
  <c r="J446" i="2"/>
  <c r="J429" i="2"/>
  <c r="BK416" i="2"/>
  <c r="J357" i="2"/>
  <c r="J320" i="2"/>
  <c r="J292" i="2"/>
  <c r="BK282" i="2"/>
  <c r="BK256" i="2"/>
  <c r="J245" i="2"/>
  <c r="J221" i="2"/>
  <c r="J173" i="2"/>
  <c r="J155" i="2"/>
  <c r="BK100" i="2"/>
  <c r="J418" i="2"/>
  <c r="BK399" i="2"/>
  <c r="J370" i="2"/>
  <c r="BK353" i="2"/>
  <c r="J344" i="2"/>
  <c r="J323" i="2"/>
  <c r="J308" i="2"/>
  <c r="BK274" i="2"/>
  <c r="BK245" i="2"/>
  <c r="BK211" i="2"/>
  <c r="J170" i="2"/>
  <c r="BK151" i="2"/>
  <c r="BK123" i="2"/>
  <c r="BK438" i="2"/>
  <c r="J402" i="2"/>
  <c r="BK341" i="2"/>
  <c r="J300" i="2"/>
  <c r="J270" i="2"/>
  <c r="BK254" i="2"/>
  <c r="J211" i="2"/>
  <c r="J142" i="2"/>
  <c r="BK119" i="2"/>
  <c r="J452" i="2"/>
  <c r="BK429" i="2"/>
  <c r="BK375" i="2"/>
  <c r="BK346" i="2"/>
  <c r="BK323" i="2"/>
  <c r="J285" i="2"/>
  <c r="J264" i="2"/>
  <c r="BK240" i="2"/>
  <c r="J207" i="2"/>
  <c r="BK173" i="2"/>
  <c r="BK155" i="2"/>
  <c r="J432" i="2"/>
  <c r="J406" i="2"/>
  <c r="J341" i="2"/>
  <c r="BK294" i="2"/>
  <c r="J277" i="2"/>
  <c r="J251" i="2"/>
  <c r="J235" i="2"/>
  <c r="BK207" i="2"/>
  <c r="BK127" i="2"/>
  <c r="BK421" i="2"/>
  <c r="BK391" i="2"/>
  <c r="J364" i="2"/>
  <c r="J346" i="2"/>
  <c r="BK320" i="2"/>
  <c r="J304" i="2"/>
  <c r="J254" i="2"/>
  <c r="BK199" i="2"/>
  <c r="J163" i="2"/>
  <c r="J127" i="2"/>
  <c r="J100" i="2"/>
  <c r="BK378" i="2"/>
  <c r="BK308" i="2"/>
  <c r="BK277" i="2"/>
  <c r="BK258" i="2"/>
  <c r="J203" i="2"/>
  <c r="BK138" i="2"/>
  <c r="J109" i="2"/>
  <c r="BK442" i="2"/>
  <c r="BK402" i="2"/>
  <c r="BK364" i="2"/>
  <c r="BK344" i="2"/>
  <c r="BK312" i="2"/>
  <c r="J258" i="2"/>
  <c r="BK203" i="2"/>
  <c r="J158" i="2"/>
  <c r="J138" i="2"/>
  <c r="P369" i="2" l="1"/>
  <c r="P99" i="2"/>
  <c r="BK146" i="2"/>
  <c r="J146" i="2"/>
  <c r="J62" i="2"/>
  <c r="R146" i="2"/>
  <c r="BK175" i="2"/>
  <c r="J175" i="2"/>
  <c r="J63" i="2"/>
  <c r="T175" i="2"/>
  <c r="P202" i="2"/>
  <c r="R202" i="2"/>
  <c r="P210" i="2"/>
  <c r="BK239" i="2"/>
  <c r="J239" i="2"/>
  <c r="J66" i="2" s="1"/>
  <c r="R239" i="2"/>
  <c r="BK338" i="2"/>
  <c r="J338" i="2"/>
  <c r="J69" i="2"/>
  <c r="P338" i="2"/>
  <c r="P352" i="2"/>
  <c r="BK369" i="2"/>
  <c r="J369" i="2"/>
  <c r="J72" i="2"/>
  <c r="T369" i="2"/>
  <c r="T351" i="2" s="1"/>
  <c r="P405" i="2"/>
  <c r="T437" i="2"/>
  <c r="R99" i="2"/>
  <c r="P175" i="2"/>
  <c r="T202" i="2"/>
  <c r="P239" i="2"/>
  <c r="T338" i="2"/>
  <c r="R352" i="2"/>
  <c r="BK405" i="2"/>
  <c r="J405" i="2"/>
  <c r="J74" i="2"/>
  <c r="T405" i="2"/>
  <c r="P437" i="2"/>
  <c r="BK99" i="2"/>
  <c r="J99" i="2"/>
  <c r="J61" i="2"/>
  <c r="T99" i="2"/>
  <c r="P146" i="2"/>
  <c r="T146" i="2"/>
  <c r="R175" i="2"/>
  <c r="BK202" i="2"/>
  <c r="J202" i="2"/>
  <c r="J64" i="2"/>
  <c r="BK210" i="2"/>
  <c r="J210" i="2"/>
  <c r="J65" i="2"/>
  <c r="R210" i="2"/>
  <c r="T210" i="2"/>
  <c r="T239" i="2"/>
  <c r="R338" i="2"/>
  <c r="BK352" i="2"/>
  <c r="J352" i="2" s="1"/>
  <c r="J71" i="2" s="1"/>
  <c r="T352" i="2"/>
  <c r="R369" i="2"/>
  <c r="R405" i="2"/>
  <c r="BK437" i="2"/>
  <c r="J437" i="2"/>
  <c r="J75" i="2"/>
  <c r="R437" i="2"/>
  <c r="J52" i="2"/>
  <c r="J93" i="2"/>
  <c r="BE100" i="2"/>
  <c r="BE109" i="2"/>
  <c r="BE123" i="2"/>
  <c r="BE138" i="2"/>
  <c r="BE151" i="2"/>
  <c r="BE189" i="2"/>
  <c r="BE211" i="2"/>
  <c r="BE216" i="2"/>
  <c r="BE240" i="2"/>
  <c r="BE245" i="2"/>
  <c r="BE258" i="2"/>
  <c r="BE266" i="2"/>
  <c r="BE274" i="2"/>
  <c r="BE277" i="2"/>
  <c r="BE282" i="2"/>
  <c r="BE294" i="2"/>
  <c r="BE300" i="2"/>
  <c r="BE304" i="2"/>
  <c r="BE335" i="2"/>
  <c r="BE353" i="2"/>
  <c r="BE357" i="2"/>
  <c r="BE421" i="2"/>
  <c r="BE429" i="2"/>
  <c r="BE432" i="2"/>
  <c r="BE438" i="2"/>
  <c r="BE442" i="2"/>
  <c r="BE446" i="2"/>
  <c r="BE452" i="2"/>
  <c r="E87" i="2"/>
  <c r="BE104" i="2"/>
  <c r="BE142" i="2"/>
  <c r="BE147" i="2"/>
  <c r="BE155" i="2"/>
  <c r="BE158" i="2"/>
  <c r="BE166" i="2"/>
  <c r="BE173" i="2"/>
  <c r="BE176" i="2"/>
  <c r="BE179" i="2"/>
  <c r="BE203" i="2"/>
  <c r="BE225" i="2"/>
  <c r="BE230" i="2"/>
  <c r="BE248" i="2"/>
  <c r="BE279" i="2"/>
  <c r="BE285" i="2"/>
  <c r="BE289" i="2"/>
  <c r="BE296" i="2"/>
  <c r="BE312" i="2"/>
  <c r="BE316" i="2"/>
  <c r="BE320" i="2"/>
  <c r="BE344" i="2"/>
  <c r="BE381" i="2"/>
  <c r="BE391" i="2"/>
  <c r="BE426" i="2"/>
  <c r="F55" i="2"/>
  <c r="BE112" i="2"/>
  <c r="BE127" i="2"/>
  <c r="BE163" i="2"/>
  <c r="BE170" i="2"/>
  <c r="BE199" i="2"/>
  <c r="BE207" i="2"/>
  <c r="BE235" i="2"/>
  <c r="BE251" i="2"/>
  <c r="BE256" i="2"/>
  <c r="BE261" i="2"/>
  <c r="BE264" i="2"/>
  <c r="BE292" i="2"/>
  <c r="BE308" i="2"/>
  <c r="BE323" i="2"/>
  <c r="BE326" i="2"/>
  <c r="BE331" i="2"/>
  <c r="BE349" i="2"/>
  <c r="BE361" i="2"/>
  <c r="BE399" i="2"/>
  <c r="BE402" i="2"/>
  <c r="BE406" i="2"/>
  <c r="BE416" i="2"/>
  <c r="BK334" i="2"/>
  <c r="J334" i="2"/>
  <c r="J68" i="2"/>
  <c r="BE119" i="2"/>
  <c r="BE134" i="2"/>
  <c r="BE221" i="2"/>
  <c r="BE254" i="2"/>
  <c r="BE270" i="2"/>
  <c r="BE339" i="2"/>
  <c r="BE341" i="2"/>
  <c r="BE346" i="2"/>
  <c r="BE364" i="2"/>
  <c r="BE367" i="2"/>
  <c r="BE370" i="2"/>
  <c r="BE375" i="2"/>
  <c r="BE378" i="2"/>
  <c r="BE418" i="2"/>
  <c r="BE435" i="2"/>
  <c r="BK269" i="2"/>
  <c r="J269" i="2"/>
  <c r="J67" i="2"/>
  <c r="BK401" i="2"/>
  <c r="J401" i="2"/>
  <c r="J73" i="2"/>
  <c r="BK451" i="2"/>
  <c r="J451" i="2"/>
  <c r="J77" i="2"/>
  <c r="J34" i="2"/>
  <c r="AW55" i="1"/>
  <c r="F37" i="2"/>
  <c r="BD55" i="1"/>
  <c r="BD54" i="1"/>
  <c r="W33" i="1"/>
  <c r="F36" i="2"/>
  <c r="BC55" i="1"/>
  <c r="BC54" i="1"/>
  <c r="W32" i="1"/>
  <c r="F34" i="2"/>
  <c r="BA55" i="1" s="1"/>
  <c r="BA54" i="1" s="1"/>
  <c r="W30" i="1" s="1"/>
  <c r="F35" i="2"/>
  <c r="BB55" i="1"/>
  <c r="BB54" i="1"/>
  <c r="W31" i="1"/>
  <c r="T98" i="2" l="1"/>
  <c r="T97" i="2" s="1"/>
  <c r="R351" i="2"/>
  <c r="P98" i="2"/>
  <c r="R98" i="2"/>
  <c r="R97" i="2"/>
  <c r="P351" i="2"/>
  <c r="BK98" i="2"/>
  <c r="J98" i="2"/>
  <c r="J60" i="2"/>
  <c r="BK351" i="2"/>
  <c r="J351" i="2"/>
  <c r="J70" i="2"/>
  <c r="BK450" i="2"/>
  <c r="J450" i="2"/>
  <c r="J76" i="2" s="1"/>
  <c r="AW54" i="1"/>
  <c r="AK30" i="1"/>
  <c r="AX54" i="1"/>
  <c r="AY54" i="1"/>
  <c r="F33" i="2"/>
  <c r="AZ55" i="1"/>
  <c r="AZ54" i="1"/>
  <c r="AV54" i="1"/>
  <c r="AK29" i="1"/>
  <c r="J33" i="2"/>
  <c r="AV55" i="1"/>
  <c r="AT55" i="1"/>
  <c r="P97" i="2" l="1"/>
  <c r="AU55" i="1" s="1"/>
  <c r="AU54" i="1" s="1"/>
  <c r="BK97" i="2"/>
  <c r="J97" i="2"/>
  <c r="AT54" i="1"/>
  <c r="J30" i="2"/>
  <c r="AG55" i="1"/>
  <c r="AG54" i="1"/>
  <c r="W29" i="1"/>
  <c r="J39" i="2" l="1"/>
  <c r="J59" i="2"/>
  <c r="AN55" i="1"/>
  <c r="AN54" i="1"/>
  <c r="AK26" i="1"/>
  <c r="AK35" i="1"/>
</calcChain>
</file>

<file path=xl/sharedStrings.xml><?xml version="1.0" encoding="utf-8"?>
<sst xmlns="http://schemas.openxmlformats.org/spreadsheetml/2006/main" count="4122" uniqueCount="844">
  <si>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</si>
  <si>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</si>
  <si>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</si>
  <si>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</si>
  <si>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</si>
  <si>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</si>
  <si>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</si>
  <si>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</si>
  <si>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</si>
  <si>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</si>
  <si>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</si>
  <si>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</si>
  <si>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</si>
  <si>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</si>
  <si>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</si>
  <si>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</si>
  <si>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</si>
  <si>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</si>
  <si>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</si>
  <si>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</si>
  <si>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</si>
  <si>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</si>
  <si>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</si>
  <si>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</si>
  <si>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</si>
  <si>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</si>
  <si>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</si>
  <si>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</si>
  <si>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</si>
  <si>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</si>
  <si>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</si>
  <si>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</si>
  <si>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</si>
  <si>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</si>
  <si>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</si>
  <si>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</si>
  <si>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</si>
  <si>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</si>
  <si>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</si>
  <si>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</si>
  <si>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</si>
  <si>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</si>
  <si>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</si>
  <si>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</si>
  <si>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</si>
  <si>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</si>
  <si>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</si>
  <si>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</si>
  <si>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</si>
  <si>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</si>
  <si>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</si>
  <si>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</si>
  <si>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</si>
  <si>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</si>
  <si>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</si>
  <si>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</si>
  <si>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</si>
  <si>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</si>
  <si>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</si>
  <si>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</si>
  <si>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</si>
  <si>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</si>
  <si>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</si>
  <si>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</si>
  <si>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</si>
  <si>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</si>
  <si>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</si>
  <si>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</si>
  <si>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</si>
  <si>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</si>
  <si>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</si>
  <si>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</si>
  <si>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</si>
  <si>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</si>
  <si>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1010-1a</t>
  </si>
  <si>
    <t>Opláštění budovy-objekt SO 101</t>
  </si>
  <si>
    <t>STA</t>
  </si>
  <si>
    <t>1</t>
  </si>
  <si>
    <t>{59aaea76-6e0e-4daa-b616-4b6284c48a16}</t>
  </si>
  <si>
    <t>2</t>
  </si>
  <si>
    <t>KRYCÍ LIST SOUPISU PRACÍ</t>
  </si>
  <si>
    <t>Objekt:</t>
  </si>
  <si>
    <t>1010-1a - Opláštění budovy-objekt SO 101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</si>
  <si>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</si>
  <si>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</si>
  <si>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</si>
  <si>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</si>
  <si>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</si>
  <si>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</si>
  <si>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</si>
  <si>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</si>
  <si>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</si>
  <si>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</si>
  <si>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</si>
  <si>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</si>
  <si>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  95 - Dokončovací konstrukce a práce pozemních staveb</t>
  </si>
  <si>
    <t xml:space="preserve">    997 - Doprava suti a vybouraných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</si>
  <si>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</si>
  <si>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</si>
  <si>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</si>
  <si>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</si>
  <si>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</si>
  <si>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</si>
  <si>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</si>
  <si>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</si>
  <si>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</si>
  <si>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</si>
  <si>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</si>
  <si>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</si>
  <si>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</si>
  <si>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</si>
  <si>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</si>
  <si>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</si>
  <si>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</si>
  <si>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</si>
  <si>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</si>
  <si>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</si>
  <si>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</si>
  <si>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</si>
  <si>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</si>
  <si>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</si>
  <si>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</si>
  <si>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</si>
  <si>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111111101</t>
  </si>
  <si>
    <t>Odstranění travin a rákosu ručně travin pro jakoukoli plochu v rovině nebo ve svahu sklonu do 1:5</t>
  </si>
  <si>
    <t>m2</t>
  </si>
  <si>
    <t>4</t>
  </si>
  <si>
    <t>-276503847</t>
  </si>
  <si>
    <t>Online PSC</t>
  </si>
  <si>
    <t>https://podminky.urs.cz/item/CS_URS_2025_02/111111101</t>
  </si>
  <si>
    <t>VV</t>
  </si>
  <si>
    <t>32,8*0,5</t>
  </si>
  <si>
    <t>Součet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</si>
  <si>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</si>
  <si>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</si>
  <si>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491949564</t>
  </si>
  <si>
    <t>https://podminky.urs.cz/item/CS_URS_2024_01/113106123</t>
  </si>
  <si>
    <t>Odstranění dlažby u vstupu do objektu</t>
  </si>
  <si>
    <t>3*1,5</t>
  </si>
  <si>
    <t>3</t>
  </si>
  <si>
    <t>121151113</t>
  </si>
  <si>
    <t>Sejmutí ornice strojně při souvislé ploše přes 100 do 500 m2, tl. vrstvy do 200 mm</t>
  </si>
  <si>
    <t>1838665318</t>
  </si>
  <si>
    <t>https://podminky.urs.cz/item/CS_URS_2025_02/121151113</t>
  </si>
  <si>
    <t>26,8*0,5</t>
  </si>
  <si>
    <t>132254203</t>
  </si>
  <si>
    <t>Hloubení zapažených rýh šířky přes 800 do 2 000 mm strojně s urovnáním dna do předepsaného profilu a spádu v hornině třídy těžitelnosti I skupiny 3 přes 50 do 100 m3</t>
  </si>
  <si>
    <t>m3</t>
  </si>
  <si>
    <t>-2019515936</t>
  </si>
  <si>
    <t>https://podminky.urs.cz/item/CS_URS_2025_02/132254203</t>
  </si>
  <si>
    <t>Odkopání terénu okolo objektu</t>
  </si>
  <si>
    <t>(25,8+25,8+16,05+16,05-7)*1*1</t>
  </si>
  <si>
    <t>Odkopání terénu pro základ TČ</t>
  </si>
  <si>
    <t>2*2*1,2</t>
  </si>
  <si>
    <t>5</t>
  </si>
  <si>
    <t>151101201</t>
  </si>
  <si>
    <t>Zřízení pažení stěn výkopu bez rozepření nebo vzepření příložné, hloubky do 4 m</t>
  </si>
  <si>
    <t>35398618</t>
  </si>
  <si>
    <t>https://podminky.urs.cz/item/CS_URS_2025_02/151101201</t>
  </si>
  <si>
    <t>(24,8+2+24,8+2+15,05+2+15,05+2-7)*1,2</t>
  </si>
  <si>
    <t>6</t>
  </si>
  <si>
    <t>151101211</t>
  </si>
  <si>
    <t>Odstranění pažení stěn výkopu bez rozepření nebo vzepření s uložením pažin na vzdálenost do 3 m od okraje výkopu příložné, hloubky do 4 m</t>
  </si>
  <si>
    <t>-2026983917</t>
  </si>
  <si>
    <t>https://podminky.urs.cz/item/CS_URS_2025_02/151101211</t>
  </si>
  <si>
    <t>7</t>
  </si>
  <si>
    <t>174151101</t>
  </si>
  <si>
    <t>Zásyp sypaninou z jakékoliv horniny strojně s uložením výkopku ve vrstvách se zhutněním jam, šachet, rýh nebo kolem objektů v těchto vykopávkách</t>
  </si>
  <si>
    <t>717359751</t>
  </si>
  <si>
    <t>https://podminky.urs.cz/item/CS_URS_2024_01/174151101</t>
  </si>
  <si>
    <t>Zásyp okolo objektu</t>
  </si>
  <si>
    <t>(16,05+16,05+25,8+25,8-7)*(0,9*0,8)</t>
  </si>
  <si>
    <t>Zásyp jámy okolo základu TČ</t>
  </si>
  <si>
    <t>8</t>
  </si>
  <si>
    <t>181311103</t>
  </si>
  <si>
    <t>Rozprostření a urovnání ornice v rovině nebo ve svahu sklonu do 1:5 ručně při souvislé ploše, tl. vrstvy do 200 mm</t>
  </si>
  <si>
    <t>157054478</t>
  </si>
  <si>
    <t>https://podminky.urs.cz/item/CS_URS_2025_02/181311103</t>
  </si>
  <si>
    <t>9</t>
  </si>
  <si>
    <t>279113114</t>
  </si>
  <si>
    <t>Základové zdi z tvárnic ztraceného bednění včetně výplně z betonu bez zvláštních nároků na vliv prostředí třídy C 8/10, tloušťky zdiva přes 250 do 300 mm</t>
  </si>
  <si>
    <t>-1455186017</t>
  </si>
  <si>
    <t>https://podminky.urs.cz/item/CS_URS_2025_02/279113114</t>
  </si>
  <si>
    <t>1*1,2*0,3*2</t>
  </si>
  <si>
    <t>10</t>
  </si>
  <si>
    <t>452311121</t>
  </si>
  <si>
    <t>Podkladní a zajišťovací konstrukce z betonu prostého v otevřeném výkopu bez zvýšených nároků na prostředí desky pod potrubí, stoky a drobné objekty z betonu tř. C 8/10</t>
  </si>
  <si>
    <t>-1435579733</t>
  </si>
  <si>
    <t>https://podminky.urs.cz/item/CS_URS_2025_02/452311121</t>
  </si>
  <si>
    <t>1,5*1*0,1</t>
  </si>
  <si>
    <t>Zakládání</t>
  </si>
  <si>
    <t>11</t>
  </si>
  <si>
    <t>211571121</t>
  </si>
  <si>
    <t>Výplň kamenivem do rýh odvodňovacích žeber nebo trativodů bez zhutnění, s úpravou povrchu výplně kamenivem drobným těženým</t>
  </si>
  <si>
    <t>-820977227</t>
  </si>
  <si>
    <t>https://podminky.urs.cz/item/CS_URS_2025_02/211571121</t>
  </si>
  <si>
    <t>(0,8*0,3)*(25,8+25,8+16,05+16,05-7)</t>
  </si>
  <si>
    <t>212312111</t>
  </si>
  <si>
    <t>Lože pro trativody z betonu prostého</t>
  </si>
  <si>
    <t>-1588845760</t>
  </si>
  <si>
    <t>https://podminky.urs.cz/item/CS_URS_2025_02/212312111</t>
  </si>
  <si>
    <t>(26,8+26,8+16,05+16,05-7)*0,1*1</t>
  </si>
  <si>
    <t>13</t>
  </si>
  <si>
    <t>212750R05</t>
  </si>
  <si>
    <t>Revizní šachty drenážní D+M</t>
  </si>
  <si>
    <t>Ks</t>
  </si>
  <si>
    <t>-1734817337</t>
  </si>
  <si>
    <t>5*1</t>
  </si>
  <si>
    <t>14</t>
  </si>
  <si>
    <t>212755213</t>
  </si>
  <si>
    <t>Trativody bez lože a obsypu z drenážních trubek plastových flexibilních DN 80 mm</t>
  </si>
  <si>
    <t>m</t>
  </si>
  <si>
    <t>145410819</t>
  </si>
  <si>
    <t>https://podminky.urs.cz/item/CS_URS_2025_02/212755213</t>
  </si>
  <si>
    <t>Trativody okolo objektu</t>
  </si>
  <si>
    <t>26,8+26,8+17,05+17,05+10</t>
  </si>
  <si>
    <t>15</t>
  </si>
  <si>
    <t>212755RV80</t>
  </si>
  <si>
    <t>Zaústění drenážního potrubí do šachet, stavební přípomci pro zřízení drenáž. potrubí a zřízení odvodu vody</t>
  </si>
  <si>
    <t>Soubor</t>
  </si>
  <si>
    <t>1986820159</t>
  </si>
  <si>
    <t>1*1</t>
  </si>
  <si>
    <t>16</t>
  </si>
  <si>
    <t>213141111</t>
  </si>
  <si>
    <t>Zřízení vrstvy z geotextilie filtrační, separační, odvodňovací, ochranné, výztužné nebo protierozní v rovině nebo ve sklonu do 1:5, šířky do 3 m</t>
  </si>
  <si>
    <t>-1949525672</t>
  </si>
  <si>
    <t>https://podminky.urs.cz/item/CS_URS_2025_02/213141111</t>
  </si>
  <si>
    <t>(0,8+0,8+0,3+0,3)*(16,05+16,05+25,8+25,8-7)</t>
  </si>
  <si>
    <t>17</t>
  </si>
  <si>
    <t>M</t>
  </si>
  <si>
    <t>69311095</t>
  </si>
  <si>
    <t>geotextilie netkaná separační, ochranná, filtrační, drenážní PES 1000g/m2</t>
  </si>
  <si>
    <t>992413505</t>
  </si>
  <si>
    <t>(0,8+0,8+0,3+0,3)*(16,05+16,05+25,8+25,8)*1,1</t>
  </si>
  <si>
    <t>18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</si>
  <si>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</si>
  <si>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</si>
  <si>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t</t>
  </si>
  <si>
    <t>-2100307382</t>
  </si>
  <si>
    <t>https://podminky.urs.cz/item/CS_URS_2025_02/998011001</t>
  </si>
  <si>
    <t>Svislé a kompletní konstrukce</t>
  </si>
  <si>
    <t>19</t>
  </si>
  <si>
    <t>3421111RV43-1</t>
  </si>
  <si>
    <t>Dílenská dokumentace</t>
  </si>
  <si>
    <t>348591564</t>
  </si>
  <si>
    <t>20</t>
  </si>
  <si>
    <t>342151111RV40-01</t>
  </si>
  <si>
    <t>Montáž opláštění stěn ocelové konstrukce ze sendvičových panelů šroubovaných, výšky budovy do 6 m</t>
  </si>
  <si>
    <t>-265315968</t>
  </si>
  <si>
    <t>Severovýchodní pohled</t>
  </si>
  <si>
    <t>49,85</t>
  </si>
  <si>
    <t>Jihovýchodní pohled</t>
  </si>
  <si>
    <t>11,61+35,02-1,34</t>
  </si>
  <si>
    <t>Jihozápadní pohled</t>
  </si>
  <si>
    <t>100,89-(4*8,62)</t>
  </si>
  <si>
    <t>100,89-3*8,62-2,04-2*0,81</t>
  </si>
  <si>
    <t>342151111RV30-1</t>
  </si>
  <si>
    <t>Panel fasádní sendvičové s vnějším plechem a tepelně izolačním jádrem. TL. panelu 170mm, jádro z PIR.Výška panelu 1000 mm, lambda=0,022 W/mK</t>
  </si>
  <si>
    <t>-1905770586</t>
  </si>
  <si>
    <t>49,85*1,1</t>
  </si>
  <si>
    <t>(11,61+35,02-1,34)*1,1</t>
  </si>
  <si>
    <t>(100,89-(4*8,62))*1,1</t>
  </si>
  <si>
    <t>(100,89-3*8,62-2,04-2*0,81)*1,1</t>
  </si>
  <si>
    <t>22</t>
  </si>
  <si>
    <t>342151111RV43</t>
  </si>
  <si>
    <t>Příslušenství k panelům(klemířské výrobky, pásky, lemování, překrytí spojů, oplecchování parapetů, opracování prostupů...)</t>
  </si>
  <si>
    <t>242627646</t>
  </si>
  <si>
    <t>Komunikace pozemní</t>
  </si>
  <si>
    <t>23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</si>
  <si>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</si>
  <si>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</si>
  <si>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1972093675</t>
  </si>
  <si>
    <t>https://podminky.urs.cz/item/CS_URS_2025_02/596211110</t>
  </si>
  <si>
    <t>4,5*1</t>
  </si>
  <si>
    <t>24</t>
  </si>
  <si>
    <t>59245015</t>
  </si>
  <si>
    <t>dlažba zámková betonová tvaru I 200x165mm tl 60mm přírodní</t>
  </si>
  <si>
    <t>1079142537</t>
  </si>
  <si>
    <t>4,5*1*1,1</t>
  </si>
  <si>
    <t>Úpravy povrchů, podlahy a osazování výplní</t>
  </si>
  <si>
    <t>25</t>
  </si>
  <si>
    <t>612142001</t>
  </si>
  <si>
    <t>Pletivo vnitřních ploch v ploše nebo pruzích, na plném podkladu sklovláknité vtlačené do tmelu včetně tmelu stěn</t>
  </si>
  <si>
    <t>1734481386</t>
  </si>
  <si>
    <t>https://podminky.urs.cz/item/CS_URS_2024_01/612142001</t>
  </si>
  <si>
    <t>Rozšiřovaný sloup</t>
  </si>
  <si>
    <t>(0,5+0,3)*3</t>
  </si>
  <si>
    <t>26</t>
  </si>
  <si>
    <t>612311141</t>
  </si>
  <si>
    <t>Omítka vápenná vnitřních ploch nanášená ručně dvouvrstvá štuková, tloušťky jádrové omítky do 10 mm a tloušťky štuku do 3 mm svislých konstrukcí stěn</t>
  </si>
  <si>
    <t>1478365153</t>
  </si>
  <si>
    <t>https://podminky.urs.cz/item/CS_URS_2024_01/612311141</t>
  </si>
  <si>
    <t>27</t>
  </si>
  <si>
    <t>622142001</t>
  </si>
  <si>
    <t>Pletivo vnějších ploch v ploše nebo pruzích, na plném podkladu sklovláknité vtlačené do tmelu stěn</t>
  </si>
  <si>
    <t>645192887</t>
  </si>
  <si>
    <t>https://podminky.urs.cz/item/CS_URS_2025_02/622142001</t>
  </si>
  <si>
    <t>(4,9+3+3)*0,63</t>
  </si>
  <si>
    <t>28</t>
  </si>
  <si>
    <t>622381022</t>
  </si>
  <si>
    <t>Omítka tenkovrstvá minerální vnějších ploch probarvená, bez penetrace zatíraná (škrábaná), zrnitost 2,0 mm stěn</t>
  </si>
  <si>
    <t>1979078487</t>
  </si>
  <si>
    <t>https://podminky.urs.cz/item/CS_URS_2025_02/622381022</t>
  </si>
  <si>
    <t>Ostění garážových vrat</t>
  </si>
  <si>
    <t>29</t>
  </si>
  <si>
    <t>622511102</t>
  </si>
  <si>
    <t>Omítka tenkovrstvá akrylátová vnějších ploch probarvená bez penetrace mozaiková jemnozrnná stěn</t>
  </si>
  <si>
    <t>1567566611</t>
  </si>
  <si>
    <t>https://podminky.urs.cz/item/CS_URS_2025_02/622511102</t>
  </si>
  <si>
    <t>Sokl budovy</t>
  </si>
  <si>
    <t>(25,2+25,2+15,45+15,45-5-4)*0,6</t>
  </si>
  <si>
    <t>30</t>
  </si>
  <si>
    <t>637121113</t>
  </si>
  <si>
    <t>Okapový chodník z kameniva s udusáním a urovnáním povrchu z kačírku tl. 200 mm</t>
  </si>
  <si>
    <t>-1179773028</t>
  </si>
  <si>
    <t>https://podminky.urs.cz/item/CS_URS_2025_02/637121113</t>
  </si>
  <si>
    <t>23,1+3,8+0,9+25,61</t>
  </si>
  <si>
    <t>Vedení trubní dálková a přípojná</t>
  </si>
  <si>
    <t>31</t>
  </si>
  <si>
    <t>871260310</t>
  </si>
  <si>
    <t>Montáž kanalizačního potrubí z polypropylenu PP hladkého plnostěnného SN 10 DN 100</t>
  </si>
  <si>
    <t>1024142426</t>
  </si>
  <si>
    <t>https://podminky.urs.cz/item/CS_URS_2025_02/871260310</t>
  </si>
  <si>
    <t>Svedení vody od dešťových svodů</t>
  </si>
  <si>
    <t>15,05+15,05+24,8+24,8+10</t>
  </si>
  <si>
    <t>32</t>
  </si>
  <si>
    <t>28617001</t>
  </si>
  <si>
    <t>trubka kanalizační PP plnostěnná třívrstvá DN 100x1000mm SN10</t>
  </si>
  <si>
    <t>1463073483</t>
  </si>
  <si>
    <t>(15,05+15,05+24,8+24,8+10)*1,1</t>
  </si>
  <si>
    <t>33</t>
  </si>
  <si>
    <t>28611908</t>
  </si>
  <si>
    <t>odbočka kanalizační plastová PP s hrdlem KG 110/110/45°</t>
  </si>
  <si>
    <t>kus</t>
  </si>
  <si>
    <t>-1448938920</t>
  </si>
  <si>
    <t>4*1</t>
  </si>
  <si>
    <t>34</t>
  </si>
  <si>
    <t>871-RV110</t>
  </si>
  <si>
    <t>Odvedení přepadů od pojistného ventilu na potrubí od venkovní jednotky TČ a vnitřní hydraul. jednoky TČ</t>
  </si>
  <si>
    <t>-1227437429</t>
  </si>
  <si>
    <t>35</t>
  </si>
  <si>
    <t>871-RV112</t>
  </si>
  <si>
    <t xml:space="preserve">Instalace vodovodní armatůry se zpětným uzávěrem s možnstí připojení hadice </t>
  </si>
  <si>
    <t>1690910304</t>
  </si>
  <si>
    <t>36</t>
  </si>
  <si>
    <t>871-RV113</t>
  </si>
  <si>
    <t>Dopojení zařízení pro doplňování vody do otopného systému</t>
  </si>
  <si>
    <t>839124648</t>
  </si>
  <si>
    <t>37</t>
  </si>
  <si>
    <t>871-RV114</t>
  </si>
  <si>
    <t>Stavební přípomoci pro ÚT</t>
  </si>
  <si>
    <t>907125559</t>
  </si>
  <si>
    <t>38</t>
  </si>
  <si>
    <t>871-RV117</t>
  </si>
  <si>
    <t>Odvod kondenzátu d venkovní jednotky TČ do drenáže nebo kanalizace</t>
  </si>
  <si>
    <t>-853994570</t>
  </si>
  <si>
    <t>39</t>
  </si>
  <si>
    <t>871RV82</t>
  </si>
  <si>
    <t>Zaústění dešťových svodů do šachet, stavební přípomoci, zřízení odvodu vody</t>
  </si>
  <si>
    <t>-269570915</t>
  </si>
  <si>
    <t>40</t>
  </si>
  <si>
    <t>8953111R04</t>
  </si>
  <si>
    <t>Drenážní šachta přečerpávací D+M</t>
  </si>
  <si>
    <t>-1737273844</t>
  </si>
  <si>
    <t>1*2</t>
  </si>
  <si>
    <t>Ostatní konstrukce a práce, bourání</t>
  </si>
  <si>
    <t>41</t>
  </si>
  <si>
    <t>113202111</t>
  </si>
  <si>
    <t>Vytrhání obrub s vybouráním lože, s přemístěním hmot na skládku na vzdálenost do 3 m nebo s naložením na dopravní prostředek z krajníků nebo obrubníků stojatých</t>
  </si>
  <si>
    <t>-2091626172</t>
  </si>
  <si>
    <t>https://podminky.urs.cz/item/CS_URS_2025_02/113202111</t>
  </si>
  <si>
    <t>2+2+7</t>
  </si>
  <si>
    <t>42</t>
  </si>
  <si>
    <t>741421811RV61</t>
  </si>
  <si>
    <t>Demontáž hromosvodného vedení bez zachování funkčnosti svodových drátů nebo lan kolmého svodu, průměru do 8 mm</t>
  </si>
  <si>
    <t>soubor</t>
  </si>
  <si>
    <t>-2056853521</t>
  </si>
  <si>
    <t>43</t>
  </si>
  <si>
    <t>751721811RV64</t>
  </si>
  <si>
    <t>Demontáž klimatizační jednotky venkovní jednofázové napájení do 2 vnitřních jednotek</t>
  </si>
  <si>
    <t>834231567</t>
  </si>
  <si>
    <t>44</t>
  </si>
  <si>
    <t>751721811RV65</t>
  </si>
  <si>
    <t>Posun kabeláže nad měněnými garážovými vraty, přepojení</t>
  </si>
  <si>
    <t>1453462865</t>
  </si>
  <si>
    <t>45</t>
  </si>
  <si>
    <t>751721811RV66</t>
  </si>
  <si>
    <t>Posun vnitřní klimatizační jednotky nad vraty</t>
  </si>
  <si>
    <t>-669154719</t>
  </si>
  <si>
    <t>46</t>
  </si>
  <si>
    <t>764004841</t>
  </si>
  <si>
    <t>Demontáž klempířských konstrukcí háku do suti</t>
  </si>
  <si>
    <t>765609407</t>
  </si>
  <si>
    <t>https://podminky.urs.cz/item/CS_URS_2025_02/764004841</t>
  </si>
  <si>
    <t>4*5</t>
  </si>
  <si>
    <t>47</t>
  </si>
  <si>
    <t>764004861-1</t>
  </si>
  <si>
    <t>Demontáž svodu do suti</t>
  </si>
  <si>
    <t>-320969049</t>
  </si>
  <si>
    <t>48</t>
  </si>
  <si>
    <t>767832801RV63</t>
  </si>
  <si>
    <t>Demontáž venkovních požárních žebříků s ochranným košem</t>
  </si>
  <si>
    <t>1119472746</t>
  </si>
  <si>
    <t>49</t>
  </si>
  <si>
    <t>767893815</t>
  </si>
  <si>
    <t>Demontáž stříšek nad venkovními vstupy z kovových profilů, výplň ze skla</t>
  </si>
  <si>
    <t>-281251123</t>
  </si>
  <si>
    <t>https://podminky.urs.cz/item/CS_URS_2025_02/767893815</t>
  </si>
  <si>
    <t>50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</si>
  <si>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</si>
  <si>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</si>
  <si>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73035460</t>
  </si>
  <si>
    <t>https://podminky.urs.cz/item/CS_URS_2025_02/916131213</t>
  </si>
  <si>
    <t>2,2+27,2+1</t>
  </si>
  <si>
    <t>51</t>
  </si>
  <si>
    <t>916331112</t>
  </si>
  <si>
    <t>Osazení zahradního obrubníku betonového s ložem tl. od 50 do 100 mm z betonu prostého tř. C 12/15 s boční opěrou z betonu prostého tř. C 12/15</t>
  </si>
  <si>
    <t>1333756600</t>
  </si>
  <si>
    <t>https://podminky.urs.cz/item/CS_URS_2025_02/916331112</t>
  </si>
  <si>
    <t>5,3+1,3+1,1+1,1+2+27+3,5+1,5+1,5+4,5+1,5+1,5</t>
  </si>
  <si>
    <t>52</t>
  </si>
  <si>
    <t>919726122</t>
  </si>
  <si>
    <t>Geotextilie netkaná pro ochranu, separaci nebo filtraci měrná hmotnost přes 200 do 300 g/m2</t>
  </si>
  <si>
    <t>1829348934</t>
  </si>
  <si>
    <t>https://podminky.urs.cz/item/CS_URS_2024_01/919726122</t>
  </si>
  <si>
    <t>82*1,5</t>
  </si>
  <si>
    <t>53</t>
  </si>
  <si>
    <t>941111111</t>
  </si>
  <si>
    <t>Lešení řadové trubkové lehké pracovní s podlahami s provozním zatížením tř. 3 do 200 kg/m2 šířky tř. W06 od 0,6 do 0,9 m výšky do 10 m montáž</t>
  </si>
  <si>
    <t>1339310350</t>
  </si>
  <si>
    <t>https://podminky.urs.cz/item/CS_URS_2024_01/941111111</t>
  </si>
  <si>
    <t>(2*25,8+2*15,55)*5,25</t>
  </si>
  <si>
    <t>54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</si>
  <si>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</si>
  <si>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</si>
  <si>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1178525235</t>
  </si>
  <si>
    <t>https://podminky.urs.cz/item/CS_URS_2024_01/941111211</t>
  </si>
  <si>
    <t>55</t>
  </si>
  <si>
    <t>941111811</t>
  </si>
  <si>
    <t>Lešení řadové trubkové lehké pracovní s podlahami s provozním zatížením tř. 3 do 200 kg/m2 šířky tř. W06 od 0,6 do 0,9 m výšky do 10 m demontáž</t>
  </si>
  <si>
    <t>-2043030806</t>
  </si>
  <si>
    <t>https://podminky.urs.cz/item/CS_URS_2024_01/941111811</t>
  </si>
  <si>
    <t>56</t>
  </si>
  <si>
    <t>59217034</t>
  </si>
  <si>
    <t>obrubník silniční betonový 1000x150x300mm</t>
  </si>
  <si>
    <t>1141756805</t>
  </si>
  <si>
    <t>(2,2+27,2+1)*1,15</t>
  </si>
  <si>
    <t>57</t>
  </si>
  <si>
    <t>59217011</t>
  </si>
  <si>
    <t>obrubník zahradní betonový 500x50x200mm</t>
  </si>
  <si>
    <t>-380526807</t>
  </si>
  <si>
    <t>(5,3+1,3+1,1+1,1+2+27+3,5+1,5+1,5+4,5+1,5+1,5)*1,1</t>
  </si>
  <si>
    <t>58</t>
  </si>
  <si>
    <t>965042241</t>
  </si>
  <si>
    <t>Bourání mazanin betonových nebo z litého asfaltu tl. přes 100 mm, plochy přes 4 m2</t>
  </si>
  <si>
    <t>925785395</t>
  </si>
  <si>
    <t>https://podminky.urs.cz/item/CS_URS_2025_02/965042241</t>
  </si>
  <si>
    <t>Okap. chodník</t>
  </si>
  <si>
    <t>(6,2+32,8+0,8)*0,8*0,2</t>
  </si>
  <si>
    <t>59</t>
  </si>
  <si>
    <t>9680820RV51</t>
  </si>
  <si>
    <t>Provedení prostupů pro vedení k TČ</t>
  </si>
  <si>
    <t>-1252218707</t>
  </si>
  <si>
    <t>95</t>
  </si>
  <si>
    <t>Dokončovací konstrukce a práce pozemních staveb</t>
  </si>
  <si>
    <t>107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</si>
  <si>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</si>
  <si>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</si>
  <si>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1374876469</t>
  </si>
  <si>
    <t>https://podminky.urs.cz/item/CS_URS_2025_02/952901221</t>
  </si>
  <si>
    <t>400*1</t>
  </si>
  <si>
    <t>997</t>
  </si>
  <si>
    <t>Doprava suti a vybouraných hmot</t>
  </si>
  <si>
    <t>102</t>
  </si>
  <si>
    <t>997013112</t>
  </si>
  <si>
    <t>Vnitrostaveništní doprava suti a vybouraných hmot vodorovně do 50 m s naložením základní pro budovy a haly výšky přes 6 do 9 m</t>
  </si>
  <si>
    <t>-162729010</t>
  </si>
  <si>
    <t>https://podminky.urs.cz/item/CS_URS_2026_01/997013112</t>
  </si>
  <si>
    <t>103</t>
  </si>
  <si>
    <t>997013219</t>
  </si>
  <si>
    <t>Příplatek k vnitrostaveništní dopravě suti a vybouraných hmot za zvětšenou dopravu suti ZKD 10 m</t>
  </si>
  <si>
    <t>160912975</t>
  </si>
  <si>
    <t>https://podminky.urs.cz/item/CS_URS_2024_01/997013219</t>
  </si>
  <si>
    <t>17,675*10 'Přepočtené koeficientem množství</t>
  </si>
  <si>
    <t>97</t>
  </si>
  <si>
    <t>997013501</t>
  </si>
  <si>
    <t>Odvoz suti a vybouraných hmot na skládku nebo meziskládku se složením, na vzdálenost do 1 km</t>
  </si>
  <si>
    <t>-857109947</t>
  </si>
  <si>
    <t>https://podminky.urs.cz/item/CS_URS_2024_01/997013501</t>
  </si>
  <si>
    <t>98</t>
  </si>
  <si>
    <t>997013509</t>
  </si>
  <si>
    <t>Příplatek k odvozu suti a vybouraných hmot na skládku ZKD 1 km přes 1 km</t>
  </si>
  <si>
    <t>1866536691</t>
  </si>
  <si>
    <t>https://podminky.urs.cz/item/CS_URS_2024_01/997013509</t>
  </si>
  <si>
    <t>17,675*20 'Přepočtené koeficientem množství</t>
  </si>
  <si>
    <t>101</t>
  </si>
  <si>
    <t>997013871</t>
  </si>
  <si>
    <t>Poplatek za uložení stavebního odpadu na recyklační skládce (skládkovné) směsného stavebního a demoličního zatříděného do Katalogu odpadů pod kódem 17 09 04</t>
  </si>
  <si>
    <t>-1565935098</t>
  </si>
  <si>
    <t>https://podminky.urs.cz/item/CS_URS_2024_01/997013871</t>
  </si>
  <si>
    <t>PSV</t>
  </si>
  <si>
    <t>Práce a dodávky PSV</t>
  </si>
  <si>
    <t>711</t>
  </si>
  <si>
    <t>Izolace proti vodě, vlhkosti a plynům</t>
  </si>
  <si>
    <t>66</t>
  </si>
  <si>
    <t>711142559</t>
  </si>
  <si>
    <t>Provedení izolace proti zemní vlhkosti pásy přitavením NAIP na ploše svislé S</t>
  </si>
  <si>
    <t>-1807167828</t>
  </si>
  <si>
    <t>https://podminky.urs.cz/item/CS_URS_2025_02/711142559</t>
  </si>
  <si>
    <t>1,5*(15,05+15,05+24,8+24,8)</t>
  </si>
  <si>
    <t>67</t>
  </si>
  <si>
    <t>711161274</t>
  </si>
  <si>
    <t>Provedení izolace proti zemní vlhkosti nopovou fólií na ploše svislé S výška nopu do 20 mm</t>
  </si>
  <si>
    <t>-1117741681</t>
  </si>
  <si>
    <t>https://podminky.urs.cz/item/CS_URS_2025_02/711161274</t>
  </si>
  <si>
    <t>1,5*(25,83*2+15,55*2)</t>
  </si>
  <si>
    <t>68</t>
  </si>
  <si>
    <t>62855046</t>
  </si>
  <si>
    <t>pás asfaltový natavitelný modifikovaný SBS s vložkou z polyesterové rohože a jemnozrnným minerálním posypem na horním povrchu tl 4,0mm</t>
  </si>
  <si>
    <t>658664365</t>
  </si>
  <si>
    <t>(2*24,8+2*15,05)*1,7</t>
  </si>
  <si>
    <t>69</t>
  </si>
  <si>
    <t>28323023</t>
  </si>
  <si>
    <t>fólie profilovaná (nopová) drenážní HDPE s nakašírovanou filtrační textilií s výškou nopů 20mm</t>
  </si>
  <si>
    <t>893071936</t>
  </si>
  <si>
    <t>(2*25,83+2*15,55)*1,7</t>
  </si>
  <si>
    <t>70</t>
  </si>
  <si>
    <t>998711101</t>
  </si>
  <si>
    <t>Přesun hmot pro izolace proti vodě, vlhkosti a plynům stanovený z hmotnosti přesunovaného materiálu vodorovná dopravní vzdálenost do 50 m základní v objektech výšky do 6 m</t>
  </si>
  <si>
    <t>-978077079</t>
  </si>
  <si>
    <t>https://podminky.urs.cz/item/CS_URS_2025_02/998711101</t>
  </si>
  <si>
    <t>713</t>
  </si>
  <si>
    <t>Izolace tepelné</t>
  </si>
  <si>
    <t>71</t>
  </si>
  <si>
    <t>713131242</t>
  </si>
  <si>
    <t>Montáž tepelné izolace stěn rohožemi, pásy, deskami, dílci, bloky (izolační materiál ve specifikaci) lepením celoplošně s mechanickým kotvením, tloušťky izolace přes 100 do 140 mm</t>
  </si>
  <si>
    <t>2055303911</t>
  </si>
  <si>
    <t>https://podminky.urs.cz/item/CS_URS_2025_02/713131242</t>
  </si>
  <si>
    <t>2 VRSTVY</t>
  </si>
  <si>
    <t>(24,8+24,8+15,05+15,05)*1,5*2</t>
  </si>
  <si>
    <t>72</t>
  </si>
  <si>
    <t>28376653RV25-01</t>
  </si>
  <si>
    <t>deska XPShladký povrch  λ=0,032 tl 100mm</t>
  </si>
  <si>
    <t>372633514</t>
  </si>
  <si>
    <t>1,7*(24,8+24,8+15,05+15,05)</t>
  </si>
  <si>
    <t>73</t>
  </si>
  <si>
    <t>28376653RV27-01</t>
  </si>
  <si>
    <t>deska XPShladký povrch  λ=0,032 tl 120mm</t>
  </si>
  <si>
    <t>988599991</t>
  </si>
  <si>
    <t>74</t>
  </si>
  <si>
    <t>713131621</t>
  </si>
  <si>
    <t>Montáž tepelné izolace ostatních konstrukcí rohožemi, pásy, deskami, dílci, bloky (izolační materiál ve specifikaci) lepením celoplošně</t>
  </si>
  <si>
    <t>2003035515</t>
  </si>
  <si>
    <t>https://podminky.urs.cz/item/CS_URS_2025_02/713131621</t>
  </si>
  <si>
    <t>Ostění, nadpraží</t>
  </si>
  <si>
    <t>Oknenní otvory</t>
  </si>
  <si>
    <t>7*2*(4,65+1,94)*0,1+(1,15+1,94)*2*0,1+2*(0,8+1,16)*2*0,1+(0,95+1,16)*2*0,1</t>
  </si>
  <si>
    <t>Vrata</t>
  </si>
  <si>
    <t>(5+3+3)*(0,1+0,63)+(4+3+3)*0,1</t>
  </si>
  <si>
    <t>Dveře</t>
  </si>
  <si>
    <t>(0,8+2,55+2,55)*0,1</t>
  </si>
  <si>
    <t>75</t>
  </si>
  <si>
    <t>BCL.0000903.URS</t>
  </si>
  <si>
    <t>deska izolační s oboustranným rounem s rastrem PIR 030 1250x625x50mm</t>
  </si>
  <si>
    <t>2032799782</t>
  </si>
  <si>
    <t>(7*2*(4,65+1,94)*0,1+(1,15+1,94)*2*0,1+2*(0,8+1,16)*2*0,1+(0,95+1,16)*2*0,1)*1,1</t>
  </si>
  <si>
    <t>((5+3+3)*(0,1+0,63)+(4+3+3)*0,1)*1,1</t>
  </si>
  <si>
    <t>((0,8+2,55+2,55)*0,1)*1,1</t>
  </si>
  <si>
    <t>76</t>
  </si>
  <si>
    <t>998713101</t>
  </si>
  <si>
    <t>Přesun hmot pro izolace tepelné stanovený z hmotnosti přesunovaného materiálu vodorovná dopravní vzdálenost do 50 m s užitím mechanizace v objektech výšky do 6 m</t>
  </si>
  <si>
    <t>-579832383</t>
  </si>
  <si>
    <t>https://podminky.urs.cz/item/CS_URS_2025_02/998713101</t>
  </si>
  <si>
    <t>721</t>
  </si>
  <si>
    <t>Zdravotechnika - vnitřní kanalizace</t>
  </si>
  <si>
    <t>77</t>
  </si>
  <si>
    <t>721242115.HLE</t>
  </si>
  <si>
    <t>Lapač střešních splavenin z PP HL 600/N s s kulovým kloubem na odtoku DN 110</t>
  </si>
  <si>
    <t>-1725798985</t>
  </si>
  <si>
    <t>767</t>
  </si>
  <si>
    <t>Konstrukce zámečnické</t>
  </si>
  <si>
    <t>78</t>
  </si>
  <si>
    <t>767995113</t>
  </si>
  <si>
    <t>Montáž ostatních atypických zámečnických konstrukcí hmotnosti přes 10 do 20 kg</t>
  </si>
  <si>
    <t>kg</t>
  </si>
  <si>
    <t>-316427156</t>
  </si>
  <si>
    <t>https://podminky.urs.cz/item/CS_URS_2025_02/767995113</t>
  </si>
  <si>
    <t>Doplnění sloupu u garážových vrat</t>
  </si>
  <si>
    <t>Tyč ocelová</t>
  </si>
  <si>
    <t>3,77*0,45*6</t>
  </si>
  <si>
    <t>3,77*0,23*6</t>
  </si>
  <si>
    <t>Mezisoučet</t>
  </si>
  <si>
    <t>Úhelníky</t>
  </si>
  <si>
    <t>7,34*3,02*4</t>
  </si>
  <si>
    <t>79</t>
  </si>
  <si>
    <t>767995116RV60</t>
  </si>
  <si>
    <t>Ocelové paždíky(D+M)Viz výkres D1.1.1.6</t>
  </si>
  <si>
    <t>-2092196201</t>
  </si>
  <si>
    <t>1*3162,34</t>
  </si>
  <si>
    <t>80</t>
  </si>
  <si>
    <t>767RV70</t>
  </si>
  <si>
    <t>Stavební přípomoci k ocelovým paždíkům</t>
  </si>
  <si>
    <t>2067140432</t>
  </si>
  <si>
    <t>81</t>
  </si>
  <si>
    <t>13010268</t>
  </si>
  <si>
    <t>tyč ocelová plochá jakost S235JR (11 375) 80x6mm</t>
  </si>
  <si>
    <t>339342201</t>
  </si>
  <si>
    <t>3,77*0,45*6*0,001</t>
  </si>
  <si>
    <t>3,77*0,23*6*0,001</t>
  </si>
  <si>
    <t>82</t>
  </si>
  <si>
    <t>953961113R20</t>
  </si>
  <si>
    <t>Kotva chemická s vyvrtáním otvoru do betonu, železobetonu nebo tvrdého kamene tmel, velikost M 12, hloubka 110 mm</t>
  </si>
  <si>
    <t>-476226073</t>
  </si>
  <si>
    <t>9*1</t>
  </si>
  <si>
    <t>83</t>
  </si>
  <si>
    <t>54879004RV20</t>
  </si>
  <si>
    <t>patrona chemická M16x125mm</t>
  </si>
  <si>
    <t>217132090</t>
  </si>
  <si>
    <t>84</t>
  </si>
  <si>
    <t>13010432</t>
  </si>
  <si>
    <t>úhelník ocelový rovnostranný jakost S235JR (11 375) 80x80x6mm</t>
  </si>
  <si>
    <t>1714269613</t>
  </si>
  <si>
    <t>7,34*3,02*4*0,001</t>
  </si>
  <si>
    <t>85</t>
  </si>
  <si>
    <t>998767101</t>
  </si>
  <si>
    <t>Přesun hmot pro zámečnické konstrukce stanovený z hmotnosti přesunovaného materiálu vodorovná dopravní vzdálenost do 50 m základní v objektech výšky do 6 m</t>
  </si>
  <si>
    <t>489934009</t>
  </si>
  <si>
    <t>https://podminky.urs.cz/item/CS_URS_2025_02/998767101</t>
  </si>
  <si>
    <t>784</t>
  </si>
  <si>
    <t>Dokončovací práce - malby a tapety</t>
  </si>
  <si>
    <t>104</t>
  </si>
  <si>
    <t>783823133</t>
  </si>
  <si>
    <t>Penetrační nátěr omítek hladkých omítek hladkých, zrnitých tenkovrstvých nebo štukových stupně členitosti 1 a 2 silikátový</t>
  </si>
  <si>
    <t>-1047063070</t>
  </si>
  <si>
    <t>https://podminky.urs.cz/item/CS_URS_2025_02/783823133</t>
  </si>
  <si>
    <t>105</t>
  </si>
  <si>
    <t>783827423</t>
  </si>
  <si>
    <t>Krycí (ochranný) nátěr omítek dvojnásobný hladkých omítek hladkých, zrnitých tenkovrstvých nebo štukových stupně členitosti 1 a 2 silikátový</t>
  </si>
  <si>
    <t>-819699742</t>
  </si>
  <si>
    <t>https://podminky.urs.cz/item/CS_URS_2025_02/783827423</t>
  </si>
  <si>
    <t>106</t>
  </si>
  <si>
    <t>784211105</t>
  </si>
  <si>
    <t>Malby z malířských směsí oděruvzdorných za mokra dvojnásobné, bílé za mokra oděruvzdorné výborně v místnostech výšky přes 5,00 m</t>
  </si>
  <si>
    <t>-1591361108</t>
  </si>
  <si>
    <t>https://podminky.urs.cz/item/CS_URS_2024_01/784211105</t>
  </si>
  <si>
    <t>3,0*0,5+3*0,3+6*0,5+5</t>
  </si>
  <si>
    <t>VRN</t>
  </si>
  <si>
    <t>Vedlejší rozpočtové náklady</t>
  </si>
  <si>
    <t>VRN3</t>
  </si>
  <si>
    <t>Zařízení staveniště</t>
  </si>
  <si>
    <t>89</t>
  </si>
  <si>
    <t>032002000RV15</t>
  </si>
  <si>
    <t>Vedlejší rozpočtové náklady-zařízení staveniště, provozní vlivy</t>
  </si>
  <si>
    <t>Soub</t>
  </si>
  <si>
    <t>1024</t>
  </si>
  <si>
    <t>-1792502740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</si>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</sst>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212755213" TargetMode="External"/><Relationship Id="rId18" Type="http://schemas.openxmlformats.org/officeDocument/2006/relationships/hyperlink" Target="https://podminky.urs.cz/item/CS_URS_2024_01/612311141" TargetMode="External"/><Relationship Id="rId26" Type="http://schemas.openxmlformats.org/officeDocument/2006/relationships/hyperlink" Target="https://podminky.urs.cz/item/CS_URS_2025_02/767893815" TargetMode="External"/><Relationship Id="rId39" Type="http://schemas.openxmlformats.org/officeDocument/2006/relationships/hyperlink" Target="https://podminky.urs.cz/item/CS_URS_2024_01/997013871" TargetMode="External"/><Relationship Id="rId21" Type="http://schemas.openxmlformats.org/officeDocument/2006/relationships/hyperlink" Target="https://podminky.urs.cz/item/CS_URS_2025_02/622511102" TargetMode="External"/><Relationship Id="rId34" Type="http://schemas.openxmlformats.org/officeDocument/2006/relationships/hyperlink" Target="https://podminky.urs.cz/item/CS_URS_2025_02/952901221" TargetMode="External"/><Relationship Id="rId42" Type="http://schemas.openxmlformats.org/officeDocument/2006/relationships/hyperlink" Target="https://podminky.urs.cz/item/CS_URS_2025_02/998711101" TargetMode="External"/><Relationship Id="rId47" Type="http://schemas.openxmlformats.org/officeDocument/2006/relationships/hyperlink" Target="https://podminky.urs.cz/item/CS_URS_2025_02/998767101" TargetMode="External"/><Relationship Id="rId50" Type="http://schemas.openxmlformats.org/officeDocument/2006/relationships/hyperlink" Target="https://podminky.urs.cz/item/CS_URS_2024_01/784211105" TargetMode="External"/><Relationship Id="rId7" Type="http://schemas.openxmlformats.org/officeDocument/2006/relationships/hyperlink" Target="https://podminky.urs.cz/item/CS_URS_2024_01/174151101" TargetMode="External"/><Relationship Id="rId2" Type="http://schemas.openxmlformats.org/officeDocument/2006/relationships/hyperlink" Target="https://podminky.urs.cz/item/CS_URS_2024_01/113106123" TargetMode="External"/><Relationship Id="rId16" Type="http://schemas.openxmlformats.org/officeDocument/2006/relationships/hyperlink" Target="https://podminky.urs.cz/item/CS_URS_2025_02/596211110" TargetMode="External"/><Relationship Id="rId29" Type="http://schemas.openxmlformats.org/officeDocument/2006/relationships/hyperlink" Target="https://podminky.urs.cz/item/CS_URS_2024_01/919726122" TargetMode="External"/><Relationship Id="rId11" Type="http://schemas.openxmlformats.org/officeDocument/2006/relationships/hyperlink" Target="https://podminky.urs.cz/item/CS_URS_2025_02/211571121" TargetMode="External"/><Relationship Id="rId24" Type="http://schemas.openxmlformats.org/officeDocument/2006/relationships/hyperlink" Target="https://podminky.urs.cz/item/CS_URS_2025_02/113202111" TargetMode="External"/><Relationship Id="rId32" Type="http://schemas.openxmlformats.org/officeDocument/2006/relationships/hyperlink" Target="https://podminky.urs.cz/item/CS_URS_2024_01/941111811" TargetMode="External"/><Relationship Id="rId37" Type="http://schemas.openxmlformats.org/officeDocument/2006/relationships/hyperlink" Target="https://podminky.urs.cz/item/CS_URS_2024_01/997013501" TargetMode="External"/><Relationship Id="rId40" Type="http://schemas.openxmlformats.org/officeDocument/2006/relationships/hyperlink" Target="https://podminky.urs.cz/item/CS_URS_2025_02/711142559" TargetMode="External"/><Relationship Id="rId45" Type="http://schemas.openxmlformats.org/officeDocument/2006/relationships/hyperlink" Target="https://podminky.urs.cz/item/CS_URS_2025_02/998713101" TargetMode="External"/><Relationship Id="rId5" Type="http://schemas.openxmlformats.org/officeDocument/2006/relationships/hyperlink" Target="https://podminky.urs.cz/item/CS_URS_2025_02/151101201" TargetMode="External"/><Relationship Id="rId15" Type="http://schemas.openxmlformats.org/officeDocument/2006/relationships/hyperlink" Target="https://podminky.urs.cz/item/CS_URS_2025_02/998011001" TargetMode="External"/><Relationship Id="rId23" Type="http://schemas.openxmlformats.org/officeDocument/2006/relationships/hyperlink" Target="https://podminky.urs.cz/item/CS_URS_2025_02/871260310" TargetMode="External"/><Relationship Id="rId28" Type="http://schemas.openxmlformats.org/officeDocument/2006/relationships/hyperlink" Target="https://podminky.urs.cz/item/CS_URS_2025_02/916331112" TargetMode="External"/><Relationship Id="rId36" Type="http://schemas.openxmlformats.org/officeDocument/2006/relationships/hyperlink" Target="https://podminky.urs.cz/item/CS_URS_2024_01/997013219" TargetMode="External"/><Relationship Id="rId49" Type="http://schemas.openxmlformats.org/officeDocument/2006/relationships/hyperlink" Target="https://podminky.urs.cz/item/CS_URS_2025_02/783827423" TargetMode="External"/><Relationship Id="rId10" Type="http://schemas.openxmlformats.org/officeDocument/2006/relationships/hyperlink" Target="https://podminky.urs.cz/item/CS_URS_2025_02/452311121" TargetMode="External"/><Relationship Id="rId19" Type="http://schemas.openxmlformats.org/officeDocument/2006/relationships/hyperlink" Target="https://podminky.urs.cz/item/CS_URS_2025_02/622142001" TargetMode="External"/><Relationship Id="rId31" Type="http://schemas.openxmlformats.org/officeDocument/2006/relationships/hyperlink" Target="https://podminky.urs.cz/item/CS_URS_2024_01/941111211" TargetMode="External"/><Relationship Id="rId44" Type="http://schemas.openxmlformats.org/officeDocument/2006/relationships/hyperlink" Target="https://podminky.urs.cz/item/CS_URS_2025_02/713131621" TargetMode="External"/><Relationship Id="rId4" Type="http://schemas.openxmlformats.org/officeDocument/2006/relationships/hyperlink" Target="https://podminky.urs.cz/item/CS_URS_2025_02/132254203" TargetMode="External"/><Relationship Id="rId9" Type="http://schemas.openxmlformats.org/officeDocument/2006/relationships/hyperlink" Target="https://podminky.urs.cz/item/CS_URS_2025_02/279113114" TargetMode="External"/><Relationship Id="rId14" Type="http://schemas.openxmlformats.org/officeDocument/2006/relationships/hyperlink" Target="https://podminky.urs.cz/item/CS_URS_2025_02/213141111" TargetMode="External"/><Relationship Id="rId22" Type="http://schemas.openxmlformats.org/officeDocument/2006/relationships/hyperlink" Target="https://podminky.urs.cz/item/CS_URS_2025_02/637121113" TargetMode="External"/><Relationship Id="rId27" Type="http://schemas.openxmlformats.org/officeDocument/2006/relationships/hyperlink" Target="https://podminky.urs.cz/item/CS_URS_2025_02/916131213" TargetMode="External"/><Relationship Id="rId30" Type="http://schemas.openxmlformats.org/officeDocument/2006/relationships/hyperlink" Target="https://podminky.urs.cz/item/CS_URS_2024_01/941111111" TargetMode="External"/><Relationship Id="rId35" Type="http://schemas.openxmlformats.org/officeDocument/2006/relationships/hyperlink" Target="https://podminky.urs.cz/item/CS_URS_2026_01/997013112" TargetMode="External"/><Relationship Id="rId43" Type="http://schemas.openxmlformats.org/officeDocument/2006/relationships/hyperlink" Target="https://podminky.urs.cz/item/CS_URS_2025_02/713131242" TargetMode="External"/><Relationship Id="rId48" Type="http://schemas.openxmlformats.org/officeDocument/2006/relationships/hyperlink" Target="https://podminky.urs.cz/item/CS_URS_2025_02/783823133" TargetMode="External"/><Relationship Id="rId8" Type="http://schemas.openxmlformats.org/officeDocument/2006/relationships/hyperlink" Target="https://podminky.urs.cz/item/CS_URS_2025_02/181311103" TargetMode="External"/><Relationship Id="rId51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21151113" TargetMode="External"/><Relationship Id="rId12" Type="http://schemas.openxmlformats.org/officeDocument/2006/relationships/hyperlink" Target="https://podminky.urs.cz/item/CS_URS_2025_02/212312111" TargetMode="External"/><Relationship Id="rId17" Type="http://schemas.openxmlformats.org/officeDocument/2006/relationships/hyperlink" Target="https://podminky.urs.cz/item/CS_URS_2024_01/612142001" TargetMode="External"/><Relationship Id="rId25" Type="http://schemas.openxmlformats.org/officeDocument/2006/relationships/hyperlink" Target="https://podminky.urs.cz/item/CS_URS_2025_02/764004841" TargetMode="External"/><Relationship Id="rId33" Type="http://schemas.openxmlformats.org/officeDocument/2006/relationships/hyperlink" Target="https://podminky.urs.cz/item/CS_URS_2025_02/965042241" TargetMode="External"/><Relationship Id="rId38" Type="http://schemas.openxmlformats.org/officeDocument/2006/relationships/hyperlink" Target="https://podminky.urs.cz/item/CS_URS_2024_01/997013509" TargetMode="External"/><Relationship Id="rId46" Type="http://schemas.openxmlformats.org/officeDocument/2006/relationships/hyperlink" Target="https://podminky.urs.cz/item/CS_URS_2025_02/767995113" TargetMode="External"/><Relationship Id="rId20" Type="http://schemas.openxmlformats.org/officeDocument/2006/relationships/hyperlink" Target="https://podminky.urs.cz/item/CS_URS_2025_02/622381022" TargetMode="External"/><Relationship Id="rId41" Type="http://schemas.openxmlformats.org/officeDocument/2006/relationships/hyperlink" Target="https://podminky.urs.cz/item/CS_URS_2025_02/711161274" TargetMode="External"/><Relationship Id="rId1" Type="http://schemas.openxmlformats.org/officeDocument/2006/relationships/hyperlink" Target="https://podminky.urs.cz/item/CS_URS_2025_02/111111101" TargetMode="External"/><Relationship Id="rId6" Type="http://schemas.openxmlformats.org/officeDocument/2006/relationships/hyperlink" Target="https://podminky.urs.cz/item/CS_URS_2025_02/1511012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2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3" t="s">
        <v>14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21"/>
      <c r="BE5" s="270" t="s">
        <v>15</v>
      </c>
      <c r="BS5" s="18" t="s">
        <v>6</v>
      </c>
    </row>
    <row r="6" spans="1:74" ht="36.9" customHeight="1">
      <c r="B6" s="21"/>
      <c r="D6" s="27" t="s">
        <v>16</v>
      </c>
      <c r="K6" s="275" t="s">
        <v>17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21"/>
      <c r="BE6" s="271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71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71"/>
      <c r="BS8" s="18" t="s">
        <v>6</v>
      </c>
    </row>
    <row r="9" spans="1:74" ht="14.4" customHeight="1">
      <c r="B9" s="21"/>
      <c r="AR9" s="21"/>
      <c r="BE9" s="271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271"/>
      <c r="BS10" s="18" t="s">
        <v>6</v>
      </c>
    </row>
    <row r="11" spans="1:74" ht="18.45" customHeight="1">
      <c r="B11" s="21"/>
      <c r="E11" s="26" t="s">
        <v>22</v>
      </c>
      <c r="AK11" s="28" t="s">
        <v>27</v>
      </c>
      <c r="AN11" s="26" t="s">
        <v>19</v>
      </c>
      <c r="AR11" s="21"/>
      <c r="BE11" s="271"/>
      <c r="BS11" s="18" t="s">
        <v>6</v>
      </c>
    </row>
    <row r="12" spans="1:74" ht="6.9" customHeight="1">
      <c r="B12" s="21"/>
      <c r="AR12" s="21"/>
      <c r="BE12" s="271"/>
      <c r="BS12" s="18" t="s">
        <v>6</v>
      </c>
    </row>
    <row r="13" spans="1:74" ht="12" customHeight="1">
      <c r="B13" s="21"/>
      <c r="D13" s="28" t="s">
        <v>28</v>
      </c>
      <c r="AK13" s="28" t="s">
        <v>26</v>
      </c>
      <c r="AN13" s="30" t="s">
        <v>29</v>
      </c>
      <c r="AR13" s="21"/>
      <c r="BE13" s="271"/>
      <c r="BS13" s="18" t="s">
        <v>6</v>
      </c>
    </row>
    <row r="14" spans="1:74" ht="13.2">
      <c r="B14" s="21"/>
      <c r="E14" s="276" t="s">
        <v>29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8" t="s">
        <v>27</v>
      </c>
      <c r="AN14" s="30" t="s">
        <v>29</v>
      </c>
      <c r="AR14" s="21"/>
      <c r="BE14" s="271"/>
      <c r="BS14" s="18" t="s">
        <v>6</v>
      </c>
    </row>
    <row r="15" spans="1:74" ht="6.9" customHeight="1">
      <c r="B15" s="21"/>
      <c r="AR15" s="21"/>
      <c r="BE15" s="271"/>
      <c r="BS15" s="18" t="s">
        <v>4</v>
      </c>
    </row>
    <row r="16" spans="1:74" ht="12" customHeight="1">
      <c r="B16" s="21"/>
      <c r="D16" s="28" t="s">
        <v>30</v>
      </c>
      <c r="AK16" s="28" t="s">
        <v>26</v>
      </c>
      <c r="AN16" s="26" t="s">
        <v>19</v>
      </c>
      <c r="AR16" s="21"/>
      <c r="BE16" s="271"/>
      <c r="BS16" s="18" t="s">
        <v>4</v>
      </c>
    </row>
    <row r="17" spans="2:71" ht="18.45" customHeight="1">
      <c r="B17" s="21"/>
      <c r="E17" s="26" t="s">
        <v>22</v>
      </c>
      <c r="AK17" s="28" t="s">
        <v>27</v>
      </c>
      <c r="AN17" s="26" t="s">
        <v>19</v>
      </c>
      <c r="AR17" s="21"/>
      <c r="BE17" s="271"/>
      <c r="BS17" s="18" t="s">
        <v>31</v>
      </c>
    </row>
    <row r="18" spans="2:71" ht="6.9" customHeight="1">
      <c r="B18" s="21"/>
      <c r="AR18" s="21"/>
      <c r="BE18" s="271"/>
      <c r="BS18" s="18" t="s">
        <v>6</v>
      </c>
    </row>
    <row r="19" spans="2:71" ht="12" customHeight="1">
      <c r="B19" s="21"/>
      <c r="D19" s="28" t="s">
        <v>32</v>
      </c>
      <c r="AK19" s="28" t="s">
        <v>26</v>
      </c>
      <c r="AN19" s="26" t="s">
        <v>19</v>
      </c>
      <c r="AR19" s="21"/>
      <c r="BE19" s="271"/>
      <c r="BS19" s="18" t="s">
        <v>6</v>
      </c>
    </row>
    <row r="20" spans="2:71" ht="18.45" customHeight="1">
      <c r="B20" s="21"/>
      <c r="E20" s="26" t="s">
        <v>22</v>
      </c>
      <c r="AK20" s="28" t="s">
        <v>27</v>
      </c>
      <c r="AN20" s="26" t="s">
        <v>19</v>
      </c>
      <c r="AR20" s="21"/>
      <c r="BE20" s="271"/>
      <c r="BS20" s="18" t="s">
        <v>4</v>
      </c>
    </row>
    <row r="21" spans="2:71" ht="6.9" customHeight="1">
      <c r="B21" s="21"/>
      <c r="AR21" s="21"/>
      <c r="BE21" s="271"/>
    </row>
    <row r="22" spans="2:71" ht="12" customHeight="1">
      <c r="B22" s="21"/>
      <c r="D22" s="28" t="s">
        <v>33</v>
      </c>
      <c r="AR22" s="21"/>
      <c r="BE22" s="271"/>
    </row>
    <row r="23" spans="2:71" ht="47.25" customHeight="1">
      <c r="B23" s="21"/>
      <c r="E23" s="278" t="s">
        <v>34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R23" s="21"/>
      <c r="BE23" s="271"/>
    </row>
    <row r="24" spans="2:71" ht="6.9" customHeight="1">
      <c r="B24" s="21"/>
      <c r="AR24" s="21"/>
      <c r="BE24" s="271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1"/>
    </row>
    <row r="26" spans="2:71" s="1" customFormat="1" ht="25.95" customHeight="1">
      <c r="B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9">
        <f>ROUND(AG54,2)</f>
        <v>0</v>
      </c>
      <c r="AL26" s="280"/>
      <c r="AM26" s="280"/>
      <c r="AN26" s="280"/>
      <c r="AO26" s="280"/>
      <c r="AR26" s="33"/>
      <c r="BE26" s="271"/>
    </row>
    <row r="27" spans="2:71" s="1" customFormat="1" ht="6.9" customHeight="1">
      <c r="B27" s="33"/>
      <c r="AR27" s="33"/>
      <c r="BE27" s="271"/>
    </row>
    <row r="28" spans="2:71" s="1" customFormat="1" ht="13.2">
      <c r="B28" s="33"/>
      <c r="L28" s="281" t="s">
        <v>36</v>
      </c>
      <c r="M28" s="281"/>
      <c r="N28" s="281"/>
      <c r="O28" s="281"/>
      <c r="P28" s="281"/>
      <c r="W28" s="281" t="s">
        <v>37</v>
      </c>
      <c r="X28" s="281"/>
      <c r="Y28" s="281"/>
      <c r="Z28" s="281"/>
      <c r="AA28" s="281"/>
      <c r="AB28" s="281"/>
      <c r="AC28" s="281"/>
      <c r="AD28" s="281"/>
      <c r="AE28" s="281"/>
      <c r="AK28" s="281" t="s">
        <v>38</v>
      </c>
      <c r="AL28" s="281"/>
      <c r="AM28" s="281"/>
      <c r="AN28" s="281"/>
      <c r="AO28" s="281"/>
      <c r="AR28" s="33"/>
      <c r="BE28" s="271"/>
    </row>
    <row r="29" spans="2:71" s="2" customFormat="1" ht="14.4" customHeight="1">
      <c r="B29" s="37"/>
      <c r="D29" s="28" t="s">
        <v>39</v>
      </c>
      <c r="F29" s="28" t="s">
        <v>40</v>
      </c>
      <c r="L29" s="284">
        <v>0.21</v>
      </c>
      <c r="M29" s="283"/>
      <c r="N29" s="283"/>
      <c r="O29" s="283"/>
      <c r="P29" s="283"/>
      <c r="W29" s="282">
        <f>ROUND(AZ54, 2)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ROUND(AV54, 2)</f>
        <v>0</v>
      </c>
      <c r="AL29" s="283"/>
      <c r="AM29" s="283"/>
      <c r="AN29" s="283"/>
      <c r="AO29" s="283"/>
      <c r="AR29" s="37"/>
      <c r="BE29" s="272"/>
    </row>
    <row r="30" spans="2:71" s="2" customFormat="1" ht="14.4" customHeight="1">
      <c r="B30" s="37"/>
      <c r="F30" s="28" t="s">
        <v>41</v>
      </c>
      <c r="L30" s="284">
        <v>0.12</v>
      </c>
      <c r="M30" s="283"/>
      <c r="N30" s="283"/>
      <c r="O30" s="283"/>
      <c r="P30" s="283"/>
      <c r="W30" s="282">
        <f>ROUND(BA54,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ROUND(AW54, 2)</f>
        <v>0</v>
      </c>
      <c r="AL30" s="283"/>
      <c r="AM30" s="283"/>
      <c r="AN30" s="283"/>
      <c r="AO30" s="283"/>
      <c r="AR30" s="37"/>
      <c r="BE30" s="272"/>
    </row>
    <row r="31" spans="2:71" s="2" customFormat="1" ht="14.4" hidden="1" customHeight="1">
      <c r="B31" s="37"/>
      <c r="F31" s="28" t="s">
        <v>42</v>
      </c>
      <c r="L31" s="284">
        <v>0.21</v>
      </c>
      <c r="M31" s="283"/>
      <c r="N31" s="283"/>
      <c r="O31" s="283"/>
      <c r="P31" s="283"/>
      <c r="W31" s="282">
        <f>ROUND(BB54,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7"/>
      <c r="BE31" s="272"/>
    </row>
    <row r="32" spans="2:71" s="2" customFormat="1" ht="14.4" hidden="1" customHeight="1">
      <c r="B32" s="37"/>
      <c r="F32" s="28" t="s">
        <v>43</v>
      </c>
      <c r="L32" s="284">
        <v>0.12</v>
      </c>
      <c r="M32" s="283"/>
      <c r="N32" s="283"/>
      <c r="O32" s="283"/>
      <c r="P32" s="283"/>
      <c r="W32" s="282">
        <f>ROUND(BC54,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7"/>
      <c r="BE32" s="272"/>
    </row>
    <row r="33" spans="2:44" s="2" customFormat="1" ht="14.4" hidden="1" customHeight="1">
      <c r="B33" s="37"/>
      <c r="F33" s="28" t="s">
        <v>44</v>
      </c>
      <c r="L33" s="284">
        <v>0</v>
      </c>
      <c r="M33" s="283"/>
      <c r="N33" s="283"/>
      <c r="O33" s="283"/>
      <c r="P33" s="283"/>
      <c r="W33" s="282">
        <f>ROUND(BD54, 2)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285" t="s">
        <v>47</v>
      </c>
      <c r="Y35" s="286"/>
      <c r="Z35" s="286"/>
      <c r="AA35" s="286"/>
      <c r="AB35" s="286"/>
      <c r="AC35" s="40"/>
      <c r="AD35" s="40"/>
      <c r="AE35" s="40"/>
      <c r="AF35" s="40"/>
      <c r="AG35" s="40"/>
      <c r="AH35" s="40"/>
      <c r="AI35" s="40"/>
      <c r="AJ35" s="40"/>
      <c r="AK35" s="287">
        <f>SUM(AK26:AK33)</f>
        <v>0</v>
      </c>
      <c r="AL35" s="286"/>
      <c r="AM35" s="286"/>
      <c r="AN35" s="286"/>
      <c r="AO35" s="288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48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302</v>
      </c>
      <c r="AR44" s="46"/>
    </row>
    <row r="45" spans="2:44" s="4" customFormat="1" ht="36.9" customHeight="1">
      <c r="B45" s="47"/>
      <c r="C45" s="48" t="s">
        <v>16</v>
      </c>
      <c r="L45" s="289" t="str">
        <f>K6</f>
        <v>ABC-ŠROUB – ÚSPORNÁ OPATŘENÍ ČEBÍN</v>
      </c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291" t="str">
        <f>IF(AN8= "","",AN8)</f>
        <v>8.12.2025</v>
      </c>
      <c r="AN47" s="291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25</v>
      </c>
      <c r="L49" s="3" t="str">
        <f>IF(E11= "","",E11)</f>
        <v xml:space="preserve"> </v>
      </c>
      <c r="AI49" s="28" t="s">
        <v>30</v>
      </c>
      <c r="AM49" s="292" t="str">
        <f>IF(E17="","",E17)</f>
        <v xml:space="preserve"> </v>
      </c>
      <c r="AN49" s="293"/>
      <c r="AO49" s="293"/>
      <c r="AP49" s="293"/>
      <c r="AR49" s="33"/>
      <c r="AS49" s="294" t="s">
        <v>49</v>
      </c>
      <c r="AT49" s="295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28</v>
      </c>
      <c r="L50" s="3" t="str">
        <f>IF(E14= "Vyplň údaj","",E14)</f>
        <v/>
      </c>
      <c r="AI50" s="28" t="s">
        <v>32</v>
      </c>
      <c r="AM50" s="292" t="str">
        <f>IF(E20="","",E20)</f>
        <v xml:space="preserve"> </v>
      </c>
      <c r="AN50" s="293"/>
      <c r="AO50" s="293"/>
      <c r="AP50" s="293"/>
      <c r="AR50" s="33"/>
      <c r="AS50" s="296"/>
      <c r="AT50" s="297"/>
      <c r="BD50" s="54"/>
    </row>
    <row r="51" spans="1:91" s="1" customFormat="1" ht="10.8" customHeight="1">
      <c r="B51" s="33"/>
      <c r="AR51" s="33"/>
      <c r="AS51" s="296"/>
      <c r="AT51" s="297"/>
      <c r="BD51" s="54"/>
    </row>
    <row r="52" spans="1:91" s="1" customFormat="1" ht="29.25" customHeight="1">
      <c r="B52" s="33"/>
      <c r="C52" s="298" t="s">
        <v>50</v>
      </c>
      <c r="D52" s="299"/>
      <c r="E52" s="299"/>
      <c r="F52" s="299"/>
      <c r="G52" s="299"/>
      <c r="H52" s="55"/>
      <c r="I52" s="300" t="s">
        <v>51</v>
      </c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301" t="s">
        <v>52</v>
      </c>
      <c r="AH52" s="299"/>
      <c r="AI52" s="299"/>
      <c r="AJ52" s="299"/>
      <c r="AK52" s="299"/>
      <c r="AL52" s="299"/>
      <c r="AM52" s="299"/>
      <c r="AN52" s="300" t="s">
        <v>53</v>
      </c>
      <c r="AO52" s="299"/>
      <c r="AP52" s="299"/>
      <c r="AQ52" s="56" t="s">
        <v>54</v>
      </c>
      <c r="AR52" s="33"/>
      <c r="AS52" s="57" t="s">
        <v>55</v>
      </c>
      <c r="AT52" s="58" t="s">
        <v>56</v>
      </c>
      <c r="AU52" s="58" t="s">
        <v>57</v>
      </c>
      <c r="AV52" s="58" t="s">
        <v>58</v>
      </c>
      <c r="AW52" s="58" t="s">
        <v>59</v>
      </c>
      <c r="AX52" s="58" t="s">
        <v>60</v>
      </c>
      <c r="AY52" s="58" t="s">
        <v>61</v>
      </c>
      <c r="AZ52" s="58" t="s">
        <v>62</v>
      </c>
      <c r="BA52" s="58" t="s">
        <v>63</v>
      </c>
      <c r="BB52" s="58" t="s">
        <v>64</v>
      </c>
      <c r="BC52" s="58" t="s">
        <v>65</v>
      </c>
      <c r="BD52" s="59" t="s">
        <v>66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67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5">
        <f>ROUND(AG55,2)</f>
        <v>0</v>
      </c>
      <c r="AH54" s="305"/>
      <c r="AI54" s="305"/>
      <c r="AJ54" s="305"/>
      <c r="AK54" s="305"/>
      <c r="AL54" s="305"/>
      <c r="AM54" s="305"/>
      <c r="AN54" s="306">
        <f>SUM(AG54,AT54)</f>
        <v>0</v>
      </c>
      <c r="AO54" s="306"/>
      <c r="AP54" s="306"/>
      <c r="AQ54" s="65" t="s">
        <v>19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ROUND(AZ55,2)</f>
        <v>0</v>
      </c>
      <c r="BA54" s="67">
        <f>ROUND(BA55,2)</f>
        <v>0</v>
      </c>
      <c r="BB54" s="67">
        <f>ROUND(BB55,2)</f>
        <v>0</v>
      </c>
      <c r="BC54" s="67">
        <f>ROUND(BC55,2)</f>
        <v>0</v>
      </c>
      <c r="BD54" s="69">
        <f>ROUND(BD55,2)</f>
        <v>0</v>
      </c>
      <c r="BS54" s="70" t="s">
        <v>68</v>
      </c>
      <c r="BT54" s="70" t="s">
        <v>69</v>
      </c>
      <c r="BU54" s="71" t="s">
        <v>70</v>
      </c>
      <c r="BV54" s="70" t="s">
        <v>71</v>
      </c>
      <c r="BW54" s="70" t="s">
        <v>5</v>
      </c>
      <c r="BX54" s="70" t="s">
        <v>72</v>
      </c>
      <c r="CL54" s="70" t="s">
        <v>19</v>
      </c>
    </row>
    <row r="55" spans="1:91" s="6" customFormat="1" ht="16.5" customHeight="1">
      <c r="A55" s="72" t="s">
        <v>73</v>
      </c>
      <c r="B55" s="73"/>
      <c r="C55" s="74"/>
      <c r="D55" s="304" t="s">
        <v>74</v>
      </c>
      <c r="E55" s="304"/>
      <c r="F55" s="304"/>
      <c r="G55" s="304"/>
      <c r="H55" s="304"/>
      <c r="I55" s="75"/>
      <c r="J55" s="304" t="s">
        <v>75</v>
      </c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2">
        <f>'1010-1a - Opláštění budov...'!J30</f>
        <v>0</v>
      </c>
      <c r="AH55" s="303"/>
      <c r="AI55" s="303"/>
      <c r="AJ55" s="303"/>
      <c r="AK55" s="303"/>
      <c r="AL55" s="303"/>
      <c r="AM55" s="303"/>
      <c r="AN55" s="302">
        <f>SUM(AG55,AT55)</f>
        <v>0</v>
      </c>
      <c r="AO55" s="303"/>
      <c r="AP55" s="303"/>
      <c r="AQ55" s="76" t="s">
        <v>76</v>
      </c>
      <c r="AR55" s="73"/>
      <c r="AS55" s="77">
        <v>0</v>
      </c>
      <c r="AT55" s="78">
        <f>ROUND(SUM(AV55:AW55),2)</f>
        <v>0</v>
      </c>
      <c r="AU55" s="79">
        <f>'1010-1a - Opláštění budov...'!P97</f>
        <v>0</v>
      </c>
      <c r="AV55" s="78">
        <f>'1010-1a - Opláštění budov...'!J33</f>
        <v>0</v>
      </c>
      <c r="AW55" s="78">
        <f>'1010-1a - Opláštění budov...'!J34</f>
        <v>0</v>
      </c>
      <c r="AX55" s="78">
        <f>'1010-1a - Opláštění budov...'!J35</f>
        <v>0</v>
      </c>
      <c r="AY55" s="78">
        <f>'1010-1a - Opláštění budov...'!J36</f>
        <v>0</v>
      </c>
      <c r="AZ55" s="78">
        <f>'1010-1a - Opláštění budov...'!F33</f>
        <v>0</v>
      </c>
      <c r="BA55" s="78">
        <f>'1010-1a - Opláštění budov...'!F34</f>
        <v>0</v>
      </c>
      <c r="BB55" s="78">
        <f>'1010-1a - Opláštění budov...'!F35</f>
        <v>0</v>
      </c>
      <c r="BC55" s="78">
        <f>'1010-1a - Opláštění budov...'!F36</f>
        <v>0</v>
      </c>
      <c r="BD55" s="80">
        <f>'1010-1a - Opláštění budov...'!F37</f>
        <v>0</v>
      </c>
      <c r="BT55" s="81" t="s">
        <v>77</v>
      </c>
      <c r="BV55" s="81" t="s">
        <v>71</v>
      </c>
      <c r="BW55" s="81" t="s">
        <v>78</v>
      </c>
      <c r="BX55" s="81" t="s">
        <v>5</v>
      </c>
      <c r="CL55" s="81" t="s">
        <v>19</v>
      </c>
      <c r="CM55" s="81" t="s">
        <v>79</v>
      </c>
    </row>
    <row r="56" spans="1:91" s="1" customFormat="1" ht="30" customHeight="1">
      <c r="B56" s="33"/>
      <c r="AR56" s="33"/>
    </row>
    <row r="57" spans="1:91" s="1" customFormat="1" ht="6.9" customHeight="1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33"/>
    </row>
  </sheetData>
  <sheetProtection algorithmName="SHA-512" hashValue="6KKAiSEWYRwiDeg9rhkYVxnD8TqL42oxsdwwxAyWnv3NpRXwBa8oG970gcwRvpVW8t91kEeQR8mi09LthH8t6g==" saltValue="/U+24YZv23o7K9qjwS0SzcoV5U7wlezCLuHREFrxhq14dSWSyZJns9v2MKD6i3gWuijEhh9qn1RmQRGySo9IC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1a - Opláštění budo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8" t="s">
        <v>78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2:46" ht="24.9" customHeight="1">
      <c r="B4" s="21"/>
      <c r="D4" s="22" t="s">
        <v>80</v>
      </c>
      <c r="L4" s="21"/>
      <c r="M4" s="82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07" t="str">
        <f>'Rekapitulace stavby'!K6</f>
        <v>ABC-ŠROUB – ÚSPORNÁ OPATŘENÍ ČEBÍN</v>
      </c>
      <c r="F7" s="308"/>
      <c r="G7" s="308"/>
      <c r="H7" s="308"/>
      <c r="L7" s="21"/>
    </row>
    <row r="8" spans="2:46" s="1" customFormat="1" ht="12" customHeight="1">
      <c r="B8" s="33"/>
      <c r="D8" s="28" t="s">
        <v>81</v>
      </c>
      <c r="L8" s="33"/>
    </row>
    <row r="9" spans="2:46" s="1" customFormat="1" ht="16.5" customHeight="1">
      <c r="B9" s="33"/>
      <c r="E9" s="289" t="s">
        <v>82</v>
      </c>
      <c r="F9" s="309"/>
      <c r="G9" s="309"/>
      <c r="H9" s="309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8.12.2025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22</v>
      </c>
      <c r="I15" s="28" t="s">
        <v>27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73"/>
      <c r="G18" s="273"/>
      <c r="H18" s="27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26</v>
      </c>
      <c r="J23" s="26" t="s">
        <v>19</v>
      </c>
      <c r="L23" s="33"/>
    </row>
    <row r="24" spans="2:12" s="1" customFormat="1" ht="18" customHeight="1">
      <c r="B24" s="33"/>
      <c r="E24" s="26" t="s">
        <v>22</v>
      </c>
      <c r="I24" s="28" t="s">
        <v>27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83"/>
      <c r="E27" s="278" t="s">
        <v>19</v>
      </c>
      <c r="F27" s="278"/>
      <c r="G27" s="278"/>
      <c r="H27" s="278"/>
      <c r="L27" s="83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4" t="s">
        <v>35</v>
      </c>
      <c r="J30" s="64">
        <f>ROUND(J97,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3" t="s">
        <v>39</v>
      </c>
      <c r="E33" s="28" t="s">
        <v>40</v>
      </c>
      <c r="F33" s="85">
        <f>ROUND((SUM(BE97:BE453)),  2)</f>
        <v>0</v>
      </c>
      <c r="I33" s="86">
        <v>0.21</v>
      </c>
      <c r="J33" s="85">
        <f>ROUND(((SUM(BE97:BE453))*I33),  2)</f>
        <v>0</v>
      </c>
      <c r="L33" s="33"/>
    </row>
    <row r="34" spans="2:12" s="1" customFormat="1" ht="14.4" customHeight="1">
      <c r="B34" s="33"/>
      <c r="E34" s="28" t="s">
        <v>41</v>
      </c>
      <c r="F34" s="85">
        <f>ROUND((SUM(BF97:BF453)),  2)</f>
        <v>0</v>
      </c>
      <c r="I34" s="86">
        <v>0.12</v>
      </c>
      <c r="J34" s="85">
        <f>ROUND(((SUM(BF97:BF453))*I34),  2)</f>
        <v>0</v>
      </c>
      <c r="L34" s="33"/>
    </row>
    <row r="35" spans="2:12" s="1" customFormat="1" ht="14.4" hidden="1" customHeight="1">
      <c r="B35" s="33"/>
      <c r="E35" s="28" t="s">
        <v>42</v>
      </c>
      <c r="F35" s="85">
        <f>ROUND((SUM(BG97:BG453)),  2)</f>
        <v>0</v>
      </c>
      <c r="I35" s="86">
        <v>0.21</v>
      </c>
      <c r="J35" s="85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85">
        <f>ROUND((SUM(BH97:BH453)),  2)</f>
        <v>0</v>
      </c>
      <c r="I36" s="86">
        <v>0.12</v>
      </c>
      <c r="J36" s="85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85">
        <f>ROUND((SUM(BI97:BI453)),  2)</f>
        <v>0</v>
      </c>
      <c r="I37" s="86">
        <v>0</v>
      </c>
      <c r="J37" s="85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87"/>
      <c r="D39" s="88" t="s">
        <v>45</v>
      </c>
      <c r="E39" s="55"/>
      <c r="F39" s="55"/>
      <c r="G39" s="89" t="s">
        <v>46</v>
      </c>
      <c r="H39" s="90" t="s">
        <v>47</v>
      </c>
      <c r="I39" s="55"/>
      <c r="J39" s="91">
        <f>SUM(J30:J37)</f>
        <v>0</v>
      </c>
      <c r="K39" s="92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83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07" t="str">
        <f>E7</f>
        <v>ABC-ŠROUB – ÚSPORNÁ OPATŘENÍ ČEBÍN</v>
      </c>
      <c r="F48" s="308"/>
      <c r="G48" s="308"/>
      <c r="H48" s="308"/>
      <c r="L48" s="33"/>
    </row>
    <row r="49" spans="2:47" s="1" customFormat="1" ht="12" customHeight="1">
      <c r="B49" s="33"/>
      <c r="C49" s="28" t="s">
        <v>81</v>
      </c>
      <c r="L49" s="33"/>
    </row>
    <row r="50" spans="2:47" s="1" customFormat="1" ht="16.5" customHeight="1">
      <c r="B50" s="33"/>
      <c r="E50" s="289" t="str">
        <f>E9</f>
        <v>1010-1a - Opláštění budovy-objekt SO 101</v>
      </c>
      <c r="F50" s="309"/>
      <c r="G50" s="309"/>
      <c r="H50" s="30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8.12.2025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30</v>
      </c>
      <c r="J54" s="31" t="str">
        <f>E21</f>
        <v xml:space="preserve"> </v>
      </c>
      <c r="L54" s="33"/>
    </row>
    <row r="55" spans="2:47" s="1" customFormat="1" ht="15.15" customHeight="1">
      <c r="B55" s="33"/>
      <c r="C55" s="28" t="s">
        <v>28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3" t="s">
        <v>84</v>
      </c>
      <c r="D57" s="87"/>
      <c r="E57" s="87"/>
      <c r="F57" s="87"/>
      <c r="G57" s="87"/>
      <c r="H57" s="87"/>
      <c r="I57" s="87"/>
      <c r="J57" s="94" t="s">
        <v>85</v>
      </c>
      <c r="K57" s="87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5" t="s">
        <v>67</v>
      </c>
      <c r="J59" s="64">
        <f>J97</f>
        <v>0</v>
      </c>
      <c r="L59" s="33"/>
      <c r="AU59" s="18" t="s">
        <v>86</v>
      </c>
    </row>
    <row r="60" spans="2:47" s="8" customFormat="1" ht="24.9" customHeight="1">
      <c r="B60" s="96"/>
      <c r="D60" s="97" t="s">
        <v>87</v>
      </c>
      <c r="E60" s="98"/>
      <c r="F60" s="98"/>
      <c r="G60" s="98"/>
      <c r="H60" s="98"/>
      <c r="I60" s="98"/>
      <c r="J60" s="99">
        <f>J98</f>
        <v>0</v>
      </c>
      <c r="L60" s="96"/>
    </row>
    <row r="61" spans="2:47" s="9" customFormat="1" ht="19.95" customHeight="1">
      <c r="B61" s="100"/>
      <c r="D61" s="101" t="s">
        <v>88</v>
      </c>
      <c r="E61" s="102"/>
      <c r="F61" s="102"/>
      <c r="G61" s="102"/>
      <c r="H61" s="102"/>
      <c r="I61" s="102"/>
      <c r="J61" s="103">
        <f>J99</f>
        <v>0</v>
      </c>
      <c r="L61" s="100"/>
    </row>
    <row r="62" spans="2:47" s="9" customFormat="1" ht="19.95" customHeight="1">
      <c r="B62" s="100"/>
      <c r="D62" s="101" t="s">
        <v>89</v>
      </c>
      <c r="E62" s="102"/>
      <c r="F62" s="102"/>
      <c r="G62" s="102"/>
      <c r="H62" s="102"/>
      <c r="I62" s="102"/>
      <c r="J62" s="103">
        <f>J146</f>
        <v>0</v>
      </c>
      <c r="L62" s="100"/>
    </row>
    <row r="63" spans="2:47" s="9" customFormat="1" ht="19.95" customHeight="1">
      <c r="B63" s="100"/>
      <c r="D63" s="101" t="s">
        <v>90</v>
      </c>
      <c r="E63" s="102"/>
      <c r="F63" s="102"/>
      <c r="G63" s="102"/>
      <c r="H63" s="102"/>
      <c r="I63" s="102"/>
      <c r="J63" s="103">
        <f>J175</f>
        <v>0</v>
      </c>
      <c r="L63" s="100"/>
    </row>
    <row r="64" spans="2:47" s="9" customFormat="1" ht="19.95" customHeight="1">
      <c r="B64" s="100"/>
      <c r="D64" s="101" t="s">
        <v>91</v>
      </c>
      <c r="E64" s="102"/>
      <c r="F64" s="102"/>
      <c r="G64" s="102"/>
      <c r="H64" s="102"/>
      <c r="I64" s="102"/>
      <c r="J64" s="103">
        <f>J202</f>
        <v>0</v>
      </c>
      <c r="L64" s="100"/>
    </row>
    <row r="65" spans="2:12" s="9" customFormat="1" ht="19.95" customHeight="1">
      <c r="B65" s="100"/>
      <c r="D65" s="101" t="s">
        <v>92</v>
      </c>
      <c r="E65" s="102"/>
      <c r="F65" s="102"/>
      <c r="G65" s="102"/>
      <c r="H65" s="102"/>
      <c r="I65" s="102"/>
      <c r="J65" s="103">
        <f>J210</f>
        <v>0</v>
      </c>
      <c r="L65" s="100"/>
    </row>
    <row r="66" spans="2:12" s="9" customFormat="1" ht="19.95" customHeight="1">
      <c r="B66" s="100"/>
      <c r="D66" s="101" t="s">
        <v>93</v>
      </c>
      <c r="E66" s="102"/>
      <c r="F66" s="102"/>
      <c r="G66" s="102"/>
      <c r="H66" s="102"/>
      <c r="I66" s="102"/>
      <c r="J66" s="103">
        <f>J239</f>
        <v>0</v>
      </c>
      <c r="L66" s="100"/>
    </row>
    <row r="67" spans="2:12" s="9" customFormat="1" ht="19.95" customHeight="1">
      <c r="B67" s="100"/>
      <c r="D67" s="101" t="s">
        <v>94</v>
      </c>
      <c r="E67" s="102"/>
      <c r="F67" s="102"/>
      <c r="G67" s="102"/>
      <c r="H67" s="102"/>
      <c r="I67" s="102"/>
      <c r="J67" s="103">
        <f>J269</f>
        <v>0</v>
      </c>
      <c r="L67" s="100"/>
    </row>
    <row r="68" spans="2:12" s="9" customFormat="1" ht="14.85" customHeight="1">
      <c r="B68" s="100"/>
      <c r="D68" s="101" t="s">
        <v>95</v>
      </c>
      <c r="E68" s="102"/>
      <c r="F68" s="102"/>
      <c r="G68" s="102"/>
      <c r="H68" s="102"/>
      <c r="I68" s="102"/>
      <c r="J68" s="103">
        <f>J334</f>
        <v>0</v>
      </c>
      <c r="L68" s="100"/>
    </row>
    <row r="69" spans="2:12" s="9" customFormat="1" ht="19.95" customHeight="1">
      <c r="B69" s="100"/>
      <c r="D69" s="101" t="s">
        <v>96</v>
      </c>
      <c r="E69" s="102"/>
      <c r="F69" s="102"/>
      <c r="G69" s="102"/>
      <c r="H69" s="102"/>
      <c r="I69" s="102"/>
      <c r="J69" s="103">
        <f>J338</f>
        <v>0</v>
      </c>
      <c r="L69" s="100"/>
    </row>
    <row r="70" spans="2:12" s="8" customFormat="1" ht="24.9" customHeight="1">
      <c r="B70" s="96"/>
      <c r="D70" s="97" t="s">
        <v>97</v>
      </c>
      <c r="E70" s="98"/>
      <c r="F70" s="98"/>
      <c r="G70" s="98"/>
      <c r="H70" s="98"/>
      <c r="I70" s="98"/>
      <c r="J70" s="99">
        <f>J351</f>
        <v>0</v>
      </c>
      <c r="L70" s="96"/>
    </row>
    <row r="71" spans="2:12" s="9" customFormat="1" ht="19.95" customHeight="1">
      <c r="B71" s="100"/>
      <c r="D71" s="101" t="s">
        <v>98</v>
      </c>
      <c r="E71" s="102"/>
      <c r="F71" s="102"/>
      <c r="G71" s="102"/>
      <c r="H71" s="102"/>
      <c r="I71" s="102"/>
      <c r="J71" s="103">
        <f>J352</f>
        <v>0</v>
      </c>
      <c r="L71" s="100"/>
    </row>
    <row r="72" spans="2:12" s="9" customFormat="1" ht="19.95" customHeight="1">
      <c r="B72" s="100"/>
      <c r="D72" s="101" t="s">
        <v>99</v>
      </c>
      <c r="E72" s="102"/>
      <c r="F72" s="102"/>
      <c r="G72" s="102"/>
      <c r="H72" s="102"/>
      <c r="I72" s="102"/>
      <c r="J72" s="103">
        <f>J369</f>
        <v>0</v>
      </c>
      <c r="L72" s="100"/>
    </row>
    <row r="73" spans="2:12" s="9" customFormat="1" ht="19.95" customHeight="1">
      <c r="B73" s="100"/>
      <c r="D73" s="101" t="s">
        <v>100</v>
      </c>
      <c r="E73" s="102"/>
      <c r="F73" s="102"/>
      <c r="G73" s="102"/>
      <c r="H73" s="102"/>
      <c r="I73" s="102"/>
      <c r="J73" s="103">
        <f>J401</f>
        <v>0</v>
      </c>
      <c r="L73" s="100"/>
    </row>
    <row r="74" spans="2:12" s="9" customFormat="1" ht="19.95" customHeight="1">
      <c r="B74" s="100"/>
      <c r="D74" s="101" t="s">
        <v>101</v>
      </c>
      <c r="E74" s="102"/>
      <c r="F74" s="102"/>
      <c r="G74" s="102"/>
      <c r="H74" s="102"/>
      <c r="I74" s="102"/>
      <c r="J74" s="103">
        <f>J405</f>
        <v>0</v>
      </c>
      <c r="L74" s="100"/>
    </row>
    <row r="75" spans="2:12" s="9" customFormat="1" ht="19.95" customHeight="1">
      <c r="B75" s="100"/>
      <c r="D75" s="101" t="s">
        <v>102</v>
      </c>
      <c r="E75" s="102"/>
      <c r="F75" s="102"/>
      <c r="G75" s="102"/>
      <c r="H75" s="102"/>
      <c r="I75" s="102"/>
      <c r="J75" s="103">
        <f>J437</f>
        <v>0</v>
      </c>
      <c r="L75" s="100"/>
    </row>
    <row r="76" spans="2:12" s="8" customFormat="1" ht="24.9" customHeight="1">
      <c r="B76" s="96"/>
      <c r="D76" s="97" t="s">
        <v>103</v>
      </c>
      <c r="E76" s="98"/>
      <c r="F76" s="98"/>
      <c r="G76" s="98"/>
      <c r="H76" s="98"/>
      <c r="I76" s="98"/>
      <c r="J76" s="99">
        <f>J450</f>
        <v>0</v>
      </c>
      <c r="L76" s="96"/>
    </row>
    <row r="77" spans="2:12" s="9" customFormat="1" ht="19.95" customHeight="1">
      <c r="B77" s="100"/>
      <c r="D77" s="101" t="s">
        <v>104</v>
      </c>
      <c r="E77" s="102"/>
      <c r="F77" s="102"/>
      <c r="G77" s="102"/>
      <c r="H77" s="102"/>
      <c r="I77" s="102"/>
      <c r="J77" s="103">
        <f>J451</f>
        <v>0</v>
      </c>
      <c r="L77" s="100"/>
    </row>
    <row r="78" spans="2:12" s="1" customFormat="1" ht="21.75" customHeight="1">
      <c r="B78" s="33"/>
      <c r="L78" s="33"/>
    </row>
    <row r="79" spans="2:12" s="1" customFormat="1" ht="6.9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20" s="1" customFormat="1" ht="6.9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20" s="1" customFormat="1" ht="24.9" customHeight="1">
      <c r="B84" s="33"/>
      <c r="C84" s="22" t="s">
        <v>105</v>
      </c>
      <c r="L84" s="33"/>
    </row>
    <row r="85" spans="2:20" s="1" customFormat="1" ht="6.9" customHeight="1">
      <c r="B85" s="33"/>
      <c r="L85" s="33"/>
    </row>
    <row r="86" spans="2:20" s="1" customFormat="1" ht="12" customHeight="1">
      <c r="B86" s="33"/>
      <c r="C86" s="28" t="s">
        <v>16</v>
      </c>
      <c r="L86" s="33"/>
    </row>
    <row r="87" spans="2:20" s="1" customFormat="1" ht="16.5" customHeight="1">
      <c r="B87" s="33"/>
      <c r="E87" s="307" t="str">
        <f>E7</f>
        <v>ABC-ŠROUB – ÚSPORNÁ OPATŘENÍ ČEBÍN</v>
      </c>
      <c r="F87" s="308"/>
      <c r="G87" s="308"/>
      <c r="H87" s="308"/>
      <c r="L87" s="33"/>
    </row>
    <row r="88" spans="2:20" s="1" customFormat="1" ht="12" customHeight="1">
      <c r="B88" s="33"/>
      <c r="C88" s="28" t="s">
        <v>81</v>
      </c>
      <c r="L88" s="33"/>
    </row>
    <row r="89" spans="2:20" s="1" customFormat="1" ht="16.5" customHeight="1">
      <c r="B89" s="33"/>
      <c r="E89" s="289" t="str">
        <f>E9</f>
        <v>1010-1a - Opláštění budovy-objekt SO 101</v>
      </c>
      <c r="F89" s="309"/>
      <c r="G89" s="309"/>
      <c r="H89" s="309"/>
      <c r="L89" s="33"/>
    </row>
    <row r="90" spans="2:20" s="1" customFormat="1" ht="6.9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F12</f>
        <v xml:space="preserve"> </v>
      </c>
      <c r="I91" s="28" t="s">
        <v>23</v>
      </c>
      <c r="J91" s="50" t="str">
        <f>IF(J12="","",J12)</f>
        <v>8.12.2025</v>
      </c>
      <c r="L91" s="33"/>
    </row>
    <row r="92" spans="2:20" s="1" customFormat="1" ht="6.9" customHeight="1">
      <c r="B92" s="33"/>
      <c r="L92" s="33"/>
    </row>
    <row r="93" spans="2:20" s="1" customFormat="1" ht="15.15" customHeight="1">
      <c r="B93" s="33"/>
      <c r="C93" s="28" t="s">
        <v>25</v>
      </c>
      <c r="F93" s="26" t="str">
        <f>E15</f>
        <v xml:space="preserve"> </v>
      </c>
      <c r="I93" s="28" t="s">
        <v>30</v>
      </c>
      <c r="J93" s="31" t="str">
        <f>E21</f>
        <v xml:space="preserve"> </v>
      </c>
      <c r="L93" s="33"/>
    </row>
    <row r="94" spans="2:20" s="1" customFormat="1" ht="15.15" customHeight="1">
      <c r="B94" s="33"/>
      <c r="C94" s="28" t="s">
        <v>28</v>
      </c>
      <c r="F94" s="26" t="str">
        <f>IF(E18="","",E18)</f>
        <v>Vyplň údaj</v>
      </c>
      <c r="I94" s="28" t="s">
        <v>32</v>
      </c>
      <c r="J94" s="31" t="str">
        <f>E24</f>
        <v xml:space="preserve"> 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04"/>
      <c r="C96" s="105" t="s">
        <v>106</v>
      </c>
      <c r="D96" s="106" t="s">
        <v>54</v>
      </c>
      <c r="E96" s="106" t="s">
        <v>50</v>
      </c>
      <c r="F96" s="106" t="s">
        <v>51</v>
      </c>
      <c r="G96" s="106" t="s">
        <v>107</v>
      </c>
      <c r="H96" s="106" t="s">
        <v>108</v>
      </c>
      <c r="I96" s="106" t="s">
        <v>109</v>
      </c>
      <c r="J96" s="107" t="s">
        <v>85</v>
      </c>
      <c r="K96" s="108" t="s">
        <v>110</v>
      </c>
      <c r="L96" s="104"/>
      <c r="M96" s="57" t="s">
        <v>19</v>
      </c>
      <c r="N96" s="58" t="s">
        <v>39</v>
      </c>
      <c r="O96" s="58" t="s">
        <v>111</v>
      </c>
      <c r="P96" s="58" t="s">
        <v>112</v>
      </c>
      <c r="Q96" s="58" t="s">
        <v>113</v>
      </c>
      <c r="R96" s="58" t="s">
        <v>114</v>
      </c>
      <c r="S96" s="58" t="s">
        <v>115</v>
      </c>
      <c r="T96" s="59" t="s">
        <v>116</v>
      </c>
    </row>
    <row r="97" spans="2:65" s="1" customFormat="1" ht="22.8" customHeight="1">
      <c r="B97" s="33"/>
      <c r="C97" s="62" t="s">
        <v>117</v>
      </c>
      <c r="J97" s="109">
        <f>BK97</f>
        <v>0</v>
      </c>
      <c r="L97" s="33"/>
      <c r="M97" s="60"/>
      <c r="N97" s="51"/>
      <c r="O97" s="51"/>
      <c r="P97" s="110">
        <f>P98+P351+P450</f>
        <v>0</v>
      </c>
      <c r="Q97" s="51"/>
      <c r="R97" s="110">
        <f>R98+R351+R450</f>
        <v>63.152524109999995</v>
      </c>
      <c r="S97" s="51"/>
      <c r="T97" s="111">
        <f>T98+T351+T450</f>
        <v>17.674800000000005</v>
      </c>
      <c r="AT97" s="18" t="s">
        <v>68</v>
      </c>
      <c r="AU97" s="18" t="s">
        <v>86</v>
      </c>
      <c r="BK97" s="112">
        <f>BK98+BK351+BK450</f>
        <v>0</v>
      </c>
    </row>
    <row r="98" spans="2:65" s="11" customFormat="1" ht="25.95" customHeight="1">
      <c r="B98" s="113"/>
      <c r="D98" s="114" t="s">
        <v>68</v>
      </c>
      <c r="E98" s="115" t="s">
        <v>118</v>
      </c>
      <c r="F98" s="115" t="s">
        <v>119</v>
      </c>
      <c r="I98" s="116"/>
      <c r="J98" s="117">
        <f>BK98</f>
        <v>0</v>
      </c>
      <c r="L98" s="113"/>
      <c r="M98" s="118"/>
      <c r="P98" s="119">
        <f>P99+P146+P175+P202+P210+P239+P269+P338</f>
        <v>0</v>
      </c>
      <c r="R98" s="119">
        <f>R99+R146+R175+R202+R210+R239+R269+R338</f>
        <v>58.613800459999993</v>
      </c>
      <c r="T98" s="120">
        <f>T99+T146+T175+T202+T210+T239+T269+T338</f>
        <v>17.674800000000005</v>
      </c>
      <c r="AR98" s="114" t="s">
        <v>77</v>
      </c>
      <c r="AT98" s="121" t="s">
        <v>68</v>
      </c>
      <c r="AU98" s="121" t="s">
        <v>69</v>
      </c>
      <c r="AY98" s="114" t="s">
        <v>120</v>
      </c>
      <c r="BK98" s="122">
        <f>BK99+BK146+BK175+BK202+BK210+BK239+BK269+BK338</f>
        <v>0</v>
      </c>
    </row>
    <row r="99" spans="2:65" s="11" customFormat="1" ht="22.8" customHeight="1">
      <c r="B99" s="113"/>
      <c r="D99" s="114" t="s">
        <v>68</v>
      </c>
      <c r="E99" s="123" t="s">
        <v>77</v>
      </c>
      <c r="F99" s="123" t="s">
        <v>121</v>
      </c>
      <c r="I99" s="116"/>
      <c r="J99" s="124">
        <f>BK99</f>
        <v>0</v>
      </c>
      <c r="L99" s="113"/>
      <c r="M99" s="118"/>
      <c r="P99" s="119">
        <f>SUM(P100:P145)</f>
        <v>0</v>
      </c>
      <c r="R99" s="119">
        <f>SUM(R100:R145)</f>
        <v>0.5681951999999999</v>
      </c>
      <c r="T99" s="120">
        <f>SUM(T100:T145)</f>
        <v>1.17</v>
      </c>
      <c r="AR99" s="114" t="s">
        <v>77</v>
      </c>
      <c r="AT99" s="121" t="s">
        <v>68</v>
      </c>
      <c r="AU99" s="121" t="s">
        <v>77</v>
      </c>
      <c r="AY99" s="114" t="s">
        <v>120</v>
      </c>
      <c r="BK99" s="122">
        <f>SUM(BK100:BK145)</f>
        <v>0</v>
      </c>
    </row>
    <row r="100" spans="2:65" s="1" customFormat="1" ht="21.75" customHeight="1">
      <c r="B100" s="33"/>
      <c r="C100" s="125" t="s">
        <v>77</v>
      </c>
      <c r="D100" s="125" t="s">
        <v>122</v>
      </c>
      <c r="E100" s="126" t="s">
        <v>123</v>
      </c>
      <c r="F100" s="127" t="s">
        <v>124</v>
      </c>
      <c r="G100" s="128" t="s">
        <v>125</v>
      </c>
      <c r="H100" s="129">
        <v>16.399999999999999</v>
      </c>
      <c r="I100" s="130"/>
      <c r="J100" s="131">
        <f>ROUND(I100*H100,2)</f>
        <v>0</v>
      </c>
      <c r="K100" s="132"/>
      <c r="L100" s="33"/>
      <c r="M100" s="133" t="s">
        <v>19</v>
      </c>
      <c r="N100" s="134" t="s">
        <v>40</v>
      </c>
      <c r="P100" s="135">
        <f>O100*H100</f>
        <v>0</v>
      </c>
      <c r="Q100" s="135">
        <v>0</v>
      </c>
      <c r="R100" s="135">
        <f>Q100*H100</f>
        <v>0</v>
      </c>
      <c r="S100" s="135">
        <v>0</v>
      </c>
      <c r="T100" s="136">
        <f>S100*H100</f>
        <v>0</v>
      </c>
      <c r="AR100" s="137" t="s">
        <v>126</v>
      </c>
      <c r="AT100" s="137" t="s">
        <v>122</v>
      </c>
      <c r="AU100" s="137" t="s">
        <v>79</v>
      </c>
      <c r="AY100" s="18" t="s">
        <v>120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8" t="s">
        <v>77</v>
      </c>
      <c r="BK100" s="138">
        <f>ROUND(I100*H100,2)</f>
        <v>0</v>
      </c>
      <c r="BL100" s="18" t="s">
        <v>126</v>
      </c>
      <c r="BM100" s="137" t="s">
        <v>127</v>
      </c>
    </row>
    <row r="101" spans="2:65" s="1" customFormat="1" ht="10.199999999999999">
      <c r="B101" s="33"/>
      <c r="D101" s="139" t="s">
        <v>128</v>
      </c>
      <c r="F101" s="140" t="s">
        <v>129</v>
      </c>
      <c r="I101" s="141"/>
      <c r="L101" s="33"/>
      <c r="M101" s="142"/>
      <c r="T101" s="54"/>
      <c r="AT101" s="18" t="s">
        <v>128</v>
      </c>
      <c r="AU101" s="18" t="s">
        <v>79</v>
      </c>
    </row>
    <row r="102" spans="2:65" s="12" customFormat="1" ht="10.199999999999999">
      <c r="B102" s="143"/>
      <c r="D102" s="144" t="s">
        <v>130</v>
      </c>
      <c r="E102" s="145" t="s">
        <v>19</v>
      </c>
      <c r="F102" s="146" t="s">
        <v>131</v>
      </c>
      <c r="H102" s="147">
        <v>16.399999999999999</v>
      </c>
      <c r="I102" s="148"/>
      <c r="L102" s="143"/>
      <c r="M102" s="149"/>
      <c r="T102" s="150"/>
      <c r="AT102" s="145" t="s">
        <v>130</v>
      </c>
      <c r="AU102" s="145" t="s">
        <v>79</v>
      </c>
      <c r="AV102" s="12" t="s">
        <v>79</v>
      </c>
      <c r="AW102" s="12" t="s">
        <v>31</v>
      </c>
      <c r="AX102" s="12" t="s">
        <v>69</v>
      </c>
      <c r="AY102" s="145" t="s">
        <v>120</v>
      </c>
    </row>
    <row r="103" spans="2:65" s="13" customFormat="1" ht="10.199999999999999">
      <c r="B103" s="151"/>
      <c r="D103" s="144" t="s">
        <v>130</v>
      </c>
      <c r="E103" s="152" t="s">
        <v>19</v>
      </c>
      <c r="F103" s="153" t="s">
        <v>132</v>
      </c>
      <c r="H103" s="154">
        <v>16.399999999999999</v>
      </c>
      <c r="I103" s="155"/>
      <c r="L103" s="151"/>
      <c r="M103" s="156"/>
      <c r="T103" s="157"/>
      <c r="AT103" s="152" t="s">
        <v>130</v>
      </c>
      <c r="AU103" s="152" t="s">
        <v>79</v>
      </c>
      <c r="AV103" s="13" t="s">
        <v>126</v>
      </c>
      <c r="AW103" s="13" t="s">
        <v>31</v>
      </c>
      <c r="AX103" s="13" t="s">
        <v>77</v>
      </c>
      <c r="AY103" s="152" t="s">
        <v>120</v>
      </c>
    </row>
    <row r="104" spans="2:65" s="1" customFormat="1" ht="37.799999999999997" customHeight="1">
      <c r="B104" s="33"/>
      <c r="C104" s="125" t="s">
        <v>79</v>
      </c>
      <c r="D104" s="125" t="s">
        <v>122</v>
      </c>
      <c r="E104" s="126" t="s">
        <v>133</v>
      </c>
      <c r="F104" s="127" t="s">
        <v>134</v>
      </c>
      <c r="G104" s="128" t="s">
        <v>125</v>
      </c>
      <c r="H104" s="129">
        <v>4.5</v>
      </c>
      <c r="I104" s="130"/>
      <c r="J104" s="131">
        <f>ROUND(I104*H104,2)</f>
        <v>0</v>
      </c>
      <c r="K104" s="132"/>
      <c r="L104" s="33"/>
      <c r="M104" s="133" t="s">
        <v>19</v>
      </c>
      <c r="N104" s="134" t="s">
        <v>40</v>
      </c>
      <c r="P104" s="135">
        <f>O104*H104</f>
        <v>0</v>
      </c>
      <c r="Q104" s="135">
        <v>0</v>
      </c>
      <c r="R104" s="135">
        <f>Q104*H104</f>
        <v>0</v>
      </c>
      <c r="S104" s="135">
        <v>0.26</v>
      </c>
      <c r="T104" s="136">
        <f>S104*H104</f>
        <v>1.17</v>
      </c>
      <c r="AR104" s="137" t="s">
        <v>126</v>
      </c>
      <c r="AT104" s="137" t="s">
        <v>122</v>
      </c>
      <c r="AU104" s="137" t="s">
        <v>79</v>
      </c>
      <c r="AY104" s="18" t="s">
        <v>120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8" t="s">
        <v>77</v>
      </c>
      <c r="BK104" s="138">
        <f>ROUND(I104*H104,2)</f>
        <v>0</v>
      </c>
      <c r="BL104" s="18" t="s">
        <v>126</v>
      </c>
      <c r="BM104" s="137" t="s">
        <v>135</v>
      </c>
    </row>
    <row r="105" spans="2:65" s="1" customFormat="1" ht="10.199999999999999">
      <c r="B105" s="33"/>
      <c r="D105" s="139" t="s">
        <v>128</v>
      </c>
      <c r="F105" s="140" t="s">
        <v>136</v>
      </c>
      <c r="I105" s="141"/>
      <c r="L105" s="33"/>
      <c r="M105" s="142"/>
      <c r="T105" s="54"/>
      <c r="AT105" s="18" t="s">
        <v>128</v>
      </c>
      <c r="AU105" s="18" t="s">
        <v>79</v>
      </c>
    </row>
    <row r="106" spans="2:65" s="14" customFormat="1" ht="10.199999999999999">
      <c r="B106" s="158"/>
      <c r="D106" s="144" t="s">
        <v>130</v>
      </c>
      <c r="E106" s="159" t="s">
        <v>19</v>
      </c>
      <c r="F106" s="160" t="s">
        <v>137</v>
      </c>
      <c r="H106" s="159" t="s">
        <v>19</v>
      </c>
      <c r="I106" s="161"/>
      <c r="L106" s="158"/>
      <c r="M106" s="162"/>
      <c r="T106" s="163"/>
      <c r="AT106" s="159" t="s">
        <v>130</v>
      </c>
      <c r="AU106" s="159" t="s">
        <v>79</v>
      </c>
      <c r="AV106" s="14" t="s">
        <v>77</v>
      </c>
      <c r="AW106" s="14" t="s">
        <v>31</v>
      </c>
      <c r="AX106" s="14" t="s">
        <v>69</v>
      </c>
      <c r="AY106" s="159" t="s">
        <v>120</v>
      </c>
    </row>
    <row r="107" spans="2:65" s="12" customFormat="1" ht="10.199999999999999">
      <c r="B107" s="143"/>
      <c r="D107" s="144" t="s">
        <v>130</v>
      </c>
      <c r="E107" s="145" t="s">
        <v>19</v>
      </c>
      <c r="F107" s="146" t="s">
        <v>138</v>
      </c>
      <c r="H107" s="147">
        <v>4.5</v>
      </c>
      <c r="I107" s="148"/>
      <c r="L107" s="143"/>
      <c r="M107" s="149"/>
      <c r="T107" s="150"/>
      <c r="AT107" s="145" t="s">
        <v>130</v>
      </c>
      <c r="AU107" s="145" t="s">
        <v>79</v>
      </c>
      <c r="AV107" s="12" t="s">
        <v>79</v>
      </c>
      <c r="AW107" s="12" t="s">
        <v>31</v>
      </c>
      <c r="AX107" s="12" t="s">
        <v>69</v>
      </c>
      <c r="AY107" s="145" t="s">
        <v>120</v>
      </c>
    </row>
    <row r="108" spans="2:65" s="13" customFormat="1" ht="10.199999999999999">
      <c r="B108" s="151"/>
      <c r="D108" s="144" t="s">
        <v>130</v>
      </c>
      <c r="E108" s="152" t="s">
        <v>19</v>
      </c>
      <c r="F108" s="153" t="s">
        <v>132</v>
      </c>
      <c r="H108" s="154">
        <v>4.5</v>
      </c>
      <c r="I108" s="155"/>
      <c r="L108" s="151"/>
      <c r="M108" s="156"/>
      <c r="T108" s="157"/>
      <c r="AT108" s="152" t="s">
        <v>130</v>
      </c>
      <c r="AU108" s="152" t="s">
        <v>79</v>
      </c>
      <c r="AV108" s="13" t="s">
        <v>126</v>
      </c>
      <c r="AW108" s="13" t="s">
        <v>31</v>
      </c>
      <c r="AX108" s="13" t="s">
        <v>77</v>
      </c>
      <c r="AY108" s="152" t="s">
        <v>120</v>
      </c>
    </row>
    <row r="109" spans="2:65" s="1" customFormat="1" ht="16.5" customHeight="1">
      <c r="B109" s="33"/>
      <c r="C109" s="125" t="s">
        <v>139</v>
      </c>
      <c r="D109" s="125" t="s">
        <v>122</v>
      </c>
      <c r="E109" s="126" t="s">
        <v>140</v>
      </c>
      <c r="F109" s="127" t="s">
        <v>141</v>
      </c>
      <c r="G109" s="128" t="s">
        <v>125</v>
      </c>
      <c r="H109" s="129">
        <v>13.4</v>
      </c>
      <c r="I109" s="130"/>
      <c r="J109" s="131">
        <f>ROUND(I109*H109,2)</f>
        <v>0</v>
      </c>
      <c r="K109" s="132"/>
      <c r="L109" s="33"/>
      <c r="M109" s="133" t="s">
        <v>19</v>
      </c>
      <c r="N109" s="134" t="s">
        <v>40</v>
      </c>
      <c r="P109" s="135">
        <f>O109*H109</f>
        <v>0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126</v>
      </c>
      <c r="AT109" s="137" t="s">
        <v>122</v>
      </c>
      <c r="AU109" s="137" t="s">
        <v>79</v>
      </c>
      <c r="AY109" s="18" t="s">
        <v>120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8" t="s">
        <v>77</v>
      </c>
      <c r="BK109" s="138">
        <f>ROUND(I109*H109,2)</f>
        <v>0</v>
      </c>
      <c r="BL109" s="18" t="s">
        <v>126</v>
      </c>
      <c r="BM109" s="137" t="s">
        <v>142</v>
      </c>
    </row>
    <row r="110" spans="2:65" s="1" customFormat="1" ht="10.199999999999999">
      <c r="B110" s="33"/>
      <c r="D110" s="139" t="s">
        <v>128</v>
      </c>
      <c r="F110" s="140" t="s">
        <v>143</v>
      </c>
      <c r="I110" s="141"/>
      <c r="L110" s="33"/>
      <c r="M110" s="142"/>
      <c r="T110" s="54"/>
      <c r="AT110" s="18" t="s">
        <v>128</v>
      </c>
      <c r="AU110" s="18" t="s">
        <v>79</v>
      </c>
    </row>
    <row r="111" spans="2:65" s="12" customFormat="1" ht="10.199999999999999">
      <c r="B111" s="143"/>
      <c r="D111" s="144" t="s">
        <v>130</v>
      </c>
      <c r="E111" s="145" t="s">
        <v>19</v>
      </c>
      <c r="F111" s="146" t="s">
        <v>144</v>
      </c>
      <c r="H111" s="147">
        <v>13.4</v>
      </c>
      <c r="I111" s="148"/>
      <c r="L111" s="143"/>
      <c r="M111" s="149"/>
      <c r="T111" s="150"/>
      <c r="AT111" s="145" t="s">
        <v>130</v>
      </c>
      <c r="AU111" s="145" t="s">
        <v>79</v>
      </c>
      <c r="AV111" s="12" t="s">
        <v>79</v>
      </c>
      <c r="AW111" s="12" t="s">
        <v>31</v>
      </c>
      <c r="AX111" s="12" t="s">
        <v>77</v>
      </c>
      <c r="AY111" s="145" t="s">
        <v>120</v>
      </c>
    </row>
    <row r="112" spans="2:65" s="1" customFormat="1" ht="24.15" customHeight="1">
      <c r="B112" s="33"/>
      <c r="C112" s="125" t="s">
        <v>126</v>
      </c>
      <c r="D112" s="125" t="s">
        <v>122</v>
      </c>
      <c r="E112" s="126" t="s">
        <v>145</v>
      </c>
      <c r="F112" s="127" t="s">
        <v>146</v>
      </c>
      <c r="G112" s="128" t="s">
        <v>147</v>
      </c>
      <c r="H112" s="129">
        <v>81.5</v>
      </c>
      <c r="I112" s="130"/>
      <c r="J112" s="131">
        <f>ROUND(I112*H112,2)</f>
        <v>0</v>
      </c>
      <c r="K112" s="132"/>
      <c r="L112" s="33"/>
      <c r="M112" s="133" t="s">
        <v>19</v>
      </c>
      <c r="N112" s="134" t="s">
        <v>40</v>
      </c>
      <c r="P112" s="135">
        <f>O112*H112</f>
        <v>0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126</v>
      </c>
      <c r="AT112" s="137" t="s">
        <v>122</v>
      </c>
      <c r="AU112" s="137" t="s">
        <v>79</v>
      </c>
      <c r="AY112" s="18" t="s">
        <v>120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8" t="s">
        <v>77</v>
      </c>
      <c r="BK112" s="138">
        <f>ROUND(I112*H112,2)</f>
        <v>0</v>
      </c>
      <c r="BL112" s="18" t="s">
        <v>126</v>
      </c>
      <c r="BM112" s="137" t="s">
        <v>148</v>
      </c>
    </row>
    <row r="113" spans="2:65" s="1" customFormat="1" ht="10.199999999999999">
      <c r="B113" s="33"/>
      <c r="D113" s="139" t="s">
        <v>128</v>
      </c>
      <c r="F113" s="140" t="s">
        <v>149</v>
      </c>
      <c r="I113" s="141"/>
      <c r="L113" s="33"/>
      <c r="M113" s="142"/>
      <c r="T113" s="54"/>
      <c r="AT113" s="18" t="s">
        <v>128</v>
      </c>
      <c r="AU113" s="18" t="s">
        <v>79</v>
      </c>
    </row>
    <row r="114" spans="2:65" s="14" customFormat="1" ht="10.199999999999999">
      <c r="B114" s="158"/>
      <c r="D114" s="144" t="s">
        <v>130</v>
      </c>
      <c r="E114" s="159" t="s">
        <v>19</v>
      </c>
      <c r="F114" s="160" t="s">
        <v>150</v>
      </c>
      <c r="H114" s="159" t="s">
        <v>19</v>
      </c>
      <c r="I114" s="161"/>
      <c r="L114" s="158"/>
      <c r="M114" s="162"/>
      <c r="T114" s="163"/>
      <c r="AT114" s="159" t="s">
        <v>130</v>
      </c>
      <c r="AU114" s="159" t="s">
        <v>79</v>
      </c>
      <c r="AV114" s="14" t="s">
        <v>77</v>
      </c>
      <c r="AW114" s="14" t="s">
        <v>31</v>
      </c>
      <c r="AX114" s="14" t="s">
        <v>69</v>
      </c>
      <c r="AY114" s="159" t="s">
        <v>120</v>
      </c>
    </row>
    <row r="115" spans="2:65" s="12" customFormat="1" ht="10.199999999999999">
      <c r="B115" s="143"/>
      <c r="D115" s="144" t="s">
        <v>130</v>
      </c>
      <c r="E115" s="145" t="s">
        <v>19</v>
      </c>
      <c r="F115" s="146" t="s">
        <v>151</v>
      </c>
      <c r="H115" s="147">
        <v>76.7</v>
      </c>
      <c r="I115" s="148"/>
      <c r="L115" s="143"/>
      <c r="M115" s="149"/>
      <c r="T115" s="150"/>
      <c r="AT115" s="145" t="s">
        <v>130</v>
      </c>
      <c r="AU115" s="145" t="s">
        <v>79</v>
      </c>
      <c r="AV115" s="12" t="s">
        <v>79</v>
      </c>
      <c r="AW115" s="12" t="s">
        <v>31</v>
      </c>
      <c r="AX115" s="12" t="s">
        <v>69</v>
      </c>
      <c r="AY115" s="145" t="s">
        <v>120</v>
      </c>
    </row>
    <row r="116" spans="2:65" s="14" customFormat="1" ht="10.199999999999999">
      <c r="B116" s="158"/>
      <c r="D116" s="144" t="s">
        <v>130</v>
      </c>
      <c r="E116" s="159" t="s">
        <v>19</v>
      </c>
      <c r="F116" s="160" t="s">
        <v>152</v>
      </c>
      <c r="H116" s="159" t="s">
        <v>19</v>
      </c>
      <c r="I116" s="161"/>
      <c r="L116" s="158"/>
      <c r="M116" s="162"/>
      <c r="T116" s="163"/>
      <c r="AT116" s="159" t="s">
        <v>130</v>
      </c>
      <c r="AU116" s="159" t="s">
        <v>79</v>
      </c>
      <c r="AV116" s="14" t="s">
        <v>77</v>
      </c>
      <c r="AW116" s="14" t="s">
        <v>31</v>
      </c>
      <c r="AX116" s="14" t="s">
        <v>69</v>
      </c>
      <c r="AY116" s="159" t="s">
        <v>120</v>
      </c>
    </row>
    <row r="117" spans="2:65" s="12" customFormat="1" ht="10.199999999999999">
      <c r="B117" s="143"/>
      <c r="D117" s="144" t="s">
        <v>130</v>
      </c>
      <c r="E117" s="145" t="s">
        <v>19</v>
      </c>
      <c r="F117" s="146" t="s">
        <v>153</v>
      </c>
      <c r="H117" s="147">
        <v>4.8</v>
      </c>
      <c r="I117" s="148"/>
      <c r="L117" s="143"/>
      <c r="M117" s="149"/>
      <c r="T117" s="150"/>
      <c r="AT117" s="145" t="s">
        <v>130</v>
      </c>
      <c r="AU117" s="145" t="s">
        <v>79</v>
      </c>
      <c r="AV117" s="12" t="s">
        <v>79</v>
      </c>
      <c r="AW117" s="12" t="s">
        <v>31</v>
      </c>
      <c r="AX117" s="12" t="s">
        <v>69</v>
      </c>
      <c r="AY117" s="145" t="s">
        <v>120</v>
      </c>
    </row>
    <row r="118" spans="2:65" s="13" customFormat="1" ht="10.199999999999999">
      <c r="B118" s="151"/>
      <c r="D118" s="144" t="s">
        <v>130</v>
      </c>
      <c r="E118" s="152" t="s">
        <v>19</v>
      </c>
      <c r="F118" s="153" t="s">
        <v>132</v>
      </c>
      <c r="H118" s="154">
        <v>81.5</v>
      </c>
      <c r="I118" s="155"/>
      <c r="L118" s="151"/>
      <c r="M118" s="156"/>
      <c r="T118" s="157"/>
      <c r="AT118" s="152" t="s">
        <v>130</v>
      </c>
      <c r="AU118" s="152" t="s">
        <v>79</v>
      </c>
      <c r="AV118" s="13" t="s">
        <v>126</v>
      </c>
      <c r="AW118" s="13" t="s">
        <v>31</v>
      </c>
      <c r="AX118" s="13" t="s">
        <v>77</v>
      </c>
      <c r="AY118" s="152" t="s">
        <v>120</v>
      </c>
    </row>
    <row r="119" spans="2:65" s="1" customFormat="1" ht="16.5" customHeight="1">
      <c r="B119" s="33"/>
      <c r="C119" s="125" t="s">
        <v>154</v>
      </c>
      <c r="D119" s="125" t="s">
        <v>122</v>
      </c>
      <c r="E119" s="126" t="s">
        <v>155</v>
      </c>
      <c r="F119" s="127" t="s">
        <v>156</v>
      </c>
      <c r="G119" s="128" t="s">
        <v>125</v>
      </c>
      <c r="H119" s="129">
        <v>96.84</v>
      </c>
      <c r="I119" s="130"/>
      <c r="J119" s="131">
        <f>ROUND(I119*H119,2)</f>
        <v>0</v>
      </c>
      <c r="K119" s="132"/>
      <c r="L119" s="33"/>
      <c r="M119" s="133" t="s">
        <v>19</v>
      </c>
      <c r="N119" s="134" t="s">
        <v>40</v>
      </c>
      <c r="P119" s="135">
        <f>O119*H119</f>
        <v>0</v>
      </c>
      <c r="Q119" s="135">
        <v>6.9999999999999999E-4</v>
      </c>
      <c r="R119" s="135">
        <f>Q119*H119</f>
        <v>6.7788000000000001E-2</v>
      </c>
      <c r="S119" s="135">
        <v>0</v>
      </c>
      <c r="T119" s="136">
        <f>S119*H119</f>
        <v>0</v>
      </c>
      <c r="AR119" s="137" t="s">
        <v>126</v>
      </c>
      <c r="AT119" s="137" t="s">
        <v>122</v>
      </c>
      <c r="AU119" s="137" t="s">
        <v>79</v>
      </c>
      <c r="AY119" s="18" t="s">
        <v>120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8" t="s">
        <v>77</v>
      </c>
      <c r="BK119" s="138">
        <f>ROUND(I119*H119,2)</f>
        <v>0</v>
      </c>
      <c r="BL119" s="18" t="s">
        <v>126</v>
      </c>
      <c r="BM119" s="137" t="s">
        <v>157</v>
      </c>
    </row>
    <row r="120" spans="2:65" s="1" customFormat="1" ht="10.199999999999999">
      <c r="B120" s="33"/>
      <c r="D120" s="139" t="s">
        <v>128</v>
      </c>
      <c r="F120" s="140" t="s">
        <v>158</v>
      </c>
      <c r="I120" s="141"/>
      <c r="L120" s="33"/>
      <c r="M120" s="142"/>
      <c r="T120" s="54"/>
      <c r="AT120" s="18" t="s">
        <v>128</v>
      </c>
      <c r="AU120" s="18" t="s">
        <v>79</v>
      </c>
    </row>
    <row r="121" spans="2:65" s="12" customFormat="1" ht="10.199999999999999">
      <c r="B121" s="143"/>
      <c r="D121" s="144" t="s">
        <v>130</v>
      </c>
      <c r="E121" s="145" t="s">
        <v>19</v>
      </c>
      <c r="F121" s="146" t="s">
        <v>159</v>
      </c>
      <c r="H121" s="147">
        <v>96.84</v>
      </c>
      <c r="I121" s="148"/>
      <c r="L121" s="143"/>
      <c r="M121" s="149"/>
      <c r="T121" s="150"/>
      <c r="AT121" s="145" t="s">
        <v>130</v>
      </c>
      <c r="AU121" s="145" t="s">
        <v>79</v>
      </c>
      <c r="AV121" s="12" t="s">
        <v>79</v>
      </c>
      <c r="AW121" s="12" t="s">
        <v>31</v>
      </c>
      <c r="AX121" s="12" t="s">
        <v>69</v>
      </c>
      <c r="AY121" s="145" t="s">
        <v>120</v>
      </c>
    </row>
    <row r="122" spans="2:65" s="13" customFormat="1" ht="10.199999999999999">
      <c r="B122" s="151"/>
      <c r="D122" s="144" t="s">
        <v>130</v>
      </c>
      <c r="E122" s="152" t="s">
        <v>19</v>
      </c>
      <c r="F122" s="153" t="s">
        <v>132</v>
      </c>
      <c r="H122" s="154">
        <v>96.84</v>
      </c>
      <c r="I122" s="155"/>
      <c r="L122" s="151"/>
      <c r="M122" s="156"/>
      <c r="T122" s="157"/>
      <c r="AT122" s="152" t="s">
        <v>130</v>
      </c>
      <c r="AU122" s="152" t="s">
        <v>79</v>
      </c>
      <c r="AV122" s="13" t="s">
        <v>126</v>
      </c>
      <c r="AW122" s="13" t="s">
        <v>31</v>
      </c>
      <c r="AX122" s="13" t="s">
        <v>77</v>
      </c>
      <c r="AY122" s="152" t="s">
        <v>120</v>
      </c>
    </row>
    <row r="123" spans="2:65" s="1" customFormat="1" ht="24.15" customHeight="1">
      <c r="B123" s="33"/>
      <c r="C123" s="125" t="s">
        <v>160</v>
      </c>
      <c r="D123" s="125" t="s">
        <v>122</v>
      </c>
      <c r="E123" s="126" t="s">
        <v>161</v>
      </c>
      <c r="F123" s="127" t="s">
        <v>162</v>
      </c>
      <c r="G123" s="128" t="s">
        <v>125</v>
      </c>
      <c r="H123" s="129">
        <v>96.84</v>
      </c>
      <c r="I123" s="130"/>
      <c r="J123" s="131">
        <f>ROUND(I123*H123,2)</f>
        <v>0</v>
      </c>
      <c r="K123" s="132"/>
      <c r="L123" s="33"/>
      <c r="M123" s="133" t="s">
        <v>19</v>
      </c>
      <c r="N123" s="134" t="s">
        <v>40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126</v>
      </c>
      <c r="AT123" s="137" t="s">
        <v>122</v>
      </c>
      <c r="AU123" s="137" t="s">
        <v>79</v>
      </c>
      <c r="AY123" s="18" t="s">
        <v>120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8" t="s">
        <v>77</v>
      </c>
      <c r="BK123" s="138">
        <f>ROUND(I123*H123,2)</f>
        <v>0</v>
      </c>
      <c r="BL123" s="18" t="s">
        <v>126</v>
      </c>
      <c r="BM123" s="137" t="s">
        <v>163</v>
      </c>
    </row>
    <row r="124" spans="2:65" s="1" customFormat="1" ht="10.199999999999999">
      <c r="B124" s="33"/>
      <c r="D124" s="139" t="s">
        <v>128</v>
      </c>
      <c r="F124" s="140" t="s">
        <v>164</v>
      </c>
      <c r="I124" s="141"/>
      <c r="L124" s="33"/>
      <c r="M124" s="142"/>
      <c r="T124" s="54"/>
      <c r="AT124" s="18" t="s">
        <v>128</v>
      </c>
      <c r="AU124" s="18" t="s">
        <v>79</v>
      </c>
    </row>
    <row r="125" spans="2:65" s="12" customFormat="1" ht="10.199999999999999">
      <c r="B125" s="143"/>
      <c r="D125" s="144" t="s">
        <v>130</v>
      </c>
      <c r="E125" s="145" t="s">
        <v>19</v>
      </c>
      <c r="F125" s="146" t="s">
        <v>159</v>
      </c>
      <c r="H125" s="147">
        <v>96.84</v>
      </c>
      <c r="I125" s="148"/>
      <c r="L125" s="143"/>
      <c r="M125" s="149"/>
      <c r="T125" s="150"/>
      <c r="AT125" s="145" t="s">
        <v>130</v>
      </c>
      <c r="AU125" s="145" t="s">
        <v>79</v>
      </c>
      <c r="AV125" s="12" t="s">
        <v>79</v>
      </c>
      <c r="AW125" s="12" t="s">
        <v>31</v>
      </c>
      <c r="AX125" s="12" t="s">
        <v>69</v>
      </c>
      <c r="AY125" s="145" t="s">
        <v>120</v>
      </c>
    </row>
    <row r="126" spans="2:65" s="13" customFormat="1" ht="10.199999999999999">
      <c r="B126" s="151"/>
      <c r="D126" s="144" t="s">
        <v>130</v>
      </c>
      <c r="E126" s="152" t="s">
        <v>19</v>
      </c>
      <c r="F126" s="153" t="s">
        <v>132</v>
      </c>
      <c r="H126" s="154">
        <v>96.84</v>
      </c>
      <c r="I126" s="155"/>
      <c r="L126" s="151"/>
      <c r="M126" s="156"/>
      <c r="T126" s="157"/>
      <c r="AT126" s="152" t="s">
        <v>130</v>
      </c>
      <c r="AU126" s="152" t="s">
        <v>79</v>
      </c>
      <c r="AV126" s="13" t="s">
        <v>126</v>
      </c>
      <c r="AW126" s="13" t="s">
        <v>31</v>
      </c>
      <c r="AX126" s="13" t="s">
        <v>77</v>
      </c>
      <c r="AY126" s="152" t="s">
        <v>120</v>
      </c>
    </row>
    <row r="127" spans="2:65" s="1" customFormat="1" ht="24.15" customHeight="1">
      <c r="B127" s="33"/>
      <c r="C127" s="125" t="s">
        <v>165</v>
      </c>
      <c r="D127" s="125" t="s">
        <v>122</v>
      </c>
      <c r="E127" s="126" t="s">
        <v>166</v>
      </c>
      <c r="F127" s="127" t="s">
        <v>167</v>
      </c>
      <c r="G127" s="128" t="s">
        <v>147</v>
      </c>
      <c r="H127" s="129">
        <v>60.024000000000001</v>
      </c>
      <c r="I127" s="130"/>
      <c r="J127" s="131">
        <f>ROUND(I127*H127,2)</f>
        <v>0</v>
      </c>
      <c r="K127" s="132"/>
      <c r="L127" s="33"/>
      <c r="M127" s="133" t="s">
        <v>19</v>
      </c>
      <c r="N127" s="134" t="s">
        <v>40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126</v>
      </c>
      <c r="AT127" s="137" t="s">
        <v>122</v>
      </c>
      <c r="AU127" s="137" t="s">
        <v>79</v>
      </c>
      <c r="AY127" s="18" t="s">
        <v>120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8" t="s">
        <v>77</v>
      </c>
      <c r="BK127" s="138">
        <f>ROUND(I127*H127,2)</f>
        <v>0</v>
      </c>
      <c r="BL127" s="18" t="s">
        <v>126</v>
      </c>
      <c r="BM127" s="137" t="s">
        <v>168</v>
      </c>
    </row>
    <row r="128" spans="2:65" s="1" customFormat="1" ht="10.199999999999999">
      <c r="B128" s="33"/>
      <c r="D128" s="139" t="s">
        <v>128</v>
      </c>
      <c r="F128" s="140" t="s">
        <v>169</v>
      </c>
      <c r="I128" s="141"/>
      <c r="L128" s="33"/>
      <c r="M128" s="142"/>
      <c r="T128" s="54"/>
      <c r="AT128" s="18" t="s">
        <v>128</v>
      </c>
      <c r="AU128" s="18" t="s">
        <v>79</v>
      </c>
    </row>
    <row r="129" spans="2:65" s="14" customFormat="1" ht="10.199999999999999">
      <c r="B129" s="158"/>
      <c r="D129" s="144" t="s">
        <v>130</v>
      </c>
      <c r="E129" s="159" t="s">
        <v>19</v>
      </c>
      <c r="F129" s="160" t="s">
        <v>170</v>
      </c>
      <c r="H129" s="159" t="s">
        <v>19</v>
      </c>
      <c r="I129" s="161"/>
      <c r="L129" s="158"/>
      <c r="M129" s="162"/>
      <c r="T129" s="163"/>
      <c r="AT129" s="159" t="s">
        <v>130</v>
      </c>
      <c r="AU129" s="159" t="s">
        <v>79</v>
      </c>
      <c r="AV129" s="14" t="s">
        <v>77</v>
      </c>
      <c r="AW129" s="14" t="s">
        <v>31</v>
      </c>
      <c r="AX129" s="14" t="s">
        <v>69</v>
      </c>
      <c r="AY129" s="159" t="s">
        <v>120</v>
      </c>
    </row>
    <row r="130" spans="2:65" s="12" customFormat="1" ht="10.199999999999999">
      <c r="B130" s="143"/>
      <c r="D130" s="144" t="s">
        <v>130</v>
      </c>
      <c r="E130" s="145" t="s">
        <v>19</v>
      </c>
      <c r="F130" s="146" t="s">
        <v>171</v>
      </c>
      <c r="H130" s="147">
        <v>55.223999999999997</v>
      </c>
      <c r="I130" s="148"/>
      <c r="L130" s="143"/>
      <c r="M130" s="149"/>
      <c r="T130" s="150"/>
      <c r="AT130" s="145" t="s">
        <v>130</v>
      </c>
      <c r="AU130" s="145" t="s">
        <v>79</v>
      </c>
      <c r="AV130" s="12" t="s">
        <v>79</v>
      </c>
      <c r="AW130" s="12" t="s">
        <v>31</v>
      </c>
      <c r="AX130" s="12" t="s">
        <v>69</v>
      </c>
      <c r="AY130" s="145" t="s">
        <v>120</v>
      </c>
    </row>
    <row r="131" spans="2:65" s="14" customFormat="1" ht="10.199999999999999">
      <c r="B131" s="158"/>
      <c r="D131" s="144" t="s">
        <v>130</v>
      </c>
      <c r="E131" s="159" t="s">
        <v>19</v>
      </c>
      <c r="F131" s="160" t="s">
        <v>172</v>
      </c>
      <c r="H131" s="159" t="s">
        <v>19</v>
      </c>
      <c r="I131" s="161"/>
      <c r="L131" s="158"/>
      <c r="M131" s="162"/>
      <c r="T131" s="163"/>
      <c r="AT131" s="159" t="s">
        <v>130</v>
      </c>
      <c r="AU131" s="159" t="s">
        <v>79</v>
      </c>
      <c r="AV131" s="14" t="s">
        <v>77</v>
      </c>
      <c r="AW131" s="14" t="s">
        <v>31</v>
      </c>
      <c r="AX131" s="14" t="s">
        <v>69</v>
      </c>
      <c r="AY131" s="159" t="s">
        <v>120</v>
      </c>
    </row>
    <row r="132" spans="2:65" s="12" customFormat="1" ht="10.199999999999999">
      <c r="B132" s="143"/>
      <c r="D132" s="144" t="s">
        <v>130</v>
      </c>
      <c r="E132" s="145" t="s">
        <v>19</v>
      </c>
      <c r="F132" s="146" t="s">
        <v>153</v>
      </c>
      <c r="H132" s="147">
        <v>4.8</v>
      </c>
      <c r="I132" s="148"/>
      <c r="L132" s="143"/>
      <c r="M132" s="149"/>
      <c r="T132" s="150"/>
      <c r="AT132" s="145" t="s">
        <v>130</v>
      </c>
      <c r="AU132" s="145" t="s">
        <v>79</v>
      </c>
      <c r="AV132" s="12" t="s">
        <v>79</v>
      </c>
      <c r="AW132" s="12" t="s">
        <v>31</v>
      </c>
      <c r="AX132" s="12" t="s">
        <v>69</v>
      </c>
      <c r="AY132" s="145" t="s">
        <v>120</v>
      </c>
    </row>
    <row r="133" spans="2:65" s="13" customFormat="1" ht="10.199999999999999">
      <c r="B133" s="151"/>
      <c r="D133" s="144" t="s">
        <v>130</v>
      </c>
      <c r="E133" s="152" t="s">
        <v>19</v>
      </c>
      <c r="F133" s="153" t="s">
        <v>132</v>
      </c>
      <c r="H133" s="154">
        <v>60.024000000000001</v>
      </c>
      <c r="I133" s="155"/>
      <c r="L133" s="151"/>
      <c r="M133" s="156"/>
      <c r="T133" s="157"/>
      <c r="AT133" s="152" t="s">
        <v>130</v>
      </c>
      <c r="AU133" s="152" t="s">
        <v>79</v>
      </c>
      <c r="AV133" s="13" t="s">
        <v>126</v>
      </c>
      <c r="AW133" s="13" t="s">
        <v>31</v>
      </c>
      <c r="AX133" s="13" t="s">
        <v>77</v>
      </c>
      <c r="AY133" s="152" t="s">
        <v>120</v>
      </c>
    </row>
    <row r="134" spans="2:65" s="1" customFormat="1" ht="24.15" customHeight="1">
      <c r="B134" s="33"/>
      <c r="C134" s="125" t="s">
        <v>173</v>
      </c>
      <c r="D134" s="125" t="s">
        <v>122</v>
      </c>
      <c r="E134" s="126" t="s">
        <v>174</v>
      </c>
      <c r="F134" s="127" t="s">
        <v>175</v>
      </c>
      <c r="G134" s="128" t="s">
        <v>125</v>
      </c>
      <c r="H134" s="129">
        <v>13.4</v>
      </c>
      <c r="I134" s="130"/>
      <c r="J134" s="131">
        <f>ROUND(I134*H134,2)</f>
        <v>0</v>
      </c>
      <c r="K134" s="132"/>
      <c r="L134" s="33"/>
      <c r="M134" s="133" t="s">
        <v>19</v>
      </c>
      <c r="N134" s="134" t="s">
        <v>40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126</v>
      </c>
      <c r="AT134" s="137" t="s">
        <v>122</v>
      </c>
      <c r="AU134" s="137" t="s">
        <v>79</v>
      </c>
      <c r="AY134" s="18" t="s">
        <v>120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8" t="s">
        <v>77</v>
      </c>
      <c r="BK134" s="138">
        <f>ROUND(I134*H134,2)</f>
        <v>0</v>
      </c>
      <c r="BL134" s="18" t="s">
        <v>126</v>
      </c>
      <c r="BM134" s="137" t="s">
        <v>176</v>
      </c>
    </row>
    <row r="135" spans="2:65" s="1" customFormat="1" ht="10.199999999999999">
      <c r="B135" s="33"/>
      <c r="D135" s="139" t="s">
        <v>128</v>
      </c>
      <c r="F135" s="140" t="s">
        <v>177</v>
      </c>
      <c r="I135" s="141"/>
      <c r="L135" s="33"/>
      <c r="M135" s="142"/>
      <c r="T135" s="54"/>
      <c r="AT135" s="18" t="s">
        <v>128</v>
      </c>
      <c r="AU135" s="18" t="s">
        <v>79</v>
      </c>
    </row>
    <row r="136" spans="2:65" s="12" customFormat="1" ht="10.199999999999999">
      <c r="B136" s="143"/>
      <c r="D136" s="144" t="s">
        <v>130</v>
      </c>
      <c r="E136" s="145" t="s">
        <v>19</v>
      </c>
      <c r="F136" s="146" t="s">
        <v>144</v>
      </c>
      <c r="H136" s="147">
        <v>13.4</v>
      </c>
      <c r="I136" s="148"/>
      <c r="L136" s="143"/>
      <c r="M136" s="149"/>
      <c r="T136" s="150"/>
      <c r="AT136" s="145" t="s">
        <v>130</v>
      </c>
      <c r="AU136" s="145" t="s">
        <v>79</v>
      </c>
      <c r="AV136" s="12" t="s">
        <v>79</v>
      </c>
      <c r="AW136" s="12" t="s">
        <v>31</v>
      </c>
      <c r="AX136" s="12" t="s">
        <v>69</v>
      </c>
      <c r="AY136" s="145" t="s">
        <v>120</v>
      </c>
    </row>
    <row r="137" spans="2:65" s="13" customFormat="1" ht="10.199999999999999">
      <c r="B137" s="151"/>
      <c r="D137" s="144" t="s">
        <v>130</v>
      </c>
      <c r="E137" s="152" t="s">
        <v>19</v>
      </c>
      <c r="F137" s="153" t="s">
        <v>132</v>
      </c>
      <c r="H137" s="154">
        <v>13.4</v>
      </c>
      <c r="I137" s="155"/>
      <c r="L137" s="151"/>
      <c r="M137" s="156"/>
      <c r="T137" s="157"/>
      <c r="AT137" s="152" t="s">
        <v>130</v>
      </c>
      <c r="AU137" s="152" t="s">
        <v>79</v>
      </c>
      <c r="AV137" s="13" t="s">
        <v>126</v>
      </c>
      <c r="AW137" s="13" t="s">
        <v>31</v>
      </c>
      <c r="AX137" s="13" t="s">
        <v>77</v>
      </c>
      <c r="AY137" s="152" t="s">
        <v>120</v>
      </c>
    </row>
    <row r="138" spans="2:65" s="1" customFormat="1" ht="24.15" customHeight="1">
      <c r="B138" s="33"/>
      <c r="C138" s="125" t="s">
        <v>178</v>
      </c>
      <c r="D138" s="125" t="s">
        <v>122</v>
      </c>
      <c r="E138" s="126" t="s">
        <v>179</v>
      </c>
      <c r="F138" s="127" t="s">
        <v>180</v>
      </c>
      <c r="G138" s="128" t="s">
        <v>125</v>
      </c>
      <c r="H138" s="129">
        <v>0.72</v>
      </c>
      <c r="I138" s="130"/>
      <c r="J138" s="131">
        <f>ROUND(I138*H138,2)</f>
        <v>0</v>
      </c>
      <c r="K138" s="132"/>
      <c r="L138" s="33"/>
      <c r="M138" s="133" t="s">
        <v>19</v>
      </c>
      <c r="N138" s="134" t="s">
        <v>40</v>
      </c>
      <c r="P138" s="135">
        <f>O138*H138</f>
        <v>0</v>
      </c>
      <c r="Q138" s="135">
        <v>0.69501000000000002</v>
      </c>
      <c r="R138" s="135">
        <f>Q138*H138</f>
        <v>0.50040719999999994</v>
      </c>
      <c r="S138" s="135">
        <v>0</v>
      </c>
      <c r="T138" s="136">
        <f>S138*H138</f>
        <v>0</v>
      </c>
      <c r="AR138" s="137" t="s">
        <v>126</v>
      </c>
      <c r="AT138" s="137" t="s">
        <v>122</v>
      </c>
      <c r="AU138" s="137" t="s">
        <v>79</v>
      </c>
      <c r="AY138" s="18" t="s">
        <v>120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8" t="s">
        <v>77</v>
      </c>
      <c r="BK138" s="138">
        <f>ROUND(I138*H138,2)</f>
        <v>0</v>
      </c>
      <c r="BL138" s="18" t="s">
        <v>126</v>
      </c>
      <c r="BM138" s="137" t="s">
        <v>181</v>
      </c>
    </row>
    <row r="139" spans="2:65" s="1" customFormat="1" ht="10.199999999999999">
      <c r="B139" s="33"/>
      <c r="D139" s="139" t="s">
        <v>128</v>
      </c>
      <c r="F139" s="140" t="s">
        <v>182</v>
      </c>
      <c r="I139" s="141"/>
      <c r="L139" s="33"/>
      <c r="M139" s="142"/>
      <c r="T139" s="54"/>
      <c r="AT139" s="18" t="s">
        <v>128</v>
      </c>
      <c r="AU139" s="18" t="s">
        <v>79</v>
      </c>
    </row>
    <row r="140" spans="2:65" s="12" customFormat="1" ht="10.199999999999999">
      <c r="B140" s="143"/>
      <c r="D140" s="144" t="s">
        <v>130</v>
      </c>
      <c r="E140" s="145" t="s">
        <v>19</v>
      </c>
      <c r="F140" s="146" t="s">
        <v>183</v>
      </c>
      <c r="H140" s="147">
        <v>0.72</v>
      </c>
      <c r="I140" s="148"/>
      <c r="L140" s="143"/>
      <c r="M140" s="149"/>
      <c r="T140" s="150"/>
      <c r="AT140" s="145" t="s">
        <v>130</v>
      </c>
      <c r="AU140" s="145" t="s">
        <v>79</v>
      </c>
      <c r="AV140" s="12" t="s">
        <v>79</v>
      </c>
      <c r="AW140" s="12" t="s">
        <v>31</v>
      </c>
      <c r="AX140" s="12" t="s">
        <v>69</v>
      </c>
      <c r="AY140" s="145" t="s">
        <v>120</v>
      </c>
    </row>
    <row r="141" spans="2:65" s="13" customFormat="1" ht="10.199999999999999">
      <c r="B141" s="151"/>
      <c r="D141" s="144" t="s">
        <v>130</v>
      </c>
      <c r="E141" s="152" t="s">
        <v>19</v>
      </c>
      <c r="F141" s="153" t="s">
        <v>132</v>
      </c>
      <c r="H141" s="154">
        <v>0.72</v>
      </c>
      <c r="I141" s="155"/>
      <c r="L141" s="151"/>
      <c r="M141" s="156"/>
      <c r="T141" s="157"/>
      <c r="AT141" s="152" t="s">
        <v>130</v>
      </c>
      <c r="AU141" s="152" t="s">
        <v>79</v>
      </c>
      <c r="AV141" s="13" t="s">
        <v>126</v>
      </c>
      <c r="AW141" s="13" t="s">
        <v>31</v>
      </c>
      <c r="AX141" s="13" t="s">
        <v>77</v>
      </c>
      <c r="AY141" s="152" t="s">
        <v>120</v>
      </c>
    </row>
    <row r="142" spans="2:65" s="1" customFormat="1" ht="24.15" customHeight="1">
      <c r="B142" s="33"/>
      <c r="C142" s="125" t="s">
        <v>184</v>
      </c>
      <c r="D142" s="125" t="s">
        <v>122</v>
      </c>
      <c r="E142" s="126" t="s">
        <v>185</v>
      </c>
      <c r="F142" s="127" t="s">
        <v>186</v>
      </c>
      <c r="G142" s="128" t="s">
        <v>147</v>
      </c>
      <c r="H142" s="129">
        <v>0.15</v>
      </c>
      <c r="I142" s="130"/>
      <c r="J142" s="131">
        <f>ROUND(I142*H142,2)</f>
        <v>0</v>
      </c>
      <c r="K142" s="132"/>
      <c r="L142" s="33"/>
      <c r="M142" s="133" t="s">
        <v>19</v>
      </c>
      <c r="N142" s="134" t="s">
        <v>40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126</v>
      </c>
      <c r="AT142" s="137" t="s">
        <v>122</v>
      </c>
      <c r="AU142" s="137" t="s">
        <v>79</v>
      </c>
      <c r="AY142" s="18" t="s">
        <v>120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8" t="s">
        <v>77</v>
      </c>
      <c r="BK142" s="138">
        <f>ROUND(I142*H142,2)</f>
        <v>0</v>
      </c>
      <c r="BL142" s="18" t="s">
        <v>126</v>
      </c>
      <c r="BM142" s="137" t="s">
        <v>187</v>
      </c>
    </row>
    <row r="143" spans="2:65" s="1" customFormat="1" ht="10.199999999999999">
      <c r="B143" s="33"/>
      <c r="D143" s="139" t="s">
        <v>128</v>
      </c>
      <c r="F143" s="140" t="s">
        <v>188</v>
      </c>
      <c r="I143" s="141"/>
      <c r="L143" s="33"/>
      <c r="M143" s="142"/>
      <c r="T143" s="54"/>
      <c r="AT143" s="18" t="s">
        <v>128</v>
      </c>
      <c r="AU143" s="18" t="s">
        <v>79</v>
      </c>
    </row>
    <row r="144" spans="2:65" s="12" customFormat="1" ht="10.199999999999999">
      <c r="B144" s="143"/>
      <c r="D144" s="144" t="s">
        <v>130</v>
      </c>
      <c r="E144" s="145" t="s">
        <v>19</v>
      </c>
      <c r="F144" s="146" t="s">
        <v>189</v>
      </c>
      <c r="H144" s="147">
        <v>0.15</v>
      </c>
      <c r="I144" s="148"/>
      <c r="L144" s="143"/>
      <c r="M144" s="149"/>
      <c r="T144" s="150"/>
      <c r="AT144" s="145" t="s">
        <v>130</v>
      </c>
      <c r="AU144" s="145" t="s">
        <v>79</v>
      </c>
      <c r="AV144" s="12" t="s">
        <v>79</v>
      </c>
      <c r="AW144" s="12" t="s">
        <v>31</v>
      </c>
      <c r="AX144" s="12" t="s">
        <v>69</v>
      </c>
      <c r="AY144" s="145" t="s">
        <v>120</v>
      </c>
    </row>
    <row r="145" spans="2:65" s="13" customFormat="1" ht="10.199999999999999">
      <c r="B145" s="151"/>
      <c r="D145" s="144" t="s">
        <v>130</v>
      </c>
      <c r="E145" s="152" t="s">
        <v>19</v>
      </c>
      <c r="F145" s="153" t="s">
        <v>132</v>
      </c>
      <c r="H145" s="154">
        <v>0.15</v>
      </c>
      <c r="I145" s="155"/>
      <c r="L145" s="151"/>
      <c r="M145" s="156"/>
      <c r="T145" s="157"/>
      <c r="AT145" s="152" t="s">
        <v>130</v>
      </c>
      <c r="AU145" s="152" t="s">
        <v>79</v>
      </c>
      <c r="AV145" s="13" t="s">
        <v>126</v>
      </c>
      <c r="AW145" s="13" t="s">
        <v>31</v>
      </c>
      <c r="AX145" s="13" t="s">
        <v>77</v>
      </c>
      <c r="AY145" s="152" t="s">
        <v>120</v>
      </c>
    </row>
    <row r="146" spans="2:65" s="11" customFormat="1" ht="22.8" customHeight="1">
      <c r="B146" s="113"/>
      <c r="D146" s="114" t="s">
        <v>68</v>
      </c>
      <c r="E146" s="123" t="s">
        <v>79</v>
      </c>
      <c r="F146" s="123" t="s">
        <v>190</v>
      </c>
      <c r="I146" s="116"/>
      <c r="J146" s="124">
        <f>BK146</f>
        <v>0</v>
      </c>
      <c r="L146" s="113"/>
      <c r="M146" s="118"/>
      <c r="P146" s="119">
        <f>SUM(P147:P174)</f>
        <v>0</v>
      </c>
      <c r="R146" s="119">
        <f>SUM(R147:R174)</f>
        <v>18.360696399999998</v>
      </c>
      <c r="T146" s="120">
        <f>SUM(T147:T174)</f>
        <v>0</v>
      </c>
      <c r="AR146" s="114" t="s">
        <v>77</v>
      </c>
      <c r="AT146" s="121" t="s">
        <v>68</v>
      </c>
      <c r="AU146" s="121" t="s">
        <v>77</v>
      </c>
      <c r="AY146" s="114" t="s">
        <v>120</v>
      </c>
      <c r="BK146" s="122">
        <f>SUM(BK147:BK174)</f>
        <v>0</v>
      </c>
    </row>
    <row r="147" spans="2:65" s="1" customFormat="1" ht="24.15" customHeight="1">
      <c r="B147" s="33"/>
      <c r="C147" s="125" t="s">
        <v>191</v>
      </c>
      <c r="D147" s="125" t="s">
        <v>122</v>
      </c>
      <c r="E147" s="126" t="s">
        <v>192</v>
      </c>
      <c r="F147" s="127" t="s">
        <v>193</v>
      </c>
      <c r="G147" s="128" t="s">
        <v>147</v>
      </c>
      <c r="H147" s="129">
        <v>18.408000000000001</v>
      </c>
      <c r="I147" s="130"/>
      <c r="J147" s="131">
        <f>ROUND(I147*H147,2)</f>
        <v>0</v>
      </c>
      <c r="K147" s="132"/>
      <c r="L147" s="33"/>
      <c r="M147" s="133" t="s">
        <v>19</v>
      </c>
      <c r="N147" s="134" t="s">
        <v>40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126</v>
      </c>
      <c r="AT147" s="137" t="s">
        <v>122</v>
      </c>
      <c r="AU147" s="137" t="s">
        <v>79</v>
      </c>
      <c r="AY147" s="18" t="s">
        <v>120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8" t="s">
        <v>77</v>
      </c>
      <c r="BK147" s="138">
        <f>ROUND(I147*H147,2)</f>
        <v>0</v>
      </c>
      <c r="BL147" s="18" t="s">
        <v>126</v>
      </c>
      <c r="BM147" s="137" t="s">
        <v>194</v>
      </c>
    </row>
    <row r="148" spans="2:65" s="1" customFormat="1" ht="10.199999999999999">
      <c r="B148" s="33"/>
      <c r="D148" s="139" t="s">
        <v>128</v>
      </c>
      <c r="F148" s="140" t="s">
        <v>195</v>
      </c>
      <c r="I148" s="141"/>
      <c r="L148" s="33"/>
      <c r="M148" s="142"/>
      <c r="T148" s="54"/>
      <c r="AT148" s="18" t="s">
        <v>128</v>
      </c>
      <c r="AU148" s="18" t="s">
        <v>79</v>
      </c>
    </row>
    <row r="149" spans="2:65" s="12" customFormat="1" ht="10.199999999999999">
      <c r="B149" s="143"/>
      <c r="D149" s="144" t="s">
        <v>130</v>
      </c>
      <c r="E149" s="145" t="s">
        <v>19</v>
      </c>
      <c r="F149" s="146" t="s">
        <v>196</v>
      </c>
      <c r="H149" s="147">
        <v>18.408000000000001</v>
      </c>
      <c r="I149" s="148"/>
      <c r="L149" s="143"/>
      <c r="M149" s="149"/>
      <c r="T149" s="150"/>
      <c r="AT149" s="145" t="s">
        <v>130</v>
      </c>
      <c r="AU149" s="145" t="s">
        <v>79</v>
      </c>
      <c r="AV149" s="12" t="s">
        <v>79</v>
      </c>
      <c r="AW149" s="12" t="s">
        <v>31</v>
      </c>
      <c r="AX149" s="12" t="s">
        <v>69</v>
      </c>
      <c r="AY149" s="145" t="s">
        <v>120</v>
      </c>
    </row>
    <row r="150" spans="2:65" s="13" customFormat="1" ht="10.199999999999999">
      <c r="B150" s="151"/>
      <c r="D150" s="144" t="s">
        <v>130</v>
      </c>
      <c r="E150" s="152" t="s">
        <v>19</v>
      </c>
      <c r="F150" s="153" t="s">
        <v>132</v>
      </c>
      <c r="H150" s="154">
        <v>18.408000000000001</v>
      </c>
      <c r="I150" s="155"/>
      <c r="L150" s="151"/>
      <c r="M150" s="156"/>
      <c r="T150" s="157"/>
      <c r="AT150" s="152" t="s">
        <v>130</v>
      </c>
      <c r="AU150" s="152" t="s">
        <v>79</v>
      </c>
      <c r="AV150" s="13" t="s">
        <v>126</v>
      </c>
      <c r="AW150" s="13" t="s">
        <v>31</v>
      </c>
      <c r="AX150" s="13" t="s">
        <v>77</v>
      </c>
      <c r="AY150" s="152" t="s">
        <v>120</v>
      </c>
    </row>
    <row r="151" spans="2:65" s="1" customFormat="1" ht="16.5" customHeight="1">
      <c r="B151" s="33"/>
      <c r="C151" s="125" t="s">
        <v>8</v>
      </c>
      <c r="D151" s="125" t="s">
        <v>122</v>
      </c>
      <c r="E151" s="126" t="s">
        <v>197</v>
      </c>
      <c r="F151" s="127" t="s">
        <v>198</v>
      </c>
      <c r="G151" s="128" t="s">
        <v>147</v>
      </c>
      <c r="H151" s="129">
        <v>7.87</v>
      </c>
      <c r="I151" s="130"/>
      <c r="J151" s="131">
        <f>ROUND(I151*H151,2)</f>
        <v>0</v>
      </c>
      <c r="K151" s="132"/>
      <c r="L151" s="33"/>
      <c r="M151" s="133" t="s">
        <v>19</v>
      </c>
      <c r="N151" s="134" t="s">
        <v>40</v>
      </c>
      <c r="P151" s="135">
        <f>O151*H151</f>
        <v>0</v>
      </c>
      <c r="Q151" s="135">
        <v>2.3010199999999998</v>
      </c>
      <c r="R151" s="135">
        <f>Q151*H151</f>
        <v>18.109027399999999</v>
      </c>
      <c r="S151" s="135">
        <v>0</v>
      </c>
      <c r="T151" s="136">
        <f>S151*H151</f>
        <v>0</v>
      </c>
      <c r="AR151" s="137" t="s">
        <v>126</v>
      </c>
      <c r="AT151" s="137" t="s">
        <v>122</v>
      </c>
      <c r="AU151" s="137" t="s">
        <v>79</v>
      </c>
      <c r="AY151" s="18" t="s">
        <v>120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8" t="s">
        <v>77</v>
      </c>
      <c r="BK151" s="138">
        <f>ROUND(I151*H151,2)</f>
        <v>0</v>
      </c>
      <c r="BL151" s="18" t="s">
        <v>126</v>
      </c>
      <c r="BM151" s="137" t="s">
        <v>199</v>
      </c>
    </row>
    <row r="152" spans="2:65" s="1" customFormat="1" ht="10.199999999999999">
      <c r="B152" s="33"/>
      <c r="D152" s="139" t="s">
        <v>128</v>
      </c>
      <c r="F152" s="140" t="s">
        <v>200</v>
      </c>
      <c r="I152" s="141"/>
      <c r="L152" s="33"/>
      <c r="M152" s="142"/>
      <c r="T152" s="54"/>
      <c r="AT152" s="18" t="s">
        <v>128</v>
      </c>
      <c r="AU152" s="18" t="s">
        <v>79</v>
      </c>
    </row>
    <row r="153" spans="2:65" s="12" customFormat="1" ht="10.199999999999999">
      <c r="B153" s="143"/>
      <c r="D153" s="144" t="s">
        <v>130</v>
      </c>
      <c r="E153" s="145" t="s">
        <v>19</v>
      </c>
      <c r="F153" s="146" t="s">
        <v>201</v>
      </c>
      <c r="H153" s="147">
        <v>7.87</v>
      </c>
      <c r="I153" s="148"/>
      <c r="L153" s="143"/>
      <c r="M153" s="149"/>
      <c r="T153" s="150"/>
      <c r="AT153" s="145" t="s">
        <v>130</v>
      </c>
      <c r="AU153" s="145" t="s">
        <v>79</v>
      </c>
      <c r="AV153" s="12" t="s">
        <v>79</v>
      </c>
      <c r="AW153" s="12" t="s">
        <v>31</v>
      </c>
      <c r="AX153" s="12" t="s">
        <v>69</v>
      </c>
      <c r="AY153" s="145" t="s">
        <v>120</v>
      </c>
    </row>
    <row r="154" spans="2:65" s="13" customFormat="1" ht="10.199999999999999">
      <c r="B154" s="151"/>
      <c r="D154" s="144" t="s">
        <v>130</v>
      </c>
      <c r="E154" s="152" t="s">
        <v>19</v>
      </c>
      <c r="F154" s="153" t="s">
        <v>132</v>
      </c>
      <c r="H154" s="154">
        <v>7.87</v>
      </c>
      <c r="I154" s="155"/>
      <c r="L154" s="151"/>
      <c r="M154" s="156"/>
      <c r="T154" s="157"/>
      <c r="AT154" s="152" t="s">
        <v>130</v>
      </c>
      <c r="AU154" s="152" t="s">
        <v>79</v>
      </c>
      <c r="AV154" s="13" t="s">
        <v>126</v>
      </c>
      <c r="AW154" s="13" t="s">
        <v>31</v>
      </c>
      <c r="AX154" s="13" t="s">
        <v>77</v>
      </c>
      <c r="AY154" s="152" t="s">
        <v>120</v>
      </c>
    </row>
    <row r="155" spans="2:65" s="1" customFormat="1" ht="16.5" customHeight="1">
      <c r="B155" s="33"/>
      <c r="C155" s="125" t="s">
        <v>202</v>
      </c>
      <c r="D155" s="125" t="s">
        <v>122</v>
      </c>
      <c r="E155" s="126" t="s">
        <v>203</v>
      </c>
      <c r="F155" s="127" t="s">
        <v>204</v>
      </c>
      <c r="G155" s="128" t="s">
        <v>205</v>
      </c>
      <c r="H155" s="129">
        <v>5</v>
      </c>
      <c r="I155" s="130"/>
      <c r="J155" s="131">
        <f>ROUND(I155*H155,2)</f>
        <v>0</v>
      </c>
      <c r="K155" s="132"/>
      <c r="L155" s="33"/>
      <c r="M155" s="133" t="s">
        <v>19</v>
      </c>
      <c r="N155" s="134" t="s">
        <v>40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126</v>
      </c>
      <c r="AT155" s="137" t="s">
        <v>122</v>
      </c>
      <c r="AU155" s="137" t="s">
        <v>79</v>
      </c>
      <c r="AY155" s="18" t="s">
        <v>120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8" t="s">
        <v>77</v>
      </c>
      <c r="BK155" s="138">
        <f>ROUND(I155*H155,2)</f>
        <v>0</v>
      </c>
      <c r="BL155" s="18" t="s">
        <v>126</v>
      </c>
      <c r="BM155" s="137" t="s">
        <v>206</v>
      </c>
    </row>
    <row r="156" spans="2:65" s="12" customFormat="1" ht="10.199999999999999">
      <c r="B156" s="143"/>
      <c r="D156" s="144" t="s">
        <v>130</v>
      </c>
      <c r="E156" s="145" t="s">
        <v>19</v>
      </c>
      <c r="F156" s="146" t="s">
        <v>207</v>
      </c>
      <c r="H156" s="147">
        <v>5</v>
      </c>
      <c r="I156" s="148"/>
      <c r="L156" s="143"/>
      <c r="M156" s="149"/>
      <c r="T156" s="150"/>
      <c r="AT156" s="145" t="s">
        <v>130</v>
      </c>
      <c r="AU156" s="145" t="s">
        <v>79</v>
      </c>
      <c r="AV156" s="12" t="s">
        <v>79</v>
      </c>
      <c r="AW156" s="12" t="s">
        <v>31</v>
      </c>
      <c r="AX156" s="12" t="s">
        <v>69</v>
      </c>
      <c r="AY156" s="145" t="s">
        <v>120</v>
      </c>
    </row>
    <row r="157" spans="2:65" s="13" customFormat="1" ht="10.199999999999999">
      <c r="B157" s="151"/>
      <c r="D157" s="144" t="s">
        <v>130</v>
      </c>
      <c r="E157" s="152" t="s">
        <v>19</v>
      </c>
      <c r="F157" s="153" t="s">
        <v>132</v>
      </c>
      <c r="H157" s="154">
        <v>5</v>
      </c>
      <c r="I157" s="155"/>
      <c r="L157" s="151"/>
      <c r="M157" s="156"/>
      <c r="T157" s="157"/>
      <c r="AT157" s="152" t="s">
        <v>130</v>
      </c>
      <c r="AU157" s="152" t="s">
        <v>79</v>
      </c>
      <c r="AV157" s="13" t="s">
        <v>126</v>
      </c>
      <c r="AW157" s="13" t="s">
        <v>31</v>
      </c>
      <c r="AX157" s="13" t="s">
        <v>77</v>
      </c>
      <c r="AY157" s="152" t="s">
        <v>120</v>
      </c>
    </row>
    <row r="158" spans="2:65" s="1" customFormat="1" ht="16.5" customHeight="1">
      <c r="B158" s="33"/>
      <c r="C158" s="125" t="s">
        <v>208</v>
      </c>
      <c r="D158" s="125" t="s">
        <v>122</v>
      </c>
      <c r="E158" s="126" t="s">
        <v>209</v>
      </c>
      <c r="F158" s="127" t="s">
        <v>210</v>
      </c>
      <c r="G158" s="128" t="s">
        <v>211</v>
      </c>
      <c r="H158" s="129">
        <v>97.7</v>
      </c>
      <c r="I158" s="130"/>
      <c r="J158" s="131">
        <f>ROUND(I158*H158,2)</f>
        <v>0</v>
      </c>
      <c r="K158" s="132"/>
      <c r="L158" s="33"/>
      <c r="M158" s="133" t="s">
        <v>19</v>
      </c>
      <c r="N158" s="134" t="s">
        <v>40</v>
      </c>
      <c r="P158" s="135">
        <f>O158*H158</f>
        <v>0</v>
      </c>
      <c r="Q158" s="135">
        <v>3.3E-4</v>
      </c>
      <c r="R158" s="135">
        <f>Q158*H158</f>
        <v>3.2240999999999999E-2</v>
      </c>
      <c r="S158" s="135">
        <v>0</v>
      </c>
      <c r="T158" s="136">
        <f>S158*H158</f>
        <v>0</v>
      </c>
      <c r="AR158" s="137" t="s">
        <v>126</v>
      </c>
      <c r="AT158" s="137" t="s">
        <v>122</v>
      </c>
      <c r="AU158" s="137" t="s">
        <v>79</v>
      </c>
      <c r="AY158" s="18" t="s">
        <v>120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8" t="s">
        <v>77</v>
      </c>
      <c r="BK158" s="138">
        <f>ROUND(I158*H158,2)</f>
        <v>0</v>
      </c>
      <c r="BL158" s="18" t="s">
        <v>126</v>
      </c>
      <c r="BM158" s="137" t="s">
        <v>212</v>
      </c>
    </row>
    <row r="159" spans="2:65" s="1" customFormat="1" ht="10.199999999999999">
      <c r="B159" s="33"/>
      <c r="D159" s="139" t="s">
        <v>128</v>
      </c>
      <c r="F159" s="140" t="s">
        <v>213</v>
      </c>
      <c r="I159" s="141"/>
      <c r="L159" s="33"/>
      <c r="M159" s="142"/>
      <c r="T159" s="54"/>
      <c r="AT159" s="18" t="s">
        <v>128</v>
      </c>
      <c r="AU159" s="18" t="s">
        <v>79</v>
      </c>
    </row>
    <row r="160" spans="2:65" s="14" customFormat="1" ht="10.199999999999999">
      <c r="B160" s="158"/>
      <c r="D160" s="144" t="s">
        <v>130</v>
      </c>
      <c r="E160" s="159" t="s">
        <v>19</v>
      </c>
      <c r="F160" s="160" t="s">
        <v>214</v>
      </c>
      <c r="H160" s="159" t="s">
        <v>19</v>
      </c>
      <c r="I160" s="161"/>
      <c r="L160" s="158"/>
      <c r="M160" s="162"/>
      <c r="T160" s="163"/>
      <c r="AT160" s="159" t="s">
        <v>130</v>
      </c>
      <c r="AU160" s="159" t="s">
        <v>79</v>
      </c>
      <c r="AV160" s="14" t="s">
        <v>77</v>
      </c>
      <c r="AW160" s="14" t="s">
        <v>31</v>
      </c>
      <c r="AX160" s="14" t="s">
        <v>69</v>
      </c>
      <c r="AY160" s="159" t="s">
        <v>120</v>
      </c>
    </row>
    <row r="161" spans="2:65" s="12" customFormat="1" ht="10.199999999999999">
      <c r="B161" s="143"/>
      <c r="D161" s="144" t="s">
        <v>130</v>
      </c>
      <c r="E161" s="145" t="s">
        <v>19</v>
      </c>
      <c r="F161" s="146" t="s">
        <v>215</v>
      </c>
      <c r="H161" s="147">
        <v>97.7</v>
      </c>
      <c r="I161" s="148"/>
      <c r="L161" s="143"/>
      <c r="M161" s="149"/>
      <c r="T161" s="150"/>
      <c r="AT161" s="145" t="s">
        <v>130</v>
      </c>
      <c r="AU161" s="145" t="s">
        <v>79</v>
      </c>
      <c r="AV161" s="12" t="s">
        <v>79</v>
      </c>
      <c r="AW161" s="12" t="s">
        <v>31</v>
      </c>
      <c r="AX161" s="12" t="s">
        <v>69</v>
      </c>
      <c r="AY161" s="145" t="s">
        <v>120</v>
      </c>
    </row>
    <row r="162" spans="2:65" s="13" customFormat="1" ht="10.199999999999999">
      <c r="B162" s="151"/>
      <c r="D162" s="144" t="s">
        <v>130</v>
      </c>
      <c r="E162" s="152" t="s">
        <v>19</v>
      </c>
      <c r="F162" s="153" t="s">
        <v>132</v>
      </c>
      <c r="H162" s="154">
        <v>97.7</v>
      </c>
      <c r="I162" s="155"/>
      <c r="L162" s="151"/>
      <c r="M162" s="156"/>
      <c r="T162" s="157"/>
      <c r="AT162" s="152" t="s">
        <v>130</v>
      </c>
      <c r="AU162" s="152" t="s">
        <v>79</v>
      </c>
      <c r="AV162" s="13" t="s">
        <v>126</v>
      </c>
      <c r="AW162" s="13" t="s">
        <v>31</v>
      </c>
      <c r="AX162" s="13" t="s">
        <v>77</v>
      </c>
      <c r="AY162" s="152" t="s">
        <v>120</v>
      </c>
    </row>
    <row r="163" spans="2:65" s="1" customFormat="1" ht="21.75" customHeight="1">
      <c r="B163" s="33"/>
      <c r="C163" s="125" t="s">
        <v>216</v>
      </c>
      <c r="D163" s="125" t="s">
        <v>122</v>
      </c>
      <c r="E163" s="126" t="s">
        <v>217</v>
      </c>
      <c r="F163" s="127" t="s">
        <v>218</v>
      </c>
      <c r="G163" s="128" t="s">
        <v>219</v>
      </c>
      <c r="H163" s="129">
        <v>1</v>
      </c>
      <c r="I163" s="130"/>
      <c r="J163" s="131">
        <f>ROUND(I163*H163,2)</f>
        <v>0</v>
      </c>
      <c r="K163" s="132"/>
      <c r="L163" s="33"/>
      <c r="M163" s="133" t="s">
        <v>19</v>
      </c>
      <c r="N163" s="134" t="s">
        <v>40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126</v>
      </c>
      <c r="AT163" s="137" t="s">
        <v>122</v>
      </c>
      <c r="AU163" s="137" t="s">
        <v>79</v>
      </c>
      <c r="AY163" s="18" t="s">
        <v>120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8" t="s">
        <v>77</v>
      </c>
      <c r="BK163" s="138">
        <f>ROUND(I163*H163,2)</f>
        <v>0</v>
      </c>
      <c r="BL163" s="18" t="s">
        <v>126</v>
      </c>
      <c r="BM163" s="137" t="s">
        <v>220</v>
      </c>
    </row>
    <row r="164" spans="2:65" s="12" customFormat="1" ht="10.199999999999999">
      <c r="B164" s="143"/>
      <c r="D164" s="144" t="s">
        <v>130</v>
      </c>
      <c r="E164" s="145" t="s">
        <v>19</v>
      </c>
      <c r="F164" s="146" t="s">
        <v>221</v>
      </c>
      <c r="H164" s="147">
        <v>1</v>
      </c>
      <c r="I164" s="148"/>
      <c r="L164" s="143"/>
      <c r="M164" s="149"/>
      <c r="T164" s="150"/>
      <c r="AT164" s="145" t="s">
        <v>130</v>
      </c>
      <c r="AU164" s="145" t="s">
        <v>79</v>
      </c>
      <c r="AV164" s="12" t="s">
        <v>79</v>
      </c>
      <c r="AW164" s="12" t="s">
        <v>31</v>
      </c>
      <c r="AX164" s="12" t="s">
        <v>69</v>
      </c>
      <c r="AY164" s="145" t="s">
        <v>120</v>
      </c>
    </row>
    <row r="165" spans="2:65" s="13" customFormat="1" ht="10.199999999999999">
      <c r="B165" s="151"/>
      <c r="D165" s="144" t="s">
        <v>130</v>
      </c>
      <c r="E165" s="152" t="s">
        <v>19</v>
      </c>
      <c r="F165" s="153" t="s">
        <v>132</v>
      </c>
      <c r="H165" s="154">
        <v>1</v>
      </c>
      <c r="I165" s="155"/>
      <c r="L165" s="151"/>
      <c r="M165" s="156"/>
      <c r="T165" s="157"/>
      <c r="AT165" s="152" t="s">
        <v>130</v>
      </c>
      <c r="AU165" s="152" t="s">
        <v>79</v>
      </c>
      <c r="AV165" s="13" t="s">
        <v>126</v>
      </c>
      <c r="AW165" s="13" t="s">
        <v>31</v>
      </c>
      <c r="AX165" s="13" t="s">
        <v>77</v>
      </c>
      <c r="AY165" s="152" t="s">
        <v>120</v>
      </c>
    </row>
    <row r="166" spans="2:65" s="1" customFormat="1" ht="24.15" customHeight="1">
      <c r="B166" s="33"/>
      <c r="C166" s="125" t="s">
        <v>222</v>
      </c>
      <c r="D166" s="125" t="s">
        <v>122</v>
      </c>
      <c r="E166" s="126" t="s">
        <v>223</v>
      </c>
      <c r="F166" s="127" t="s">
        <v>224</v>
      </c>
      <c r="G166" s="128" t="s">
        <v>125</v>
      </c>
      <c r="H166" s="129">
        <v>168.74</v>
      </c>
      <c r="I166" s="130"/>
      <c r="J166" s="131">
        <f>ROUND(I166*H166,2)</f>
        <v>0</v>
      </c>
      <c r="K166" s="132"/>
      <c r="L166" s="33"/>
      <c r="M166" s="133" t="s">
        <v>19</v>
      </c>
      <c r="N166" s="134" t="s">
        <v>40</v>
      </c>
      <c r="P166" s="135">
        <f>O166*H166</f>
        <v>0</v>
      </c>
      <c r="Q166" s="135">
        <v>1E-4</v>
      </c>
      <c r="R166" s="135">
        <f>Q166*H166</f>
        <v>1.6874E-2</v>
      </c>
      <c r="S166" s="135">
        <v>0</v>
      </c>
      <c r="T166" s="136">
        <f>S166*H166</f>
        <v>0</v>
      </c>
      <c r="AR166" s="137" t="s">
        <v>126</v>
      </c>
      <c r="AT166" s="137" t="s">
        <v>122</v>
      </c>
      <c r="AU166" s="137" t="s">
        <v>79</v>
      </c>
      <c r="AY166" s="18" t="s">
        <v>120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8" t="s">
        <v>77</v>
      </c>
      <c r="BK166" s="138">
        <f>ROUND(I166*H166,2)</f>
        <v>0</v>
      </c>
      <c r="BL166" s="18" t="s">
        <v>126</v>
      </c>
      <c r="BM166" s="137" t="s">
        <v>225</v>
      </c>
    </row>
    <row r="167" spans="2:65" s="1" customFormat="1" ht="10.199999999999999">
      <c r="B167" s="33"/>
      <c r="D167" s="139" t="s">
        <v>128</v>
      </c>
      <c r="F167" s="140" t="s">
        <v>226</v>
      </c>
      <c r="I167" s="141"/>
      <c r="L167" s="33"/>
      <c r="M167" s="142"/>
      <c r="T167" s="54"/>
      <c r="AT167" s="18" t="s">
        <v>128</v>
      </c>
      <c r="AU167" s="18" t="s">
        <v>79</v>
      </c>
    </row>
    <row r="168" spans="2:65" s="12" customFormat="1" ht="10.199999999999999">
      <c r="B168" s="143"/>
      <c r="D168" s="144" t="s">
        <v>130</v>
      </c>
      <c r="E168" s="145" t="s">
        <v>19</v>
      </c>
      <c r="F168" s="146" t="s">
        <v>227</v>
      </c>
      <c r="H168" s="147">
        <v>168.74</v>
      </c>
      <c r="I168" s="148"/>
      <c r="L168" s="143"/>
      <c r="M168" s="149"/>
      <c r="T168" s="150"/>
      <c r="AT168" s="145" t="s">
        <v>130</v>
      </c>
      <c r="AU168" s="145" t="s">
        <v>79</v>
      </c>
      <c r="AV168" s="12" t="s">
        <v>79</v>
      </c>
      <c r="AW168" s="12" t="s">
        <v>31</v>
      </c>
      <c r="AX168" s="12" t="s">
        <v>69</v>
      </c>
      <c r="AY168" s="145" t="s">
        <v>120</v>
      </c>
    </row>
    <row r="169" spans="2:65" s="13" customFormat="1" ht="10.199999999999999">
      <c r="B169" s="151"/>
      <c r="D169" s="144" t="s">
        <v>130</v>
      </c>
      <c r="E169" s="152" t="s">
        <v>19</v>
      </c>
      <c r="F169" s="153" t="s">
        <v>132</v>
      </c>
      <c r="H169" s="154">
        <v>168.74</v>
      </c>
      <c r="I169" s="155"/>
      <c r="L169" s="151"/>
      <c r="M169" s="156"/>
      <c r="T169" s="157"/>
      <c r="AT169" s="152" t="s">
        <v>130</v>
      </c>
      <c r="AU169" s="152" t="s">
        <v>79</v>
      </c>
      <c r="AV169" s="13" t="s">
        <v>126</v>
      </c>
      <c r="AW169" s="13" t="s">
        <v>31</v>
      </c>
      <c r="AX169" s="13" t="s">
        <v>77</v>
      </c>
      <c r="AY169" s="152" t="s">
        <v>120</v>
      </c>
    </row>
    <row r="170" spans="2:65" s="1" customFormat="1" ht="16.5" customHeight="1">
      <c r="B170" s="33"/>
      <c r="C170" s="164" t="s">
        <v>228</v>
      </c>
      <c r="D170" s="164" t="s">
        <v>229</v>
      </c>
      <c r="E170" s="165" t="s">
        <v>230</v>
      </c>
      <c r="F170" s="166" t="s">
        <v>231</v>
      </c>
      <c r="G170" s="167" t="s">
        <v>125</v>
      </c>
      <c r="H170" s="168">
        <v>202.554</v>
      </c>
      <c r="I170" s="169"/>
      <c r="J170" s="170">
        <f>ROUND(I170*H170,2)</f>
        <v>0</v>
      </c>
      <c r="K170" s="171"/>
      <c r="L170" s="172"/>
      <c r="M170" s="173" t="s">
        <v>19</v>
      </c>
      <c r="N170" s="174" t="s">
        <v>40</v>
      </c>
      <c r="P170" s="135">
        <f>O170*H170</f>
        <v>0</v>
      </c>
      <c r="Q170" s="135">
        <v>1E-3</v>
      </c>
      <c r="R170" s="135">
        <f>Q170*H170</f>
        <v>0.20255400000000001</v>
      </c>
      <c r="S170" s="135">
        <v>0</v>
      </c>
      <c r="T170" s="136">
        <f>S170*H170</f>
        <v>0</v>
      </c>
      <c r="AR170" s="137" t="s">
        <v>173</v>
      </c>
      <c r="AT170" s="137" t="s">
        <v>229</v>
      </c>
      <c r="AU170" s="137" t="s">
        <v>79</v>
      </c>
      <c r="AY170" s="18" t="s">
        <v>120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8" t="s">
        <v>77</v>
      </c>
      <c r="BK170" s="138">
        <f>ROUND(I170*H170,2)</f>
        <v>0</v>
      </c>
      <c r="BL170" s="18" t="s">
        <v>126</v>
      </c>
      <c r="BM170" s="137" t="s">
        <v>232</v>
      </c>
    </row>
    <row r="171" spans="2:65" s="12" customFormat="1" ht="10.199999999999999">
      <c r="B171" s="143"/>
      <c r="D171" s="144" t="s">
        <v>130</v>
      </c>
      <c r="E171" s="145" t="s">
        <v>19</v>
      </c>
      <c r="F171" s="146" t="s">
        <v>233</v>
      </c>
      <c r="H171" s="147">
        <v>202.554</v>
      </c>
      <c r="I171" s="148"/>
      <c r="L171" s="143"/>
      <c r="M171" s="149"/>
      <c r="T171" s="150"/>
      <c r="AT171" s="145" t="s">
        <v>130</v>
      </c>
      <c r="AU171" s="145" t="s">
        <v>79</v>
      </c>
      <c r="AV171" s="12" t="s">
        <v>79</v>
      </c>
      <c r="AW171" s="12" t="s">
        <v>31</v>
      </c>
      <c r="AX171" s="12" t="s">
        <v>69</v>
      </c>
      <c r="AY171" s="145" t="s">
        <v>120</v>
      </c>
    </row>
    <row r="172" spans="2:65" s="13" customFormat="1" ht="10.199999999999999">
      <c r="B172" s="151"/>
      <c r="D172" s="144" t="s">
        <v>130</v>
      </c>
      <c r="E172" s="152" t="s">
        <v>19</v>
      </c>
      <c r="F172" s="153" t="s">
        <v>132</v>
      </c>
      <c r="H172" s="154">
        <v>202.554</v>
      </c>
      <c r="I172" s="155"/>
      <c r="L172" s="151"/>
      <c r="M172" s="156"/>
      <c r="T172" s="157"/>
      <c r="AT172" s="152" t="s">
        <v>130</v>
      </c>
      <c r="AU172" s="152" t="s">
        <v>79</v>
      </c>
      <c r="AV172" s="13" t="s">
        <v>126</v>
      </c>
      <c r="AW172" s="13" t="s">
        <v>31</v>
      </c>
      <c r="AX172" s="13" t="s">
        <v>77</v>
      </c>
      <c r="AY172" s="152" t="s">
        <v>120</v>
      </c>
    </row>
    <row r="173" spans="2:65" s="1" customFormat="1" ht="33" customHeight="1">
      <c r="B173" s="33"/>
      <c r="C173" s="125" t="s">
        <v>234</v>
      </c>
      <c r="D173" s="125" t="s">
        <v>122</v>
      </c>
      <c r="E173" s="126" t="s">
        <v>235</v>
      </c>
      <c r="F173" s="127" t="s">
        <v>236</v>
      </c>
      <c r="G173" s="128" t="s">
        <v>237</v>
      </c>
      <c r="H173" s="129">
        <v>58.613999999999997</v>
      </c>
      <c r="I173" s="130"/>
      <c r="J173" s="131">
        <f>ROUND(I173*H173,2)</f>
        <v>0</v>
      </c>
      <c r="K173" s="132"/>
      <c r="L173" s="33"/>
      <c r="M173" s="133" t="s">
        <v>19</v>
      </c>
      <c r="N173" s="134" t="s">
        <v>40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126</v>
      </c>
      <c r="AT173" s="137" t="s">
        <v>122</v>
      </c>
      <c r="AU173" s="137" t="s">
        <v>79</v>
      </c>
      <c r="AY173" s="18" t="s">
        <v>120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8" t="s">
        <v>77</v>
      </c>
      <c r="BK173" s="138">
        <f>ROUND(I173*H173,2)</f>
        <v>0</v>
      </c>
      <c r="BL173" s="18" t="s">
        <v>126</v>
      </c>
      <c r="BM173" s="137" t="s">
        <v>238</v>
      </c>
    </row>
    <row r="174" spans="2:65" s="1" customFormat="1" ht="10.199999999999999">
      <c r="B174" s="33"/>
      <c r="D174" s="139" t="s">
        <v>128</v>
      </c>
      <c r="F174" s="140" t="s">
        <v>239</v>
      </c>
      <c r="I174" s="141"/>
      <c r="L174" s="33"/>
      <c r="M174" s="142"/>
      <c r="T174" s="54"/>
      <c r="AT174" s="18" t="s">
        <v>128</v>
      </c>
      <c r="AU174" s="18" t="s">
        <v>79</v>
      </c>
    </row>
    <row r="175" spans="2:65" s="11" customFormat="1" ht="22.8" customHeight="1">
      <c r="B175" s="113"/>
      <c r="D175" s="114" t="s">
        <v>68</v>
      </c>
      <c r="E175" s="123" t="s">
        <v>139</v>
      </c>
      <c r="F175" s="123" t="s">
        <v>240</v>
      </c>
      <c r="I175" s="116"/>
      <c r="J175" s="124">
        <f>BK175</f>
        <v>0</v>
      </c>
      <c r="L175" s="113"/>
      <c r="M175" s="118"/>
      <c r="P175" s="119">
        <f>SUM(P176:P201)</f>
        <v>0</v>
      </c>
      <c r="R175" s="119">
        <f>SUM(R176:R201)</f>
        <v>0</v>
      </c>
      <c r="T175" s="120">
        <f>SUM(T176:T201)</f>
        <v>0</v>
      </c>
      <c r="AR175" s="114" t="s">
        <v>77</v>
      </c>
      <c r="AT175" s="121" t="s">
        <v>68</v>
      </c>
      <c r="AU175" s="121" t="s">
        <v>77</v>
      </c>
      <c r="AY175" s="114" t="s">
        <v>120</v>
      </c>
      <c r="BK175" s="122">
        <f>SUM(BK176:BK201)</f>
        <v>0</v>
      </c>
    </row>
    <row r="176" spans="2:65" s="1" customFormat="1" ht="16.5" customHeight="1">
      <c r="B176" s="33"/>
      <c r="C176" s="125" t="s">
        <v>241</v>
      </c>
      <c r="D176" s="125" t="s">
        <v>122</v>
      </c>
      <c r="E176" s="126" t="s">
        <v>242</v>
      </c>
      <c r="F176" s="127" t="s">
        <v>243</v>
      </c>
      <c r="G176" s="128" t="s">
        <v>219</v>
      </c>
      <c r="H176" s="129">
        <v>1</v>
      </c>
      <c r="I176" s="130"/>
      <c r="J176" s="131">
        <f>ROUND(I176*H176,2)</f>
        <v>0</v>
      </c>
      <c r="K176" s="132"/>
      <c r="L176" s="33"/>
      <c r="M176" s="133" t="s">
        <v>19</v>
      </c>
      <c r="N176" s="134" t="s">
        <v>40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126</v>
      </c>
      <c r="AT176" s="137" t="s">
        <v>122</v>
      </c>
      <c r="AU176" s="137" t="s">
        <v>79</v>
      </c>
      <c r="AY176" s="18" t="s">
        <v>120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8" t="s">
        <v>77</v>
      </c>
      <c r="BK176" s="138">
        <f>ROUND(I176*H176,2)</f>
        <v>0</v>
      </c>
      <c r="BL176" s="18" t="s">
        <v>126</v>
      </c>
      <c r="BM176" s="137" t="s">
        <v>244</v>
      </c>
    </row>
    <row r="177" spans="2:65" s="12" customFormat="1" ht="10.199999999999999">
      <c r="B177" s="143"/>
      <c r="D177" s="144" t="s">
        <v>130</v>
      </c>
      <c r="E177" s="145" t="s">
        <v>19</v>
      </c>
      <c r="F177" s="146" t="s">
        <v>221</v>
      </c>
      <c r="H177" s="147">
        <v>1</v>
      </c>
      <c r="I177" s="148"/>
      <c r="L177" s="143"/>
      <c r="M177" s="149"/>
      <c r="T177" s="150"/>
      <c r="AT177" s="145" t="s">
        <v>130</v>
      </c>
      <c r="AU177" s="145" t="s">
        <v>79</v>
      </c>
      <c r="AV177" s="12" t="s">
        <v>79</v>
      </c>
      <c r="AW177" s="12" t="s">
        <v>31</v>
      </c>
      <c r="AX177" s="12" t="s">
        <v>69</v>
      </c>
      <c r="AY177" s="145" t="s">
        <v>120</v>
      </c>
    </row>
    <row r="178" spans="2:65" s="13" customFormat="1" ht="10.199999999999999">
      <c r="B178" s="151"/>
      <c r="D178" s="144" t="s">
        <v>130</v>
      </c>
      <c r="E178" s="152" t="s">
        <v>19</v>
      </c>
      <c r="F178" s="153" t="s">
        <v>132</v>
      </c>
      <c r="H178" s="154">
        <v>1</v>
      </c>
      <c r="I178" s="155"/>
      <c r="L178" s="151"/>
      <c r="M178" s="156"/>
      <c r="T178" s="157"/>
      <c r="AT178" s="152" t="s">
        <v>130</v>
      </c>
      <c r="AU178" s="152" t="s">
        <v>79</v>
      </c>
      <c r="AV178" s="13" t="s">
        <v>126</v>
      </c>
      <c r="AW178" s="13" t="s">
        <v>31</v>
      </c>
      <c r="AX178" s="13" t="s">
        <v>77</v>
      </c>
      <c r="AY178" s="152" t="s">
        <v>120</v>
      </c>
    </row>
    <row r="179" spans="2:65" s="1" customFormat="1" ht="24.15" customHeight="1">
      <c r="B179" s="33"/>
      <c r="C179" s="125" t="s">
        <v>245</v>
      </c>
      <c r="D179" s="125" t="s">
        <v>122</v>
      </c>
      <c r="E179" s="126" t="s">
        <v>246</v>
      </c>
      <c r="F179" s="127" t="s">
        <v>247</v>
      </c>
      <c r="G179" s="128" t="s">
        <v>125</v>
      </c>
      <c r="H179" s="129">
        <v>232.92</v>
      </c>
      <c r="I179" s="130"/>
      <c r="J179" s="131">
        <f>ROUND(I179*H179,2)</f>
        <v>0</v>
      </c>
      <c r="K179" s="132"/>
      <c r="L179" s="33"/>
      <c r="M179" s="133" t="s">
        <v>19</v>
      </c>
      <c r="N179" s="134" t="s">
        <v>40</v>
      </c>
      <c r="P179" s="135">
        <f>O179*H179</f>
        <v>0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126</v>
      </c>
      <c r="AT179" s="137" t="s">
        <v>122</v>
      </c>
      <c r="AU179" s="137" t="s">
        <v>79</v>
      </c>
      <c r="AY179" s="18" t="s">
        <v>120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8" t="s">
        <v>77</v>
      </c>
      <c r="BK179" s="138">
        <f>ROUND(I179*H179,2)</f>
        <v>0</v>
      </c>
      <c r="BL179" s="18" t="s">
        <v>126</v>
      </c>
      <c r="BM179" s="137" t="s">
        <v>248</v>
      </c>
    </row>
    <row r="180" spans="2:65" s="14" customFormat="1" ht="10.199999999999999">
      <c r="B180" s="158"/>
      <c r="D180" s="144" t="s">
        <v>130</v>
      </c>
      <c r="E180" s="159" t="s">
        <v>19</v>
      </c>
      <c r="F180" s="160" t="s">
        <v>249</v>
      </c>
      <c r="H180" s="159" t="s">
        <v>19</v>
      </c>
      <c r="I180" s="161"/>
      <c r="L180" s="158"/>
      <c r="M180" s="162"/>
      <c r="T180" s="163"/>
      <c r="AT180" s="159" t="s">
        <v>130</v>
      </c>
      <c r="AU180" s="159" t="s">
        <v>79</v>
      </c>
      <c r="AV180" s="14" t="s">
        <v>77</v>
      </c>
      <c r="AW180" s="14" t="s">
        <v>31</v>
      </c>
      <c r="AX180" s="14" t="s">
        <v>69</v>
      </c>
      <c r="AY180" s="159" t="s">
        <v>120</v>
      </c>
    </row>
    <row r="181" spans="2:65" s="12" customFormat="1" ht="10.199999999999999">
      <c r="B181" s="143"/>
      <c r="D181" s="144" t="s">
        <v>130</v>
      </c>
      <c r="E181" s="145" t="s">
        <v>19</v>
      </c>
      <c r="F181" s="146" t="s">
        <v>250</v>
      </c>
      <c r="H181" s="147">
        <v>49.85</v>
      </c>
      <c r="I181" s="148"/>
      <c r="L181" s="143"/>
      <c r="M181" s="149"/>
      <c r="T181" s="150"/>
      <c r="AT181" s="145" t="s">
        <v>130</v>
      </c>
      <c r="AU181" s="145" t="s">
        <v>79</v>
      </c>
      <c r="AV181" s="12" t="s">
        <v>79</v>
      </c>
      <c r="AW181" s="12" t="s">
        <v>31</v>
      </c>
      <c r="AX181" s="12" t="s">
        <v>69</v>
      </c>
      <c r="AY181" s="145" t="s">
        <v>120</v>
      </c>
    </row>
    <row r="182" spans="2:65" s="14" customFormat="1" ht="10.199999999999999">
      <c r="B182" s="158"/>
      <c r="D182" s="144" t="s">
        <v>130</v>
      </c>
      <c r="E182" s="159" t="s">
        <v>19</v>
      </c>
      <c r="F182" s="160" t="s">
        <v>251</v>
      </c>
      <c r="H182" s="159" t="s">
        <v>19</v>
      </c>
      <c r="I182" s="161"/>
      <c r="L182" s="158"/>
      <c r="M182" s="162"/>
      <c r="T182" s="163"/>
      <c r="AT182" s="159" t="s">
        <v>130</v>
      </c>
      <c r="AU182" s="159" t="s">
        <v>79</v>
      </c>
      <c r="AV182" s="14" t="s">
        <v>77</v>
      </c>
      <c r="AW182" s="14" t="s">
        <v>31</v>
      </c>
      <c r="AX182" s="14" t="s">
        <v>69</v>
      </c>
      <c r="AY182" s="159" t="s">
        <v>120</v>
      </c>
    </row>
    <row r="183" spans="2:65" s="12" customFormat="1" ht="10.199999999999999">
      <c r="B183" s="143"/>
      <c r="D183" s="144" t="s">
        <v>130</v>
      </c>
      <c r="E183" s="145" t="s">
        <v>19</v>
      </c>
      <c r="F183" s="146" t="s">
        <v>252</v>
      </c>
      <c r="H183" s="147">
        <v>45.29</v>
      </c>
      <c r="I183" s="148"/>
      <c r="L183" s="143"/>
      <c r="M183" s="149"/>
      <c r="T183" s="150"/>
      <c r="AT183" s="145" t="s">
        <v>130</v>
      </c>
      <c r="AU183" s="145" t="s">
        <v>79</v>
      </c>
      <c r="AV183" s="12" t="s">
        <v>79</v>
      </c>
      <c r="AW183" s="12" t="s">
        <v>31</v>
      </c>
      <c r="AX183" s="12" t="s">
        <v>69</v>
      </c>
      <c r="AY183" s="145" t="s">
        <v>120</v>
      </c>
    </row>
    <row r="184" spans="2:65" s="14" customFormat="1" ht="10.199999999999999">
      <c r="B184" s="158"/>
      <c r="D184" s="144" t="s">
        <v>130</v>
      </c>
      <c r="E184" s="159" t="s">
        <v>19</v>
      </c>
      <c r="F184" s="160" t="s">
        <v>253</v>
      </c>
      <c r="H184" s="159" t="s">
        <v>19</v>
      </c>
      <c r="I184" s="161"/>
      <c r="L184" s="158"/>
      <c r="M184" s="162"/>
      <c r="T184" s="163"/>
      <c r="AT184" s="159" t="s">
        <v>130</v>
      </c>
      <c r="AU184" s="159" t="s">
        <v>79</v>
      </c>
      <c r="AV184" s="14" t="s">
        <v>77</v>
      </c>
      <c r="AW184" s="14" t="s">
        <v>31</v>
      </c>
      <c r="AX184" s="14" t="s">
        <v>69</v>
      </c>
      <c r="AY184" s="159" t="s">
        <v>120</v>
      </c>
    </row>
    <row r="185" spans="2:65" s="12" customFormat="1" ht="10.199999999999999">
      <c r="B185" s="143"/>
      <c r="D185" s="144" t="s">
        <v>130</v>
      </c>
      <c r="E185" s="145" t="s">
        <v>19</v>
      </c>
      <c r="F185" s="146" t="s">
        <v>254</v>
      </c>
      <c r="H185" s="147">
        <v>66.41</v>
      </c>
      <c r="I185" s="148"/>
      <c r="L185" s="143"/>
      <c r="M185" s="149"/>
      <c r="T185" s="150"/>
      <c r="AT185" s="145" t="s">
        <v>130</v>
      </c>
      <c r="AU185" s="145" t="s">
        <v>79</v>
      </c>
      <c r="AV185" s="12" t="s">
        <v>79</v>
      </c>
      <c r="AW185" s="12" t="s">
        <v>31</v>
      </c>
      <c r="AX185" s="12" t="s">
        <v>69</v>
      </c>
      <c r="AY185" s="145" t="s">
        <v>120</v>
      </c>
    </row>
    <row r="186" spans="2:65" s="14" customFormat="1" ht="10.199999999999999">
      <c r="B186" s="158"/>
      <c r="D186" s="144" t="s">
        <v>130</v>
      </c>
      <c r="E186" s="159" t="s">
        <v>19</v>
      </c>
      <c r="F186" s="160" t="s">
        <v>249</v>
      </c>
      <c r="H186" s="159" t="s">
        <v>19</v>
      </c>
      <c r="I186" s="161"/>
      <c r="L186" s="158"/>
      <c r="M186" s="162"/>
      <c r="T186" s="163"/>
      <c r="AT186" s="159" t="s">
        <v>130</v>
      </c>
      <c r="AU186" s="159" t="s">
        <v>79</v>
      </c>
      <c r="AV186" s="14" t="s">
        <v>77</v>
      </c>
      <c r="AW186" s="14" t="s">
        <v>31</v>
      </c>
      <c r="AX186" s="14" t="s">
        <v>69</v>
      </c>
      <c r="AY186" s="159" t="s">
        <v>120</v>
      </c>
    </row>
    <row r="187" spans="2:65" s="12" customFormat="1" ht="10.199999999999999">
      <c r="B187" s="143"/>
      <c r="D187" s="144" t="s">
        <v>130</v>
      </c>
      <c r="E187" s="145" t="s">
        <v>19</v>
      </c>
      <c r="F187" s="146" t="s">
        <v>255</v>
      </c>
      <c r="H187" s="147">
        <v>71.37</v>
      </c>
      <c r="I187" s="148"/>
      <c r="L187" s="143"/>
      <c r="M187" s="149"/>
      <c r="T187" s="150"/>
      <c r="AT187" s="145" t="s">
        <v>130</v>
      </c>
      <c r="AU187" s="145" t="s">
        <v>79</v>
      </c>
      <c r="AV187" s="12" t="s">
        <v>79</v>
      </c>
      <c r="AW187" s="12" t="s">
        <v>31</v>
      </c>
      <c r="AX187" s="12" t="s">
        <v>69</v>
      </c>
      <c r="AY187" s="145" t="s">
        <v>120</v>
      </c>
    </row>
    <row r="188" spans="2:65" s="13" customFormat="1" ht="10.199999999999999">
      <c r="B188" s="151"/>
      <c r="D188" s="144" t="s">
        <v>130</v>
      </c>
      <c r="E188" s="152" t="s">
        <v>19</v>
      </c>
      <c r="F188" s="153" t="s">
        <v>132</v>
      </c>
      <c r="H188" s="154">
        <v>232.92000000000002</v>
      </c>
      <c r="I188" s="155"/>
      <c r="L188" s="151"/>
      <c r="M188" s="156"/>
      <c r="T188" s="157"/>
      <c r="AT188" s="152" t="s">
        <v>130</v>
      </c>
      <c r="AU188" s="152" t="s">
        <v>79</v>
      </c>
      <c r="AV188" s="13" t="s">
        <v>126</v>
      </c>
      <c r="AW188" s="13" t="s">
        <v>31</v>
      </c>
      <c r="AX188" s="13" t="s">
        <v>77</v>
      </c>
      <c r="AY188" s="152" t="s">
        <v>120</v>
      </c>
    </row>
    <row r="189" spans="2:65" s="1" customFormat="1" ht="24.15" customHeight="1">
      <c r="B189" s="33"/>
      <c r="C189" s="164" t="s">
        <v>7</v>
      </c>
      <c r="D189" s="164" t="s">
        <v>229</v>
      </c>
      <c r="E189" s="165" t="s">
        <v>256</v>
      </c>
      <c r="F189" s="166" t="s">
        <v>257</v>
      </c>
      <c r="G189" s="167" t="s">
        <v>125</v>
      </c>
      <c r="H189" s="168">
        <v>256.21199999999999</v>
      </c>
      <c r="I189" s="169"/>
      <c r="J189" s="170">
        <f>ROUND(I189*H189,2)</f>
        <v>0</v>
      </c>
      <c r="K189" s="171"/>
      <c r="L189" s="172"/>
      <c r="M189" s="173" t="s">
        <v>19</v>
      </c>
      <c r="N189" s="174" t="s">
        <v>40</v>
      </c>
      <c r="P189" s="135">
        <f>O189*H189</f>
        <v>0</v>
      </c>
      <c r="Q189" s="135">
        <v>0</v>
      </c>
      <c r="R189" s="135">
        <f>Q189*H189</f>
        <v>0</v>
      </c>
      <c r="S189" s="135">
        <v>0</v>
      </c>
      <c r="T189" s="136">
        <f>S189*H189</f>
        <v>0</v>
      </c>
      <c r="AR189" s="137" t="s">
        <v>173</v>
      </c>
      <c r="AT189" s="137" t="s">
        <v>229</v>
      </c>
      <c r="AU189" s="137" t="s">
        <v>79</v>
      </c>
      <c r="AY189" s="18" t="s">
        <v>120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8" t="s">
        <v>77</v>
      </c>
      <c r="BK189" s="138">
        <f>ROUND(I189*H189,2)</f>
        <v>0</v>
      </c>
      <c r="BL189" s="18" t="s">
        <v>126</v>
      </c>
      <c r="BM189" s="137" t="s">
        <v>258</v>
      </c>
    </row>
    <row r="190" spans="2:65" s="14" customFormat="1" ht="10.199999999999999">
      <c r="B190" s="158"/>
      <c r="D190" s="144" t="s">
        <v>130</v>
      </c>
      <c r="E190" s="159" t="s">
        <v>19</v>
      </c>
      <c r="F190" s="160" t="s">
        <v>249</v>
      </c>
      <c r="H190" s="159" t="s">
        <v>19</v>
      </c>
      <c r="I190" s="161"/>
      <c r="L190" s="158"/>
      <c r="M190" s="162"/>
      <c r="T190" s="163"/>
      <c r="AT190" s="159" t="s">
        <v>130</v>
      </c>
      <c r="AU190" s="159" t="s">
        <v>79</v>
      </c>
      <c r="AV190" s="14" t="s">
        <v>77</v>
      </c>
      <c r="AW190" s="14" t="s">
        <v>31</v>
      </c>
      <c r="AX190" s="14" t="s">
        <v>69</v>
      </c>
      <c r="AY190" s="159" t="s">
        <v>120</v>
      </c>
    </row>
    <row r="191" spans="2:65" s="12" customFormat="1" ht="10.199999999999999">
      <c r="B191" s="143"/>
      <c r="D191" s="144" t="s">
        <v>130</v>
      </c>
      <c r="E191" s="145" t="s">
        <v>19</v>
      </c>
      <c r="F191" s="146" t="s">
        <v>259</v>
      </c>
      <c r="H191" s="147">
        <v>54.835000000000001</v>
      </c>
      <c r="I191" s="148"/>
      <c r="L191" s="143"/>
      <c r="M191" s="149"/>
      <c r="T191" s="150"/>
      <c r="AT191" s="145" t="s">
        <v>130</v>
      </c>
      <c r="AU191" s="145" t="s">
        <v>79</v>
      </c>
      <c r="AV191" s="12" t="s">
        <v>79</v>
      </c>
      <c r="AW191" s="12" t="s">
        <v>31</v>
      </c>
      <c r="AX191" s="12" t="s">
        <v>69</v>
      </c>
      <c r="AY191" s="145" t="s">
        <v>120</v>
      </c>
    </row>
    <row r="192" spans="2:65" s="14" customFormat="1" ht="10.199999999999999">
      <c r="B192" s="158"/>
      <c r="D192" s="144" t="s">
        <v>130</v>
      </c>
      <c r="E192" s="159" t="s">
        <v>19</v>
      </c>
      <c r="F192" s="160" t="s">
        <v>251</v>
      </c>
      <c r="H192" s="159" t="s">
        <v>19</v>
      </c>
      <c r="I192" s="161"/>
      <c r="L192" s="158"/>
      <c r="M192" s="162"/>
      <c r="T192" s="163"/>
      <c r="AT192" s="159" t="s">
        <v>130</v>
      </c>
      <c r="AU192" s="159" t="s">
        <v>79</v>
      </c>
      <c r="AV192" s="14" t="s">
        <v>77</v>
      </c>
      <c r="AW192" s="14" t="s">
        <v>31</v>
      </c>
      <c r="AX192" s="14" t="s">
        <v>69</v>
      </c>
      <c r="AY192" s="159" t="s">
        <v>120</v>
      </c>
    </row>
    <row r="193" spans="2:65" s="12" customFormat="1" ht="10.199999999999999">
      <c r="B193" s="143"/>
      <c r="D193" s="144" t="s">
        <v>130</v>
      </c>
      <c r="E193" s="145" t="s">
        <v>19</v>
      </c>
      <c r="F193" s="146" t="s">
        <v>260</v>
      </c>
      <c r="H193" s="147">
        <v>49.819000000000003</v>
      </c>
      <c r="I193" s="148"/>
      <c r="L193" s="143"/>
      <c r="M193" s="149"/>
      <c r="T193" s="150"/>
      <c r="AT193" s="145" t="s">
        <v>130</v>
      </c>
      <c r="AU193" s="145" t="s">
        <v>79</v>
      </c>
      <c r="AV193" s="12" t="s">
        <v>79</v>
      </c>
      <c r="AW193" s="12" t="s">
        <v>31</v>
      </c>
      <c r="AX193" s="12" t="s">
        <v>69</v>
      </c>
      <c r="AY193" s="145" t="s">
        <v>120</v>
      </c>
    </row>
    <row r="194" spans="2:65" s="14" customFormat="1" ht="10.199999999999999">
      <c r="B194" s="158"/>
      <c r="D194" s="144" t="s">
        <v>130</v>
      </c>
      <c r="E194" s="159" t="s">
        <v>19</v>
      </c>
      <c r="F194" s="160" t="s">
        <v>253</v>
      </c>
      <c r="H194" s="159" t="s">
        <v>19</v>
      </c>
      <c r="I194" s="161"/>
      <c r="L194" s="158"/>
      <c r="M194" s="162"/>
      <c r="T194" s="163"/>
      <c r="AT194" s="159" t="s">
        <v>130</v>
      </c>
      <c r="AU194" s="159" t="s">
        <v>79</v>
      </c>
      <c r="AV194" s="14" t="s">
        <v>77</v>
      </c>
      <c r="AW194" s="14" t="s">
        <v>31</v>
      </c>
      <c r="AX194" s="14" t="s">
        <v>69</v>
      </c>
      <c r="AY194" s="159" t="s">
        <v>120</v>
      </c>
    </row>
    <row r="195" spans="2:65" s="12" customFormat="1" ht="10.199999999999999">
      <c r="B195" s="143"/>
      <c r="D195" s="144" t="s">
        <v>130</v>
      </c>
      <c r="E195" s="145" t="s">
        <v>19</v>
      </c>
      <c r="F195" s="146" t="s">
        <v>261</v>
      </c>
      <c r="H195" s="147">
        <v>73.051000000000002</v>
      </c>
      <c r="I195" s="148"/>
      <c r="L195" s="143"/>
      <c r="M195" s="149"/>
      <c r="T195" s="150"/>
      <c r="AT195" s="145" t="s">
        <v>130</v>
      </c>
      <c r="AU195" s="145" t="s">
        <v>79</v>
      </c>
      <c r="AV195" s="12" t="s">
        <v>79</v>
      </c>
      <c r="AW195" s="12" t="s">
        <v>31</v>
      </c>
      <c r="AX195" s="12" t="s">
        <v>69</v>
      </c>
      <c r="AY195" s="145" t="s">
        <v>120</v>
      </c>
    </row>
    <row r="196" spans="2:65" s="14" customFormat="1" ht="10.199999999999999">
      <c r="B196" s="158"/>
      <c r="D196" s="144" t="s">
        <v>130</v>
      </c>
      <c r="E196" s="159" t="s">
        <v>19</v>
      </c>
      <c r="F196" s="160" t="s">
        <v>249</v>
      </c>
      <c r="H196" s="159" t="s">
        <v>19</v>
      </c>
      <c r="I196" s="161"/>
      <c r="L196" s="158"/>
      <c r="M196" s="162"/>
      <c r="T196" s="163"/>
      <c r="AT196" s="159" t="s">
        <v>130</v>
      </c>
      <c r="AU196" s="159" t="s">
        <v>79</v>
      </c>
      <c r="AV196" s="14" t="s">
        <v>77</v>
      </c>
      <c r="AW196" s="14" t="s">
        <v>31</v>
      </c>
      <c r="AX196" s="14" t="s">
        <v>69</v>
      </c>
      <c r="AY196" s="159" t="s">
        <v>120</v>
      </c>
    </row>
    <row r="197" spans="2:65" s="12" customFormat="1" ht="10.199999999999999">
      <c r="B197" s="143"/>
      <c r="D197" s="144" t="s">
        <v>130</v>
      </c>
      <c r="E197" s="145" t="s">
        <v>19</v>
      </c>
      <c r="F197" s="146" t="s">
        <v>262</v>
      </c>
      <c r="H197" s="147">
        <v>78.507000000000005</v>
      </c>
      <c r="I197" s="148"/>
      <c r="L197" s="143"/>
      <c r="M197" s="149"/>
      <c r="T197" s="150"/>
      <c r="AT197" s="145" t="s">
        <v>130</v>
      </c>
      <c r="AU197" s="145" t="s">
        <v>79</v>
      </c>
      <c r="AV197" s="12" t="s">
        <v>79</v>
      </c>
      <c r="AW197" s="12" t="s">
        <v>31</v>
      </c>
      <c r="AX197" s="12" t="s">
        <v>69</v>
      </c>
      <c r="AY197" s="145" t="s">
        <v>120</v>
      </c>
    </row>
    <row r="198" spans="2:65" s="13" customFormat="1" ht="10.199999999999999">
      <c r="B198" s="151"/>
      <c r="D198" s="144" t="s">
        <v>130</v>
      </c>
      <c r="E198" s="152" t="s">
        <v>19</v>
      </c>
      <c r="F198" s="153" t="s">
        <v>132</v>
      </c>
      <c r="H198" s="154">
        <v>256.21199999999999</v>
      </c>
      <c r="I198" s="155"/>
      <c r="L198" s="151"/>
      <c r="M198" s="156"/>
      <c r="T198" s="157"/>
      <c r="AT198" s="152" t="s">
        <v>130</v>
      </c>
      <c r="AU198" s="152" t="s">
        <v>79</v>
      </c>
      <c r="AV198" s="13" t="s">
        <v>126</v>
      </c>
      <c r="AW198" s="13" t="s">
        <v>31</v>
      </c>
      <c r="AX198" s="13" t="s">
        <v>77</v>
      </c>
      <c r="AY198" s="152" t="s">
        <v>120</v>
      </c>
    </row>
    <row r="199" spans="2:65" s="1" customFormat="1" ht="24.15" customHeight="1">
      <c r="B199" s="33"/>
      <c r="C199" s="125" t="s">
        <v>263</v>
      </c>
      <c r="D199" s="125" t="s">
        <v>122</v>
      </c>
      <c r="E199" s="126" t="s">
        <v>264</v>
      </c>
      <c r="F199" s="127" t="s">
        <v>265</v>
      </c>
      <c r="G199" s="128" t="s">
        <v>219</v>
      </c>
      <c r="H199" s="129">
        <v>1</v>
      </c>
      <c r="I199" s="130"/>
      <c r="J199" s="131">
        <f>ROUND(I199*H199,2)</f>
        <v>0</v>
      </c>
      <c r="K199" s="132"/>
      <c r="L199" s="33"/>
      <c r="M199" s="133" t="s">
        <v>19</v>
      </c>
      <c r="N199" s="134" t="s">
        <v>40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126</v>
      </c>
      <c r="AT199" s="137" t="s">
        <v>122</v>
      </c>
      <c r="AU199" s="137" t="s">
        <v>79</v>
      </c>
      <c r="AY199" s="18" t="s">
        <v>120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8" t="s">
        <v>77</v>
      </c>
      <c r="BK199" s="138">
        <f>ROUND(I199*H199,2)</f>
        <v>0</v>
      </c>
      <c r="BL199" s="18" t="s">
        <v>126</v>
      </c>
      <c r="BM199" s="137" t="s">
        <v>266</v>
      </c>
    </row>
    <row r="200" spans="2:65" s="12" customFormat="1" ht="10.199999999999999">
      <c r="B200" s="143"/>
      <c r="D200" s="144" t="s">
        <v>130</v>
      </c>
      <c r="E200" s="145" t="s">
        <v>19</v>
      </c>
      <c r="F200" s="146" t="s">
        <v>221</v>
      </c>
      <c r="H200" s="147">
        <v>1</v>
      </c>
      <c r="I200" s="148"/>
      <c r="L200" s="143"/>
      <c r="M200" s="149"/>
      <c r="T200" s="150"/>
      <c r="AT200" s="145" t="s">
        <v>130</v>
      </c>
      <c r="AU200" s="145" t="s">
        <v>79</v>
      </c>
      <c r="AV200" s="12" t="s">
        <v>79</v>
      </c>
      <c r="AW200" s="12" t="s">
        <v>31</v>
      </c>
      <c r="AX200" s="12" t="s">
        <v>69</v>
      </c>
      <c r="AY200" s="145" t="s">
        <v>120</v>
      </c>
    </row>
    <row r="201" spans="2:65" s="13" customFormat="1" ht="10.199999999999999">
      <c r="B201" s="151"/>
      <c r="D201" s="144" t="s">
        <v>130</v>
      </c>
      <c r="E201" s="152" t="s">
        <v>19</v>
      </c>
      <c r="F201" s="153" t="s">
        <v>132</v>
      </c>
      <c r="H201" s="154">
        <v>1</v>
      </c>
      <c r="I201" s="155"/>
      <c r="L201" s="151"/>
      <c r="M201" s="156"/>
      <c r="T201" s="157"/>
      <c r="AT201" s="152" t="s">
        <v>130</v>
      </c>
      <c r="AU201" s="152" t="s">
        <v>79</v>
      </c>
      <c r="AV201" s="13" t="s">
        <v>126</v>
      </c>
      <c r="AW201" s="13" t="s">
        <v>31</v>
      </c>
      <c r="AX201" s="13" t="s">
        <v>77</v>
      </c>
      <c r="AY201" s="152" t="s">
        <v>120</v>
      </c>
    </row>
    <row r="202" spans="2:65" s="11" customFormat="1" ht="22.8" customHeight="1">
      <c r="B202" s="113"/>
      <c r="D202" s="114" t="s">
        <v>68</v>
      </c>
      <c r="E202" s="123" t="s">
        <v>154</v>
      </c>
      <c r="F202" s="123" t="s">
        <v>267</v>
      </c>
      <c r="I202" s="116"/>
      <c r="J202" s="124">
        <f>BK202</f>
        <v>0</v>
      </c>
      <c r="L202" s="113"/>
      <c r="M202" s="118"/>
      <c r="P202" s="119">
        <f>SUM(P203:P209)</f>
        <v>0</v>
      </c>
      <c r="R202" s="119">
        <f>SUM(R203:R209)</f>
        <v>0.96083999999999992</v>
      </c>
      <c r="T202" s="120">
        <f>SUM(T203:T209)</f>
        <v>0</v>
      </c>
      <c r="AR202" s="114" t="s">
        <v>77</v>
      </c>
      <c r="AT202" s="121" t="s">
        <v>68</v>
      </c>
      <c r="AU202" s="121" t="s">
        <v>77</v>
      </c>
      <c r="AY202" s="114" t="s">
        <v>120</v>
      </c>
      <c r="BK202" s="122">
        <f>SUM(BK203:BK209)</f>
        <v>0</v>
      </c>
    </row>
    <row r="203" spans="2:65" s="1" customFormat="1" ht="37.799999999999997" customHeight="1">
      <c r="B203" s="33"/>
      <c r="C203" s="125" t="s">
        <v>268</v>
      </c>
      <c r="D203" s="125" t="s">
        <v>122</v>
      </c>
      <c r="E203" s="126" t="s">
        <v>269</v>
      </c>
      <c r="F203" s="127" t="s">
        <v>270</v>
      </c>
      <c r="G203" s="128" t="s">
        <v>125</v>
      </c>
      <c r="H203" s="129">
        <v>4.5</v>
      </c>
      <c r="I203" s="130"/>
      <c r="J203" s="131">
        <f>ROUND(I203*H203,2)</f>
        <v>0</v>
      </c>
      <c r="K203" s="132"/>
      <c r="L203" s="33"/>
      <c r="M203" s="133" t="s">
        <v>19</v>
      </c>
      <c r="N203" s="134" t="s">
        <v>40</v>
      </c>
      <c r="P203" s="135">
        <f>O203*H203</f>
        <v>0</v>
      </c>
      <c r="Q203" s="135">
        <v>8.9219999999999994E-2</v>
      </c>
      <c r="R203" s="135">
        <f>Q203*H203</f>
        <v>0.40148999999999996</v>
      </c>
      <c r="S203" s="135">
        <v>0</v>
      </c>
      <c r="T203" s="136">
        <f>S203*H203</f>
        <v>0</v>
      </c>
      <c r="AR203" s="137" t="s">
        <v>126</v>
      </c>
      <c r="AT203" s="137" t="s">
        <v>122</v>
      </c>
      <c r="AU203" s="137" t="s">
        <v>79</v>
      </c>
      <c r="AY203" s="18" t="s">
        <v>120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8" t="s">
        <v>77</v>
      </c>
      <c r="BK203" s="138">
        <f>ROUND(I203*H203,2)</f>
        <v>0</v>
      </c>
      <c r="BL203" s="18" t="s">
        <v>126</v>
      </c>
      <c r="BM203" s="137" t="s">
        <v>271</v>
      </c>
    </row>
    <row r="204" spans="2:65" s="1" customFormat="1" ht="10.199999999999999">
      <c r="B204" s="33"/>
      <c r="D204" s="139" t="s">
        <v>128</v>
      </c>
      <c r="F204" s="140" t="s">
        <v>272</v>
      </c>
      <c r="I204" s="141"/>
      <c r="L204" s="33"/>
      <c r="M204" s="142"/>
      <c r="T204" s="54"/>
      <c r="AT204" s="18" t="s">
        <v>128</v>
      </c>
      <c r="AU204" s="18" t="s">
        <v>79</v>
      </c>
    </row>
    <row r="205" spans="2:65" s="12" customFormat="1" ht="10.199999999999999">
      <c r="B205" s="143"/>
      <c r="D205" s="144" t="s">
        <v>130</v>
      </c>
      <c r="E205" s="145" t="s">
        <v>19</v>
      </c>
      <c r="F205" s="146" t="s">
        <v>273</v>
      </c>
      <c r="H205" s="147">
        <v>4.5</v>
      </c>
      <c r="I205" s="148"/>
      <c r="L205" s="143"/>
      <c r="M205" s="149"/>
      <c r="T205" s="150"/>
      <c r="AT205" s="145" t="s">
        <v>130</v>
      </c>
      <c r="AU205" s="145" t="s">
        <v>79</v>
      </c>
      <c r="AV205" s="12" t="s">
        <v>79</v>
      </c>
      <c r="AW205" s="12" t="s">
        <v>31</v>
      </c>
      <c r="AX205" s="12" t="s">
        <v>69</v>
      </c>
      <c r="AY205" s="145" t="s">
        <v>120</v>
      </c>
    </row>
    <row r="206" spans="2:65" s="13" customFormat="1" ht="10.199999999999999">
      <c r="B206" s="151"/>
      <c r="D206" s="144" t="s">
        <v>130</v>
      </c>
      <c r="E206" s="152" t="s">
        <v>19</v>
      </c>
      <c r="F206" s="153" t="s">
        <v>132</v>
      </c>
      <c r="H206" s="154">
        <v>4.5</v>
      </c>
      <c r="I206" s="155"/>
      <c r="L206" s="151"/>
      <c r="M206" s="156"/>
      <c r="T206" s="157"/>
      <c r="AT206" s="152" t="s">
        <v>130</v>
      </c>
      <c r="AU206" s="152" t="s">
        <v>79</v>
      </c>
      <c r="AV206" s="13" t="s">
        <v>126</v>
      </c>
      <c r="AW206" s="13" t="s">
        <v>31</v>
      </c>
      <c r="AX206" s="13" t="s">
        <v>77</v>
      </c>
      <c r="AY206" s="152" t="s">
        <v>120</v>
      </c>
    </row>
    <row r="207" spans="2:65" s="1" customFormat="1" ht="16.5" customHeight="1">
      <c r="B207" s="33"/>
      <c r="C207" s="164" t="s">
        <v>274</v>
      </c>
      <c r="D207" s="164" t="s">
        <v>229</v>
      </c>
      <c r="E207" s="165" t="s">
        <v>275</v>
      </c>
      <c r="F207" s="166" t="s">
        <v>276</v>
      </c>
      <c r="G207" s="167" t="s">
        <v>125</v>
      </c>
      <c r="H207" s="168">
        <v>4.95</v>
      </c>
      <c r="I207" s="169"/>
      <c r="J207" s="170">
        <f>ROUND(I207*H207,2)</f>
        <v>0</v>
      </c>
      <c r="K207" s="171"/>
      <c r="L207" s="172"/>
      <c r="M207" s="173" t="s">
        <v>19</v>
      </c>
      <c r="N207" s="174" t="s">
        <v>40</v>
      </c>
      <c r="P207" s="135">
        <f>O207*H207</f>
        <v>0</v>
      </c>
      <c r="Q207" s="135">
        <v>0.113</v>
      </c>
      <c r="R207" s="135">
        <f>Q207*H207</f>
        <v>0.55935000000000001</v>
      </c>
      <c r="S207" s="135">
        <v>0</v>
      </c>
      <c r="T207" s="136">
        <f>S207*H207</f>
        <v>0</v>
      </c>
      <c r="AR207" s="137" t="s">
        <v>173</v>
      </c>
      <c r="AT207" s="137" t="s">
        <v>229</v>
      </c>
      <c r="AU207" s="137" t="s">
        <v>79</v>
      </c>
      <c r="AY207" s="18" t="s">
        <v>120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8" t="s">
        <v>77</v>
      </c>
      <c r="BK207" s="138">
        <f>ROUND(I207*H207,2)</f>
        <v>0</v>
      </c>
      <c r="BL207" s="18" t="s">
        <v>126</v>
      </c>
      <c r="BM207" s="137" t="s">
        <v>277</v>
      </c>
    </row>
    <row r="208" spans="2:65" s="12" customFormat="1" ht="10.199999999999999">
      <c r="B208" s="143"/>
      <c r="D208" s="144" t="s">
        <v>130</v>
      </c>
      <c r="E208" s="145" t="s">
        <v>19</v>
      </c>
      <c r="F208" s="146" t="s">
        <v>278</v>
      </c>
      <c r="H208" s="147">
        <v>4.95</v>
      </c>
      <c r="I208" s="148"/>
      <c r="L208" s="143"/>
      <c r="M208" s="149"/>
      <c r="T208" s="150"/>
      <c r="AT208" s="145" t="s">
        <v>130</v>
      </c>
      <c r="AU208" s="145" t="s">
        <v>79</v>
      </c>
      <c r="AV208" s="12" t="s">
        <v>79</v>
      </c>
      <c r="AW208" s="12" t="s">
        <v>31</v>
      </c>
      <c r="AX208" s="12" t="s">
        <v>69</v>
      </c>
      <c r="AY208" s="145" t="s">
        <v>120</v>
      </c>
    </row>
    <row r="209" spans="2:65" s="13" customFormat="1" ht="10.199999999999999">
      <c r="B209" s="151"/>
      <c r="D209" s="144" t="s">
        <v>130</v>
      </c>
      <c r="E209" s="152" t="s">
        <v>19</v>
      </c>
      <c r="F209" s="153" t="s">
        <v>132</v>
      </c>
      <c r="H209" s="154">
        <v>4.95</v>
      </c>
      <c r="I209" s="155"/>
      <c r="L209" s="151"/>
      <c r="M209" s="156"/>
      <c r="T209" s="157"/>
      <c r="AT209" s="152" t="s">
        <v>130</v>
      </c>
      <c r="AU209" s="152" t="s">
        <v>79</v>
      </c>
      <c r="AV209" s="13" t="s">
        <v>126</v>
      </c>
      <c r="AW209" s="13" t="s">
        <v>31</v>
      </c>
      <c r="AX209" s="13" t="s">
        <v>77</v>
      </c>
      <c r="AY209" s="152" t="s">
        <v>120</v>
      </c>
    </row>
    <row r="210" spans="2:65" s="11" customFormat="1" ht="22.8" customHeight="1">
      <c r="B210" s="113"/>
      <c r="D210" s="114" t="s">
        <v>68</v>
      </c>
      <c r="E210" s="123" t="s">
        <v>160</v>
      </c>
      <c r="F210" s="123" t="s">
        <v>279</v>
      </c>
      <c r="I210" s="116"/>
      <c r="J210" s="124">
        <f>BK210</f>
        <v>0</v>
      </c>
      <c r="L210" s="113"/>
      <c r="M210" s="118"/>
      <c r="P210" s="119">
        <f>SUM(P211:P238)</f>
        <v>0</v>
      </c>
      <c r="R210" s="119">
        <f>SUM(R211:R238)</f>
        <v>19.891833859999998</v>
      </c>
      <c r="T210" s="120">
        <f>SUM(T211:T238)</f>
        <v>0</v>
      </c>
      <c r="AR210" s="114" t="s">
        <v>77</v>
      </c>
      <c r="AT210" s="121" t="s">
        <v>68</v>
      </c>
      <c r="AU210" s="121" t="s">
        <v>77</v>
      </c>
      <c r="AY210" s="114" t="s">
        <v>120</v>
      </c>
      <c r="BK210" s="122">
        <f>SUM(BK211:BK238)</f>
        <v>0</v>
      </c>
    </row>
    <row r="211" spans="2:65" s="1" customFormat="1" ht="24.15" customHeight="1">
      <c r="B211" s="33"/>
      <c r="C211" s="125" t="s">
        <v>280</v>
      </c>
      <c r="D211" s="125" t="s">
        <v>122</v>
      </c>
      <c r="E211" s="126" t="s">
        <v>281</v>
      </c>
      <c r="F211" s="127" t="s">
        <v>282</v>
      </c>
      <c r="G211" s="128" t="s">
        <v>125</v>
      </c>
      <c r="H211" s="129">
        <v>2.4</v>
      </c>
      <c r="I211" s="130"/>
      <c r="J211" s="131">
        <f>ROUND(I211*H211,2)</f>
        <v>0</v>
      </c>
      <c r="K211" s="132"/>
      <c r="L211" s="33"/>
      <c r="M211" s="133" t="s">
        <v>19</v>
      </c>
      <c r="N211" s="134" t="s">
        <v>40</v>
      </c>
      <c r="P211" s="135">
        <f>O211*H211</f>
        <v>0</v>
      </c>
      <c r="Q211" s="135">
        <v>4.3800000000000002E-3</v>
      </c>
      <c r="R211" s="135">
        <f>Q211*H211</f>
        <v>1.0512000000000001E-2</v>
      </c>
      <c r="S211" s="135">
        <v>0</v>
      </c>
      <c r="T211" s="136">
        <f>S211*H211</f>
        <v>0</v>
      </c>
      <c r="AR211" s="137" t="s">
        <v>126</v>
      </c>
      <c r="AT211" s="137" t="s">
        <v>122</v>
      </c>
      <c r="AU211" s="137" t="s">
        <v>79</v>
      </c>
      <c r="AY211" s="18" t="s">
        <v>120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8" t="s">
        <v>77</v>
      </c>
      <c r="BK211" s="138">
        <f>ROUND(I211*H211,2)</f>
        <v>0</v>
      </c>
      <c r="BL211" s="18" t="s">
        <v>126</v>
      </c>
      <c r="BM211" s="137" t="s">
        <v>283</v>
      </c>
    </row>
    <row r="212" spans="2:65" s="1" customFormat="1" ht="10.199999999999999">
      <c r="B212" s="33"/>
      <c r="D212" s="139" t="s">
        <v>128</v>
      </c>
      <c r="F212" s="140" t="s">
        <v>284</v>
      </c>
      <c r="I212" s="141"/>
      <c r="L212" s="33"/>
      <c r="M212" s="142"/>
      <c r="T212" s="54"/>
      <c r="AT212" s="18" t="s">
        <v>128</v>
      </c>
      <c r="AU212" s="18" t="s">
        <v>79</v>
      </c>
    </row>
    <row r="213" spans="2:65" s="14" customFormat="1" ht="10.199999999999999">
      <c r="B213" s="158"/>
      <c r="D213" s="144" t="s">
        <v>130</v>
      </c>
      <c r="E213" s="159" t="s">
        <v>19</v>
      </c>
      <c r="F213" s="160" t="s">
        <v>285</v>
      </c>
      <c r="H213" s="159" t="s">
        <v>19</v>
      </c>
      <c r="I213" s="161"/>
      <c r="L213" s="158"/>
      <c r="M213" s="162"/>
      <c r="T213" s="163"/>
      <c r="AT213" s="159" t="s">
        <v>130</v>
      </c>
      <c r="AU213" s="159" t="s">
        <v>79</v>
      </c>
      <c r="AV213" s="14" t="s">
        <v>77</v>
      </c>
      <c r="AW213" s="14" t="s">
        <v>31</v>
      </c>
      <c r="AX213" s="14" t="s">
        <v>69</v>
      </c>
      <c r="AY213" s="159" t="s">
        <v>120</v>
      </c>
    </row>
    <row r="214" spans="2:65" s="12" customFormat="1" ht="10.199999999999999">
      <c r="B214" s="143"/>
      <c r="D214" s="144" t="s">
        <v>130</v>
      </c>
      <c r="E214" s="145" t="s">
        <v>19</v>
      </c>
      <c r="F214" s="146" t="s">
        <v>286</v>
      </c>
      <c r="H214" s="147">
        <v>2.4</v>
      </c>
      <c r="I214" s="148"/>
      <c r="L214" s="143"/>
      <c r="M214" s="149"/>
      <c r="T214" s="150"/>
      <c r="AT214" s="145" t="s">
        <v>130</v>
      </c>
      <c r="AU214" s="145" t="s">
        <v>79</v>
      </c>
      <c r="AV214" s="12" t="s">
        <v>79</v>
      </c>
      <c r="AW214" s="12" t="s">
        <v>31</v>
      </c>
      <c r="AX214" s="12" t="s">
        <v>69</v>
      </c>
      <c r="AY214" s="145" t="s">
        <v>120</v>
      </c>
    </row>
    <row r="215" spans="2:65" s="13" customFormat="1" ht="10.199999999999999">
      <c r="B215" s="151"/>
      <c r="D215" s="144" t="s">
        <v>130</v>
      </c>
      <c r="E215" s="152" t="s">
        <v>19</v>
      </c>
      <c r="F215" s="153" t="s">
        <v>132</v>
      </c>
      <c r="H215" s="154">
        <v>2.4</v>
      </c>
      <c r="I215" s="155"/>
      <c r="L215" s="151"/>
      <c r="M215" s="156"/>
      <c r="T215" s="157"/>
      <c r="AT215" s="152" t="s">
        <v>130</v>
      </c>
      <c r="AU215" s="152" t="s">
        <v>79</v>
      </c>
      <c r="AV215" s="13" t="s">
        <v>126</v>
      </c>
      <c r="AW215" s="13" t="s">
        <v>31</v>
      </c>
      <c r="AX215" s="13" t="s">
        <v>77</v>
      </c>
      <c r="AY215" s="152" t="s">
        <v>120</v>
      </c>
    </row>
    <row r="216" spans="2:65" s="1" customFormat="1" ht="24.15" customHeight="1">
      <c r="B216" s="33"/>
      <c r="C216" s="125" t="s">
        <v>287</v>
      </c>
      <c r="D216" s="125" t="s">
        <v>122</v>
      </c>
      <c r="E216" s="126" t="s">
        <v>288</v>
      </c>
      <c r="F216" s="127" t="s">
        <v>289</v>
      </c>
      <c r="G216" s="128" t="s">
        <v>125</v>
      </c>
      <c r="H216" s="129">
        <v>2.4</v>
      </c>
      <c r="I216" s="130"/>
      <c r="J216" s="131">
        <f>ROUND(I216*H216,2)</f>
        <v>0</v>
      </c>
      <c r="K216" s="132"/>
      <c r="L216" s="33"/>
      <c r="M216" s="133" t="s">
        <v>19</v>
      </c>
      <c r="N216" s="134" t="s">
        <v>40</v>
      </c>
      <c r="P216" s="135">
        <f>O216*H216</f>
        <v>0</v>
      </c>
      <c r="Q216" s="135">
        <v>1.7330000000000002E-2</v>
      </c>
      <c r="R216" s="135">
        <f>Q216*H216</f>
        <v>4.1592000000000004E-2</v>
      </c>
      <c r="S216" s="135">
        <v>0</v>
      </c>
      <c r="T216" s="136">
        <f>S216*H216</f>
        <v>0</v>
      </c>
      <c r="AR216" s="137" t="s">
        <v>126</v>
      </c>
      <c r="AT216" s="137" t="s">
        <v>122</v>
      </c>
      <c r="AU216" s="137" t="s">
        <v>79</v>
      </c>
      <c r="AY216" s="18" t="s">
        <v>120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8" t="s">
        <v>77</v>
      </c>
      <c r="BK216" s="138">
        <f>ROUND(I216*H216,2)</f>
        <v>0</v>
      </c>
      <c r="BL216" s="18" t="s">
        <v>126</v>
      </c>
      <c r="BM216" s="137" t="s">
        <v>290</v>
      </c>
    </row>
    <row r="217" spans="2:65" s="1" customFormat="1" ht="10.199999999999999">
      <c r="B217" s="33"/>
      <c r="D217" s="139" t="s">
        <v>128</v>
      </c>
      <c r="F217" s="140" t="s">
        <v>291</v>
      </c>
      <c r="I217" s="141"/>
      <c r="L217" s="33"/>
      <c r="M217" s="142"/>
      <c r="T217" s="54"/>
      <c r="AT217" s="18" t="s">
        <v>128</v>
      </c>
      <c r="AU217" s="18" t="s">
        <v>79</v>
      </c>
    </row>
    <row r="218" spans="2:65" s="14" customFormat="1" ht="10.199999999999999">
      <c r="B218" s="158"/>
      <c r="D218" s="144" t="s">
        <v>130</v>
      </c>
      <c r="E218" s="159" t="s">
        <v>19</v>
      </c>
      <c r="F218" s="160" t="s">
        <v>285</v>
      </c>
      <c r="H218" s="159" t="s">
        <v>19</v>
      </c>
      <c r="I218" s="161"/>
      <c r="L218" s="158"/>
      <c r="M218" s="162"/>
      <c r="T218" s="163"/>
      <c r="AT218" s="159" t="s">
        <v>130</v>
      </c>
      <c r="AU218" s="159" t="s">
        <v>79</v>
      </c>
      <c r="AV218" s="14" t="s">
        <v>77</v>
      </c>
      <c r="AW218" s="14" t="s">
        <v>31</v>
      </c>
      <c r="AX218" s="14" t="s">
        <v>69</v>
      </c>
      <c r="AY218" s="159" t="s">
        <v>120</v>
      </c>
    </row>
    <row r="219" spans="2:65" s="12" customFormat="1" ht="10.199999999999999">
      <c r="B219" s="143"/>
      <c r="D219" s="144" t="s">
        <v>130</v>
      </c>
      <c r="E219" s="145" t="s">
        <v>19</v>
      </c>
      <c r="F219" s="146" t="s">
        <v>286</v>
      </c>
      <c r="H219" s="147">
        <v>2.4</v>
      </c>
      <c r="I219" s="148"/>
      <c r="L219" s="143"/>
      <c r="M219" s="149"/>
      <c r="T219" s="150"/>
      <c r="AT219" s="145" t="s">
        <v>130</v>
      </c>
      <c r="AU219" s="145" t="s">
        <v>79</v>
      </c>
      <c r="AV219" s="12" t="s">
        <v>79</v>
      </c>
      <c r="AW219" s="12" t="s">
        <v>31</v>
      </c>
      <c r="AX219" s="12" t="s">
        <v>69</v>
      </c>
      <c r="AY219" s="145" t="s">
        <v>120</v>
      </c>
    </row>
    <row r="220" spans="2:65" s="13" customFormat="1" ht="10.199999999999999">
      <c r="B220" s="151"/>
      <c r="D220" s="144" t="s">
        <v>130</v>
      </c>
      <c r="E220" s="152" t="s">
        <v>19</v>
      </c>
      <c r="F220" s="153" t="s">
        <v>132</v>
      </c>
      <c r="H220" s="154">
        <v>2.4</v>
      </c>
      <c r="I220" s="155"/>
      <c r="L220" s="151"/>
      <c r="M220" s="156"/>
      <c r="T220" s="157"/>
      <c r="AT220" s="152" t="s">
        <v>130</v>
      </c>
      <c r="AU220" s="152" t="s">
        <v>79</v>
      </c>
      <c r="AV220" s="13" t="s">
        <v>126</v>
      </c>
      <c r="AW220" s="13" t="s">
        <v>31</v>
      </c>
      <c r="AX220" s="13" t="s">
        <v>77</v>
      </c>
      <c r="AY220" s="152" t="s">
        <v>120</v>
      </c>
    </row>
    <row r="221" spans="2:65" s="1" customFormat="1" ht="21.75" customHeight="1">
      <c r="B221" s="33"/>
      <c r="C221" s="125" t="s">
        <v>292</v>
      </c>
      <c r="D221" s="125" t="s">
        <v>122</v>
      </c>
      <c r="E221" s="126" t="s">
        <v>293</v>
      </c>
      <c r="F221" s="127" t="s">
        <v>294</v>
      </c>
      <c r="G221" s="128" t="s">
        <v>125</v>
      </c>
      <c r="H221" s="129">
        <v>6.867</v>
      </c>
      <c r="I221" s="130"/>
      <c r="J221" s="131">
        <f>ROUND(I221*H221,2)</f>
        <v>0</v>
      </c>
      <c r="K221" s="132"/>
      <c r="L221" s="33"/>
      <c r="M221" s="133" t="s">
        <v>19</v>
      </c>
      <c r="N221" s="134" t="s">
        <v>40</v>
      </c>
      <c r="P221" s="135">
        <f>O221*H221</f>
        <v>0</v>
      </c>
      <c r="Q221" s="135">
        <v>4.3800000000000002E-3</v>
      </c>
      <c r="R221" s="135">
        <f>Q221*H221</f>
        <v>3.007746E-2</v>
      </c>
      <c r="S221" s="135">
        <v>0</v>
      </c>
      <c r="T221" s="136">
        <f>S221*H221</f>
        <v>0</v>
      </c>
      <c r="AR221" s="137" t="s">
        <v>126</v>
      </c>
      <c r="AT221" s="137" t="s">
        <v>122</v>
      </c>
      <c r="AU221" s="137" t="s">
        <v>79</v>
      </c>
      <c r="AY221" s="18" t="s">
        <v>120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8" t="s">
        <v>77</v>
      </c>
      <c r="BK221" s="138">
        <f>ROUND(I221*H221,2)</f>
        <v>0</v>
      </c>
      <c r="BL221" s="18" t="s">
        <v>126</v>
      </c>
      <c r="BM221" s="137" t="s">
        <v>295</v>
      </c>
    </row>
    <row r="222" spans="2:65" s="1" customFormat="1" ht="10.199999999999999">
      <c r="B222" s="33"/>
      <c r="D222" s="139" t="s">
        <v>128</v>
      </c>
      <c r="F222" s="140" t="s">
        <v>296</v>
      </c>
      <c r="I222" s="141"/>
      <c r="L222" s="33"/>
      <c r="M222" s="142"/>
      <c r="T222" s="54"/>
      <c r="AT222" s="18" t="s">
        <v>128</v>
      </c>
      <c r="AU222" s="18" t="s">
        <v>79</v>
      </c>
    </row>
    <row r="223" spans="2:65" s="12" customFormat="1" ht="10.199999999999999">
      <c r="B223" s="143"/>
      <c r="D223" s="144" t="s">
        <v>130</v>
      </c>
      <c r="E223" s="145" t="s">
        <v>19</v>
      </c>
      <c r="F223" s="146" t="s">
        <v>297</v>
      </c>
      <c r="H223" s="147">
        <v>6.867</v>
      </c>
      <c r="I223" s="148"/>
      <c r="L223" s="143"/>
      <c r="M223" s="149"/>
      <c r="T223" s="150"/>
      <c r="AT223" s="145" t="s">
        <v>130</v>
      </c>
      <c r="AU223" s="145" t="s">
        <v>79</v>
      </c>
      <c r="AV223" s="12" t="s">
        <v>79</v>
      </c>
      <c r="AW223" s="12" t="s">
        <v>31</v>
      </c>
      <c r="AX223" s="12" t="s">
        <v>69</v>
      </c>
      <c r="AY223" s="145" t="s">
        <v>120</v>
      </c>
    </row>
    <row r="224" spans="2:65" s="13" customFormat="1" ht="10.199999999999999">
      <c r="B224" s="151"/>
      <c r="D224" s="144" t="s">
        <v>130</v>
      </c>
      <c r="E224" s="152" t="s">
        <v>19</v>
      </c>
      <c r="F224" s="153" t="s">
        <v>132</v>
      </c>
      <c r="H224" s="154">
        <v>6.867</v>
      </c>
      <c r="I224" s="155"/>
      <c r="L224" s="151"/>
      <c r="M224" s="156"/>
      <c r="T224" s="157"/>
      <c r="AT224" s="152" t="s">
        <v>130</v>
      </c>
      <c r="AU224" s="152" t="s">
        <v>79</v>
      </c>
      <c r="AV224" s="13" t="s">
        <v>126</v>
      </c>
      <c r="AW224" s="13" t="s">
        <v>31</v>
      </c>
      <c r="AX224" s="13" t="s">
        <v>77</v>
      </c>
      <c r="AY224" s="152" t="s">
        <v>120</v>
      </c>
    </row>
    <row r="225" spans="2:65" s="1" customFormat="1" ht="24.15" customHeight="1">
      <c r="B225" s="33"/>
      <c r="C225" s="125" t="s">
        <v>298</v>
      </c>
      <c r="D225" s="125" t="s">
        <v>122</v>
      </c>
      <c r="E225" s="126" t="s">
        <v>299</v>
      </c>
      <c r="F225" s="127" t="s">
        <v>300</v>
      </c>
      <c r="G225" s="128" t="s">
        <v>125</v>
      </c>
      <c r="H225" s="129">
        <v>6.867</v>
      </c>
      <c r="I225" s="130"/>
      <c r="J225" s="131">
        <f>ROUND(I225*H225,2)</f>
        <v>0</v>
      </c>
      <c r="K225" s="132"/>
      <c r="L225" s="33"/>
      <c r="M225" s="133" t="s">
        <v>19</v>
      </c>
      <c r="N225" s="134" t="s">
        <v>40</v>
      </c>
      <c r="P225" s="135">
        <f>O225*H225</f>
        <v>0</v>
      </c>
      <c r="Q225" s="135">
        <v>3.2000000000000002E-3</v>
      </c>
      <c r="R225" s="135">
        <f>Q225*H225</f>
        <v>2.1974400000000002E-2</v>
      </c>
      <c r="S225" s="135">
        <v>0</v>
      </c>
      <c r="T225" s="136">
        <f>S225*H225</f>
        <v>0</v>
      </c>
      <c r="AR225" s="137" t="s">
        <v>126</v>
      </c>
      <c r="AT225" s="137" t="s">
        <v>122</v>
      </c>
      <c r="AU225" s="137" t="s">
        <v>79</v>
      </c>
      <c r="AY225" s="18" t="s">
        <v>120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8" t="s">
        <v>77</v>
      </c>
      <c r="BK225" s="138">
        <f>ROUND(I225*H225,2)</f>
        <v>0</v>
      </c>
      <c r="BL225" s="18" t="s">
        <v>126</v>
      </c>
      <c r="BM225" s="137" t="s">
        <v>301</v>
      </c>
    </row>
    <row r="226" spans="2:65" s="1" customFormat="1" ht="10.199999999999999">
      <c r="B226" s="33"/>
      <c r="D226" s="139" t="s">
        <v>128</v>
      </c>
      <c r="F226" s="140" t="s">
        <v>302</v>
      </c>
      <c r="I226" s="141"/>
      <c r="L226" s="33"/>
      <c r="M226" s="142"/>
      <c r="T226" s="54"/>
      <c r="AT226" s="18" t="s">
        <v>128</v>
      </c>
      <c r="AU226" s="18" t="s">
        <v>79</v>
      </c>
    </row>
    <row r="227" spans="2:65" s="14" customFormat="1" ht="10.199999999999999">
      <c r="B227" s="158"/>
      <c r="D227" s="144" t="s">
        <v>130</v>
      </c>
      <c r="E227" s="159" t="s">
        <v>19</v>
      </c>
      <c r="F227" s="160" t="s">
        <v>303</v>
      </c>
      <c r="H227" s="159" t="s">
        <v>19</v>
      </c>
      <c r="I227" s="161"/>
      <c r="L227" s="158"/>
      <c r="M227" s="162"/>
      <c r="T227" s="163"/>
      <c r="AT227" s="159" t="s">
        <v>130</v>
      </c>
      <c r="AU227" s="159" t="s">
        <v>79</v>
      </c>
      <c r="AV227" s="14" t="s">
        <v>77</v>
      </c>
      <c r="AW227" s="14" t="s">
        <v>31</v>
      </c>
      <c r="AX227" s="14" t="s">
        <v>69</v>
      </c>
      <c r="AY227" s="159" t="s">
        <v>120</v>
      </c>
    </row>
    <row r="228" spans="2:65" s="12" customFormat="1" ht="10.199999999999999">
      <c r="B228" s="143"/>
      <c r="D228" s="144" t="s">
        <v>130</v>
      </c>
      <c r="E228" s="145" t="s">
        <v>19</v>
      </c>
      <c r="F228" s="146" t="s">
        <v>297</v>
      </c>
      <c r="H228" s="147">
        <v>6.867</v>
      </c>
      <c r="I228" s="148"/>
      <c r="L228" s="143"/>
      <c r="M228" s="149"/>
      <c r="T228" s="150"/>
      <c r="AT228" s="145" t="s">
        <v>130</v>
      </c>
      <c r="AU228" s="145" t="s">
        <v>79</v>
      </c>
      <c r="AV228" s="12" t="s">
        <v>79</v>
      </c>
      <c r="AW228" s="12" t="s">
        <v>31</v>
      </c>
      <c r="AX228" s="12" t="s">
        <v>69</v>
      </c>
      <c r="AY228" s="145" t="s">
        <v>120</v>
      </c>
    </row>
    <row r="229" spans="2:65" s="13" customFormat="1" ht="10.199999999999999">
      <c r="B229" s="151"/>
      <c r="D229" s="144" t="s">
        <v>130</v>
      </c>
      <c r="E229" s="152" t="s">
        <v>19</v>
      </c>
      <c r="F229" s="153" t="s">
        <v>132</v>
      </c>
      <c r="H229" s="154">
        <v>6.867</v>
      </c>
      <c r="I229" s="155"/>
      <c r="L229" s="151"/>
      <c r="M229" s="156"/>
      <c r="T229" s="157"/>
      <c r="AT229" s="152" t="s">
        <v>130</v>
      </c>
      <c r="AU229" s="152" t="s">
        <v>79</v>
      </c>
      <c r="AV229" s="13" t="s">
        <v>126</v>
      </c>
      <c r="AW229" s="13" t="s">
        <v>31</v>
      </c>
      <c r="AX229" s="13" t="s">
        <v>77</v>
      </c>
      <c r="AY229" s="152" t="s">
        <v>120</v>
      </c>
    </row>
    <row r="230" spans="2:65" s="1" customFormat="1" ht="16.5" customHeight="1">
      <c r="B230" s="33"/>
      <c r="C230" s="125" t="s">
        <v>304</v>
      </c>
      <c r="D230" s="125" t="s">
        <v>122</v>
      </c>
      <c r="E230" s="126" t="s">
        <v>305</v>
      </c>
      <c r="F230" s="127" t="s">
        <v>306</v>
      </c>
      <c r="G230" s="128" t="s">
        <v>125</v>
      </c>
      <c r="H230" s="129">
        <v>43.38</v>
      </c>
      <c r="I230" s="130"/>
      <c r="J230" s="131">
        <f>ROUND(I230*H230,2)</f>
        <v>0</v>
      </c>
      <c r="K230" s="132"/>
      <c r="L230" s="33"/>
      <c r="M230" s="133" t="s">
        <v>19</v>
      </c>
      <c r="N230" s="134" t="s">
        <v>40</v>
      </c>
      <c r="P230" s="135">
        <f>O230*H230</f>
        <v>0</v>
      </c>
      <c r="Q230" s="135">
        <v>3.8E-3</v>
      </c>
      <c r="R230" s="135">
        <f>Q230*H230</f>
        <v>0.16484400000000002</v>
      </c>
      <c r="S230" s="135">
        <v>0</v>
      </c>
      <c r="T230" s="136">
        <f>S230*H230</f>
        <v>0</v>
      </c>
      <c r="AR230" s="137" t="s">
        <v>126</v>
      </c>
      <c r="AT230" s="137" t="s">
        <v>122</v>
      </c>
      <c r="AU230" s="137" t="s">
        <v>79</v>
      </c>
      <c r="AY230" s="18" t="s">
        <v>120</v>
      </c>
      <c r="BE230" s="138">
        <f>IF(N230="základní",J230,0)</f>
        <v>0</v>
      </c>
      <c r="BF230" s="138">
        <f>IF(N230="snížená",J230,0)</f>
        <v>0</v>
      </c>
      <c r="BG230" s="138">
        <f>IF(N230="zákl. přenesená",J230,0)</f>
        <v>0</v>
      </c>
      <c r="BH230" s="138">
        <f>IF(N230="sníž. přenesená",J230,0)</f>
        <v>0</v>
      </c>
      <c r="BI230" s="138">
        <f>IF(N230="nulová",J230,0)</f>
        <v>0</v>
      </c>
      <c r="BJ230" s="18" t="s">
        <v>77</v>
      </c>
      <c r="BK230" s="138">
        <f>ROUND(I230*H230,2)</f>
        <v>0</v>
      </c>
      <c r="BL230" s="18" t="s">
        <v>126</v>
      </c>
      <c r="BM230" s="137" t="s">
        <v>307</v>
      </c>
    </row>
    <row r="231" spans="2:65" s="1" customFormat="1" ht="10.199999999999999">
      <c r="B231" s="33"/>
      <c r="D231" s="139" t="s">
        <v>128</v>
      </c>
      <c r="F231" s="140" t="s">
        <v>308</v>
      </c>
      <c r="I231" s="141"/>
      <c r="L231" s="33"/>
      <c r="M231" s="142"/>
      <c r="T231" s="54"/>
      <c r="AT231" s="18" t="s">
        <v>128</v>
      </c>
      <c r="AU231" s="18" t="s">
        <v>79</v>
      </c>
    </row>
    <row r="232" spans="2:65" s="14" customFormat="1" ht="10.199999999999999">
      <c r="B232" s="158"/>
      <c r="D232" s="144" t="s">
        <v>130</v>
      </c>
      <c r="E232" s="159" t="s">
        <v>19</v>
      </c>
      <c r="F232" s="160" t="s">
        <v>309</v>
      </c>
      <c r="H232" s="159" t="s">
        <v>19</v>
      </c>
      <c r="I232" s="161"/>
      <c r="L232" s="158"/>
      <c r="M232" s="162"/>
      <c r="T232" s="163"/>
      <c r="AT232" s="159" t="s">
        <v>130</v>
      </c>
      <c r="AU232" s="159" t="s">
        <v>79</v>
      </c>
      <c r="AV232" s="14" t="s">
        <v>77</v>
      </c>
      <c r="AW232" s="14" t="s">
        <v>31</v>
      </c>
      <c r="AX232" s="14" t="s">
        <v>69</v>
      </c>
      <c r="AY232" s="159" t="s">
        <v>120</v>
      </c>
    </row>
    <row r="233" spans="2:65" s="12" customFormat="1" ht="10.199999999999999">
      <c r="B233" s="143"/>
      <c r="D233" s="144" t="s">
        <v>130</v>
      </c>
      <c r="E233" s="145" t="s">
        <v>19</v>
      </c>
      <c r="F233" s="146" t="s">
        <v>310</v>
      </c>
      <c r="H233" s="147">
        <v>43.38</v>
      </c>
      <c r="I233" s="148"/>
      <c r="L233" s="143"/>
      <c r="M233" s="149"/>
      <c r="T233" s="150"/>
      <c r="AT233" s="145" t="s">
        <v>130</v>
      </c>
      <c r="AU233" s="145" t="s">
        <v>79</v>
      </c>
      <c r="AV233" s="12" t="s">
        <v>79</v>
      </c>
      <c r="AW233" s="12" t="s">
        <v>31</v>
      </c>
      <c r="AX233" s="12" t="s">
        <v>69</v>
      </c>
      <c r="AY233" s="145" t="s">
        <v>120</v>
      </c>
    </row>
    <row r="234" spans="2:65" s="13" customFormat="1" ht="10.199999999999999">
      <c r="B234" s="151"/>
      <c r="D234" s="144" t="s">
        <v>130</v>
      </c>
      <c r="E234" s="152" t="s">
        <v>19</v>
      </c>
      <c r="F234" s="153" t="s">
        <v>132</v>
      </c>
      <c r="H234" s="154">
        <v>43.38</v>
      </c>
      <c r="I234" s="155"/>
      <c r="L234" s="151"/>
      <c r="M234" s="156"/>
      <c r="T234" s="157"/>
      <c r="AT234" s="152" t="s">
        <v>130</v>
      </c>
      <c r="AU234" s="152" t="s">
        <v>79</v>
      </c>
      <c r="AV234" s="13" t="s">
        <v>126</v>
      </c>
      <c r="AW234" s="13" t="s">
        <v>31</v>
      </c>
      <c r="AX234" s="13" t="s">
        <v>77</v>
      </c>
      <c r="AY234" s="152" t="s">
        <v>120</v>
      </c>
    </row>
    <row r="235" spans="2:65" s="1" customFormat="1" ht="16.5" customHeight="1">
      <c r="B235" s="33"/>
      <c r="C235" s="125" t="s">
        <v>311</v>
      </c>
      <c r="D235" s="125" t="s">
        <v>122</v>
      </c>
      <c r="E235" s="126" t="s">
        <v>312</v>
      </c>
      <c r="F235" s="127" t="s">
        <v>313</v>
      </c>
      <c r="G235" s="128" t="s">
        <v>125</v>
      </c>
      <c r="H235" s="129">
        <v>53.41</v>
      </c>
      <c r="I235" s="130"/>
      <c r="J235" s="131">
        <f>ROUND(I235*H235,2)</f>
        <v>0</v>
      </c>
      <c r="K235" s="132"/>
      <c r="L235" s="33"/>
      <c r="M235" s="133" t="s">
        <v>19</v>
      </c>
      <c r="N235" s="134" t="s">
        <v>40</v>
      </c>
      <c r="P235" s="135">
        <f>O235*H235</f>
        <v>0</v>
      </c>
      <c r="Q235" s="135">
        <v>0.3674</v>
      </c>
      <c r="R235" s="135">
        <f>Q235*H235</f>
        <v>19.622833999999997</v>
      </c>
      <c r="S235" s="135">
        <v>0</v>
      </c>
      <c r="T235" s="136">
        <f>S235*H235</f>
        <v>0</v>
      </c>
      <c r="AR235" s="137" t="s">
        <v>126</v>
      </c>
      <c r="AT235" s="137" t="s">
        <v>122</v>
      </c>
      <c r="AU235" s="137" t="s">
        <v>79</v>
      </c>
      <c r="AY235" s="18" t="s">
        <v>120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8" t="s">
        <v>77</v>
      </c>
      <c r="BK235" s="138">
        <f>ROUND(I235*H235,2)</f>
        <v>0</v>
      </c>
      <c r="BL235" s="18" t="s">
        <v>126</v>
      </c>
      <c r="BM235" s="137" t="s">
        <v>314</v>
      </c>
    </row>
    <row r="236" spans="2:65" s="1" customFormat="1" ht="10.199999999999999">
      <c r="B236" s="33"/>
      <c r="D236" s="139" t="s">
        <v>128</v>
      </c>
      <c r="F236" s="140" t="s">
        <v>315</v>
      </c>
      <c r="I236" s="141"/>
      <c r="L236" s="33"/>
      <c r="M236" s="142"/>
      <c r="T236" s="54"/>
      <c r="AT236" s="18" t="s">
        <v>128</v>
      </c>
      <c r="AU236" s="18" t="s">
        <v>79</v>
      </c>
    </row>
    <row r="237" spans="2:65" s="12" customFormat="1" ht="10.199999999999999">
      <c r="B237" s="143"/>
      <c r="D237" s="144" t="s">
        <v>130</v>
      </c>
      <c r="E237" s="145" t="s">
        <v>19</v>
      </c>
      <c r="F237" s="146" t="s">
        <v>316</v>
      </c>
      <c r="H237" s="147">
        <v>53.41</v>
      </c>
      <c r="I237" s="148"/>
      <c r="L237" s="143"/>
      <c r="M237" s="149"/>
      <c r="T237" s="150"/>
      <c r="AT237" s="145" t="s">
        <v>130</v>
      </c>
      <c r="AU237" s="145" t="s">
        <v>79</v>
      </c>
      <c r="AV237" s="12" t="s">
        <v>79</v>
      </c>
      <c r="AW237" s="12" t="s">
        <v>31</v>
      </c>
      <c r="AX237" s="12" t="s">
        <v>69</v>
      </c>
      <c r="AY237" s="145" t="s">
        <v>120</v>
      </c>
    </row>
    <row r="238" spans="2:65" s="13" customFormat="1" ht="10.199999999999999">
      <c r="B238" s="151"/>
      <c r="D238" s="144" t="s">
        <v>130</v>
      </c>
      <c r="E238" s="152" t="s">
        <v>19</v>
      </c>
      <c r="F238" s="153" t="s">
        <v>132</v>
      </c>
      <c r="H238" s="154">
        <v>53.41</v>
      </c>
      <c r="I238" s="155"/>
      <c r="L238" s="151"/>
      <c r="M238" s="156"/>
      <c r="T238" s="157"/>
      <c r="AT238" s="152" t="s">
        <v>130</v>
      </c>
      <c r="AU238" s="152" t="s">
        <v>79</v>
      </c>
      <c r="AV238" s="13" t="s">
        <v>126</v>
      </c>
      <c r="AW238" s="13" t="s">
        <v>31</v>
      </c>
      <c r="AX238" s="13" t="s">
        <v>77</v>
      </c>
      <c r="AY238" s="152" t="s">
        <v>120</v>
      </c>
    </row>
    <row r="239" spans="2:65" s="11" customFormat="1" ht="22.8" customHeight="1">
      <c r="B239" s="113"/>
      <c r="D239" s="114" t="s">
        <v>68</v>
      </c>
      <c r="E239" s="123" t="s">
        <v>173</v>
      </c>
      <c r="F239" s="123" t="s">
        <v>317</v>
      </c>
      <c r="I239" s="116"/>
      <c r="J239" s="124">
        <f>BK239</f>
        <v>0</v>
      </c>
      <c r="L239" s="113"/>
      <c r="M239" s="118"/>
      <c r="P239" s="119">
        <f>SUM(P240:P268)</f>
        <v>0</v>
      </c>
      <c r="R239" s="119">
        <f>SUM(R240:R268)</f>
        <v>3.5913350000000004</v>
      </c>
      <c r="T239" s="120">
        <f>SUM(T240:T268)</f>
        <v>0</v>
      </c>
      <c r="AR239" s="114" t="s">
        <v>77</v>
      </c>
      <c r="AT239" s="121" t="s">
        <v>68</v>
      </c>
      <c r="AU239" s="121" t="s">
        <v>77</v>
      </c>
      <c r="AY239" s="114" t="s">
        <v>120</v>
      </c>
      <c r="BK239" s="122">
        <f>SUM(BK240:BK268)</f>
        <v>0</v>
      </c>
    </row>
    <row r="240" spans="2:65" s="1" customFormat="1" ht="16.5" customHeight="1">
      <c r="B240" s="33"/>
      <c r="C240" s="125" t="s">
        <v>318</v>
      </c>
      <c r="D240" s="125" t="s">
        <v>122</v>
      </c>
      <c r="E240" s="126" t="s">
        <v>319</v>
      </c>
      <c r="F240" s="127" t="s">
        <v>320</v>
      </c>
      <c r="G240" s="128" t="s">
        <v>211</v>
      </c>
      <c r="H240" s="129">
        <v>89.7</v>
      </c>
      <c r="I240" s="130"/>
      <c r="J240" s="131">
        <f>ROUND(I240*H240,2)</f>
        <v>0</v>
      </c>
      <c r="K240" s="132"/>
      <c r="L240" s="33"/>
      <c r="M240" s="133" t="s">
        <v>19</v>
      </c>
      <c r="N240" s="134" t="s">
        <v>40</v>
      </c>
      <c r="P240" s="135">
        <f>O240*H240</f>
        <v>0</v>
      </c>
      <c r="Q240" s="135">
        <v>1.0000000000000001E-5</v>
      </c>
      <c r="R240" s="135">
        <f>Q240*H240</f>
        <v>8.9700000000000012E-4</v>
      </c>
      <c r="S240" s="135">
        <v>0</v>
      </c>
      <c r="T240" s="136">
        <f>S240*H240</f>
        <v>0</v>
      </c>
      <c r="AR240" s="137" t="s">
        <v>126</v>
      </c>
      <c r="AT240" s="137" t="s">
        <v>122</v>
      </c>
      <c r="AU240" s="137" t="s">
        <v>79</v>
      </c>
      <c r="AY240" s="18" t="s">
        <v>120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8" t="s">
        <v>77</v>
      </c>
      <c r="BK240" s="138">
        <f>ROUND(I240*H240,2)</f>
        <v>0</v>
      </c>
      <c r="BL240" s="18" t="s">
        <v>126</v>
      </c>
      <c r="BM240" s="137" t="s">
        <v>321</v>
      </c>
    </row>
    <row r="241" spans="2:65" s="1" customFormat="1" ht="10.199999999999999">
      <c r="B241" s="33"/>
      <c r="D241" s="139" t="s">
        <v>128</v>
      </c>
      <c r="F241" s="140" t="s">
        <v>322</v>
      </c>
      <c r="I241" s="141"/>
      <c r="L241" s="33"/>
      <c r="M241" s="142"/>
      <c r="T241" s="54"/>
      <c r="AT241" s="18" t="s">
        <v>128</v>
      </c>
      <c r="AU241" s="18" t="s">
        <v>79</v>
      </c>
    </row>
    <row r="242" spans="2:65" s="14" customFormat="1" ht="10.199999999999999">
      <c r="B242" s="158"/>
      <c r="D242" s="144" t="s">
        <v>130</v>
      </c>
      <c r="E242" s="159" t="s">
        <v>19</v>
      </c>
      <c r="F242" s="160" t="s">
        <v>323</v>
      </c>
      <c r="H242" s="159" t="s">
        <v>19</v>
      </c>
      <c r="I242" s="161"/>
      <c r="L242" s="158"/>
      <c r="M242" s="162"/>
      <c r="T242" s="163"/>
      <c r="AT242" s="159" t="s">
        <v>130</v>
      </c>
      <c r="AU242" s="159" t="s">
        <v>79</v>
      </c>
      <c r="AV242" s="14" t="s">
        <v>77</v>
      </c>
      <c r="AW242" s="14" t="s">
        <v>31</v>
      </c>
      <c r="AX242" s="14" t="s">
        <v>69</v>
      </c>
      <c r="AY242" s="159" t="s">
        <v>120</v>
      </c>
    </row>
    <row r="243" spans="2:65" s="12" customFormat="1" ht="10.199999999999999">
      <c r="B243" s="143"/>
      <c r="D243" s="144" t="s">
        <v>130</v>
      </c>
      <c r="E243" s="145" t="s">
        <v>19</v>
      </c>
      <c r="F243" s="146" t="s">
        <v>324</v>
      </c>
      <c r="H243" s="147">
        <v>89.7</v>
      </c>
      <c r="I243" s="148"/>
      <c r="L243" s="143"/>
      <c r="M243" s="149"/>
      <c r="T243" s="150"/>
      <c r="AT243" s="145" t="s">
        <v>130</v>
      </c>
      <c r="AU243" s="145" t="s">
        <v>79</v>
      </c>
      <c r="AV243" s="12" t="s">
        <v>79</v>
      </c>
      <c r="AW243" s="12" t="s">
        <v>31</v>
      </c>
      <c r="AX243" s="12" t="s">
        <v>69</v>
      </c>
      <c r="AY243" s="145" t="s">
        <v>120</v>
      </c>
    </row>
    <row r="244" spans="2:65" s="13" customFormat="1" ht="10.199999999999999">
      <c r="B244" s="151"/>
      <c r="D244" s="144" t="s">
        <v>130</v>
      </c>
      <c r="E244" s="152" t="s">
        <v>19</v>
      </c>
      <c r="F244" s="153" t="s">
        <v>132</v>
      </c>
      <c r="H244" s="154">
        <v>89.7</v>
      </c>
      <c r="I244" s="155"/>
      <c r="L244" s="151"/>
      <c r="M244" s="156"/>
      <c r="T244" s="157"/>
      <c r="AT244" s="152" t="s">
        <v>130</v>
      </c>
      <c r="AU244" s="152" t="s">
        <v>79</v>
      </c>
      <c r="AV244" s="13" t="s">
        <v>126</v>
      </c>
      <c r="AW244" s="13" t="s">
        <v>31</v>
      </c>
      <c r="AX244" s="13" t="s">
        <v>77</v>
      </c>
      <c r="AY244" s="152" t="s">
        <v>120</v>
      </c>
    </row>
    <row r="245" spans="2:65" s="1" customFormat="1" ht="16.5" customHeight="1">
      <c r="B245" s="33"/>
      <c r="C245" s="164" t="s">
        <v>325</v>
      </c>
      <c r="D245" s="164" t="s">
        <v>229</v>
      </c>
      <c r="E245" s="165" t="s">
        <v>326</v>
      </c>
      <c r="F245" s="166" t="s">
        <v>327</v>
      </c>
      <c r="G245" s="167" t="s">
        <v>211</v>
      </c>
      <c r="H245" s="168">
        <v>98.67</v>
      </c>
      <c r="I245" s="169"/>
      <c r="J245" s="170">
        <f>ROUND(I245*H245,2)</f>
        <v>0</v>
      </c>
      <c r="K245" s="171"/>
      <c r="L245" s="172"/>
      <c r="M245" s="173" t="s">
        <v>19</v>
      </c>
      <c r="N245" s="174" t="s">
        <v>40</v>
      </c>
      <c r="P245" s="135">
        <f>O245*H245</f>
        <v>0</v>
      </c>
      <c r="Q245" s="135">
        <v>1.4E-3</v>
      </c>
      <c r="R245" s="135">
        <f>Q245*H245</f>
        <v>0.13813800000000001</v>
      </c>
      <c r="S245" s="135">
        <v>0</v>
      </c>
      <c r="T245" s="136">
        <f>S245*H245</f>
        <v>0</v>
      </c>
      <c r="AR245" s="137" t="s">
        <v>173</v>
      </c>
      <c r="AT245" s="137" t="s">
        <v>229</v>
      </c>
      <c r="AU245" s="137" t="s">
        <v>79</v>
      </c>
      <c r="AY245" s="18" t="s">
        <v>120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8" t="s">
        <v>77</v>
      </c>
      <c r="BK245" s="138">
        <f>ROUND(I245*H245,2)</f>
        <v>0</v>
      </c>
      <c r="BL245" s="18" t="s">
        <v>126</v>
      </c>
      <c r="BM245" s="137" t="s">
        <v>328</v>
      </c>
    </row>
    <row r="246" spans="2:65" s="12" customFormat="1" ht="10.199999999999999">
      <c r="B246" s="143"/>
      <c r="D246" s="144" t="s">
        <v>130</v>
      </c>
      <c r="E246" s="145" t="s">
        <v>19</v>
      </c>
      <c r="F246" s="146" t="s">
        <v>329</v>
      </c>
      <c r="H246" s="147">
        <v>98.67</v>
      </c>
      <c r="I246" s="148"/>
      <c r="L246" s="143"/>
      <c r="M246" s="149"/>
      <c r="T246" s="150"/>
      <c r="AT246" s="145" t="s">
        <v>130</v>
      </c>
      <c r="AU246" s="145" t="s">
        <v>79</v>
      </c>
      <c r="AV246" s="12" t="s">
        <v>79</v>
      </c>
      <c r="AW246" s="12" t="s">
        <v>31</v>
      </c>
      <c r="AX246" s="12" t="s">
        <v>69</v>
      </c>
      <c r="AY246" s="145" t="s">
        <v>120</v>
      </c>
    </row>
    <row r="247" spans="2:65" s="13" customFormat="1" ht="10.199999999999999">
      <c r="B247" s="151"/>
      <c r="D247" s="144" t="s">
        <v>130</v>
      </c>
      <c r="E247" s="152" t="s">
        <v>19</v>
      </c>
      <c r="F247" s="153" t="s">
        <v>132</v>
      </c>
      <c r="H247" s="154">
        <v>98.67</v>
      </c>
      <c r="I247" s="155"/>
      <c r="L247" s="151"/>
      <c r="M247" s="156"/>
      <c r="T247" s="157"/>
      <c r="AT247" s="152" t="s">
        <v>130</v>
      </c>
      <c r="AU247" s="152" t="s">
        <v>79</v>
      </c>
      <c r="AV247" s="13" t="s">
        <v>126</v>
      </c>
      <c r="AW247" s="13" t="s">
        <v>31</v>
      </c>
      <c r="AX247" s="13" t="s">
        <v>77</v>
      </c>
      <c r="AY247" s="152" t="s">
        <v>120</v>
      </c>
    </row>
    <row r="248" spans="2:65" s="1" customFormat="1" ht="16.5" customHeight="1">
      <c r="B248" s="33"/>
      <c r="C248" s="164" t="s">
        <v>330</v>
      </c>
      <c r="D248" s="164" t="s">
        <v>229</v>
      </c>
      <c r="E248" s="165" t="s">
        <v>331</v>
      </c>
      <c r="F248" s="166" t="s">
        <v>332</v>
      </c>
      <c r="G248" s="167" t="s">
        <v>333</v>
      </c>
      <c r="H248" s="168">
        <v>4</v>
      </c>
      <c r="I248" s="169"/>
      <c r="J248" s="170">
        <f>ROUND(I248*H248,2)</f>
        <v>0</v>
      </c>
      <c r="K248" s="171"/>
      <c r="L248" s="172"/>
      <c r="M248" s="173" t="s">
        <v>19</v>
      </c>
      <c r="N248" s="174" t="s">
        <v>40</v>
      </c>
      <c r="P248" s="135">
        <f>O248*H248</f>
        <v>0</v>
      </c>
      <c r="Q248" s="135">
        <v>7.6000000000000004E-4</v>
      </c>
      <c r="R248" s="135">
        <f>Q248*H248</f>
        <v>3.0400000000000002E-3</v>
      </c>
      <c r="S248" s="135">
        <v>0</v>
      </c>
      <c r="T248" s="136">
        <f>S248*H248</f>
        <v>0</v>
      </c>
      <c r="AR248" s="137" t="s">
        <v>173</v>
      </c>
      <c r="AT248" s="137" t="s">
        <v>229</v>
      </c>
      <c r="AU248" s="137" t="s">
        <v>79</v>
      </c>
      <c r="AY248" s="18" t="s">
        <v>120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8" t="s">
        <v>77</v>
      </c>
      <c r="BK248" s="138">
        <f>ROUND(I248*H248,2)</f>
        <v>0</v>
      </c>
      <c r="BL248" s="18" t="s">
        <v>126</v>
      </c>
      <c r="BM248" s="137" t="s">
        <v>334</v>
      </c>
    </row>
    <row r="249" spans="2:65" s="12" customFormat="1" ht="10.199999999999999">
      <c r="B249" s="143"/>
      <c r="D249" s="144" t="s">
        <v>130</v>
      </c>
      <c r="E249" s="145" t="s">
        <v>19</v>
      </c>
      <c r="F249" s="146" t="s">
        <v>335</v>
      </c>
      <c r="H249" s="147">
        <v>4</v>
      </c>
      <c r="I249" s="148"/>
      <c r="L249" s="143"/>
      <c r="M249" s="149"/>
      <c r="T249" s="150"/>
      <c r="AT249" s="145" t="s">
        <v>130</v>
      </c>
      <c r="AU249" s="145" t="s">
        <v>79</v>
      </c>
      <c r="AV249" s="12" t="s">
        <v>79</v>
      </c>
      <c r="AW249" s="12" t="s">
        <v>31</v>
      </c>
      <c r="AX249" s="12" t="s">
        <v>69</v>
      </c>
      <c r="AY249" s="145" t="s">
        <v>120</v>
      </c>
    </row>
    <row r="250" spans="2:65" s="13" customFormat="1" ht="10.199999999999999">
      <c r="B250" s="151"/>
      <c r="D250" s="144" t="s">
        <v>130</v>
      </c>
      <c r="E250" s="152" t="s">
        <v>19</v>
      </c>
      <c r="F250" s="153" t="s">
        <v>132</v>
      </c>
      <c r="H250" s="154">
        <v>4</v>
      </c>
      <c r="I250" s="155"/>
      <c r="L250" s="151"/>
      <c r="M250" s="156"/>
      <c r="T250" s="157"/>
      <c r="AT250" s="152" t="s">
        <v>130</v>
      </c>
      <c r="AU250" s="152" t="s">
        <v>79</v>
      </c>
      <c r="AV250" s="13" t="s">
        <v>126</v>
      </c>
      <c r="AW250" s="13" t="s">
        <v>31</v>
      </c>
      <c r="AX250" s="13" t="s">
        <v>77</v>
      </c>
      <c r="AY250" s="152" t="s">
        <v>120</v>
      </c>
    </row>
    <row r="251" spans="2:65" s="1" customFormat="1" ht="21.75" customHeight="1">
      <c r="B251" s="33"/>
      <c r="C251" s="125" t="s">
        <v>336</v>
      </c>
      <c r="D251" s="125" t="s">
        <v>122</v>
      </c>
      <c r="E251" s="126" t="s">
        <v>337</v>
      </c>
      <c r="F251" s="127" t="s">
        <v>338</v>
      </c>
      <c r="G251" s="128" t="s">
        <v>219</v>
      </c>
      <c r="H251" s="129">
        <v>1</v>
      </c>
      <c r="I251" s="130"/>
      <c r="J251" s="131">
        <f>ROUND(I251*H251,2)</f>
        <v>0</v>
      </c>
      <c r="K251" s="132"/>
      <c r="L251" s="33"/>
      <c r="M251" s="133" t="s">
        <v>19</v>
      </c>
      <c r="N251" s="134" t="s">
        <v>40</v>
      </c>
      <c r="P251" s="135">
        <f>O251*H251</f>
        <v>0</v>
      </c>
      <c r="Q251" s="135">
        <v>0</v>
      </c>
      <c r="R251" s="135">
        <f>Q251*H251</f>
        <v>0</v>
      </c>
      <c r="S251" s="135">
        <v>0</v>
      </c>
      <c r="T251" s="136">
        <f>S251*H251</f>
        <v>0</v>
      </c>
      <c r="AR251" s="137" t="s">
        <v>126</v>
      </c>
      <c r="AT251" s="137" t="s">
        <v>122</v>
      </c>
      <c r="AU251" s="137" t="s">
        <v>79</v>
      </c>
      <c r="AY251" s="18" t="s">
        <v>120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8" t="s">
        <v>77</v>
      </c>
      <c r="BK251" s="138">
        <f>ROUND(I251*H251,2)</f>
        <v>0</v>
      </c>
      <c r="BL251" s="18" t="s">
        <v>126</v>
      </c>
      <c r="BM251" s="137" t="s">
        <v>339</v>
      </c>
    </row>
    <row r="252" spans="2:65" s="12" customFormat="1" ht="10.199999999999999">
      <c r="B252" s="143"/>
      <c r="D252" s="144" t="s">
        <v>130</v>
      </c>
      <c r="E252" s="145" t="s">
        <v>19</v>
      </c>
      <c r="F252" s="146" t="s">
        <v>221</v>
      </c>
      <c r="H252" s="147">
        <v>1</v>
      </c>
      <c r="I252" s="148"/>
      <c r="L252" s="143"/>
      <c r="M252" s="149"/>
      <c r="T252" s="150"/>
      <c r="AT252" s="145" t="s">
        <v>130</v>
      </c>
      <c r="AU252" s="145" t="s">
        <v>79</v>
      </c>
      <c r="AV252" s="12" t="s">
        <v>79</v>
      </c>
      <c r="AW252" s="12" t="s">
        <v>31</v>
      </c>
      <c r="AX252" s="12" t="s">
        <v>69</v>
      </c>
      <c r="AY252" s="145" t="s">
        <v>120</v>
      </c>
    </row>
    <row r="253" spans="2:65" s="13" customFormat="1" ht="10.199999999999999">
      <c r="B253" s="151"/>
      <c r="D253" s="144" t="s">
        <v>130</v>
      </c>
      <c r="E253" s="152" t="s">
        <v>19</v>
      </c>
      <c r="F253" s="153" t="s">
        <v>132</v>
      </c>
      <c r="H253" s="154">
        <v>1</v>
      </c>
      <c r="I253" s="155"/>
      <c r="L253" s="151"/>
      <c r="M253" s="156"/>
      <c r="T253" s="157"/>
      <c r="AT253" s="152" t="s">
        <v>130</v>
      </c>
      <c r="AU253" s="152" t="s">
        <v>79</v>
      </c>
      <c r="AV253" s="13" t="s">
        <v>126</v>
      </c>
      <c r="AW253" s="13" t="s">
        <v>31</v>
      </c>
      <c r="AX253" s="13" t="s">
        <v>77</v>
      </c>
      <c r="AY253" s="152" t="s">
        <v>120</v>
      </c>
    </row>
    <row r="254" spans="2:65" s="1" customFormat="1" ht="16.5" customHeight="1">
      <c r="B254" s="33"/>
      <c r="C254" s="125" t="s">
        <v>340</v>
      </c>
      <c r="D254" s="125" t="s">
        <v>122</v>
      </c>
      <c r="E254" s="126" t="s">
        <v>341</v>
      </c>
      <c r="F254" s="127" t="s">
        <v>342</v>
      </c>
      <c r="G254" s="128" t="s">
        <v>219</v>
      </c>
      <c r="H254" s="129">
        <v>1</v>
      </c>
      <c r="I254" s="130"/>
      <c r="J254" s="131">
        <f>ROUND(I254*H254,2)</f>
        <v>0</v>
      </c>
      <c r="K254" s="132"/>
      <c r="L254" s="33"/>
      <c r="M254" s="133" t="s">
        <v>19</v>
      </c>
      <c r="N254" s="134" t="s">
        <v>40</v>
      </c>
      <c r="P254" s="135">
        <f>O254*H254</f>
        <v>0</v>
      </c>
      <c r="Q254" s="135">
        <v>0</v>
      </c>
      <c r="R254" s="135">
        <f>Q254*H254</f>
        <v>0</v>
      </c>
      <c r="S254" s="135">
        <v>0</v>
      </c>
      <c r="T254" s="136">
        <f>S254*H254</f>
        <v>0</v>
      </c>
      <c r="AR254" s="137" t="s">
        <v>126</v>
      </c>
      <c r="AT254" s="137" t="s">
        <v>122</v>
      </c>
      <c r="AU254" s="137" t="s">
        <v>79</v>
      </c>
      <c r="AY254" s="18" t="s">
        <v>120</v>
      </c>
      <c r="BE254" s="138">
        <f>IF(N254="základní",J254,0)</f>
        <v>0</v>
      </c>
      <c r="BF254" s="138">
        <f>IF(N254="snížená",J254,0)</f>
        <v>0</v>
      </c>
      <c r="BG254" s="138">
        <f>IF(N254="zákl. přenesená",J254,0)</f>
        <v>0</v>
      </c>
      <c r="BH254" s="138">
        <f>IF(N254="sníž. přenesená",J254,0)</f>
        <v>0</v>
      </c>
      <c r="BI254" s="138">
        <f>IF(N254="nulová",J254,0)</f>
        <v>0</v>
      </c>
      <c r="BJ254" s="18" t="s">
        <v>77</v>
      </c>
      <c r="BK254" s="138">
        <f>ROUND(I254*H254,2)</f>
        <v>0</v>
      </c>
      <c r="BL254" s="18" t="s">
        <v>126</v>
      </c>
      <c r="BM254" s="137" t="s">
        <v>343</v>
      </c>
    </row>
    <row r="255" spans="2:65" s="12" customFormat="1" ht="10.199999999999999">
      <c r="B255" s="143"/>
      <c r="D255" s="144" t="s">
        <v>130</v>
      </c>
      <c r="E255" s="145" t="s">
        <v>19</v>
      </c>
      <c r="F255" s="146" t="s">
        <v>221</v>
      </c>
      <c r="H255" s="147">
        <v>1</v>
      </c>
      <c r="I255" s="148"/>
      <c r="L255" s="143"/>
      <c r="M255" s="149"/>
      <c r="T255" s="150"/>
      <c r="AT255" s="145" t="s">
        <v>130</v>
      </c>
      <c r="AU255" s="145" t="s">
        <v>79</v>
      </c>
      <c r="AV255" s="12" t="s">
        <v>79</v>
      </c>
      <c r="AW255" s="12" t="s">
        <v>31</v>
      </c>
      <c r="AX255" s="12" t="s">
        <v>77</v>
      </c>
      <c r="AY255" s="145" t="s">
        <v>120</v>
      </c>
    </row>
    <row r="256" spans="2:65" s="1" customFormat="1" ht="16.5" customHeight="1">
      <c r="B256" s="33"/>
      <c r="C256" s="125" t="s">
        <v>344</v>
      </c>
      <c r="D256" s="125" t="s">
        <v>122</v>
      </c>
      <c r="E256" s="126" t="s">
        <v>345</v>
      </c>
      <c r="F256" s="127" t="s">
        <v>346</v>
      </c>
      <c r="G256" s="128" t="s">
        <v>219</v>
      </c>
      <c r="H256" s="129">
        <v>1</v>
      </c>
      <c r="I256" s="130"/>
      <c r="J256" s="131">
        <f>ROUND(I256*H256,2)</f>
        <v>0</v>
      </c>
      <c r="K256" s="132"/>
      <c r="L256" s="33"/>
      <c r="M256" s="133" t="s">
        <v>19</v>
      </c>
      <c r="N256" s="134" t="s">
        <v>40</v>
      </c>
      <c r="P256" s="135">
        <f>O256*H256</f>
        <v>0</v>
      </c>
      <c r="Q256" s="135">
        <v>0</v>
      </c>
      <c r="R256" s="135">
        <f>Q256*H256</f>
        <v>0</v>
      </c>
      <c r="S256" s="135">
        <v>0</v>
      </c>
      <c r="T256" s="136">
        <f>S256*H256</f>
        <v>0</v>
      </c>
      <c r="AR256" s="137" t="s">
        <v>126</v>
      </c>
      <c r="AT256" s="137" t="s">
        <v>122</v>
      </c>
      <c r="AU256" s="137" t="s">
        <v>79</v>
      </c>
      <c r="AY256" s="18" t="s">
        <v>120</v>
      </c>
      <c r="BE256" s="138">
        <f>IF(N256="základní",J256,0)</f>
        <v>0</v>
      </c>
      <c r="BF256" s="138">
        <f>IF(N256="snížená",J256,0)</f>
        <v>0</v>
      </c>
      <c r="BG256" s="138">
        <f>IF(N256="zákl. přenesená",J256,0)</f>
        <v>0</v>
      </c>
      <c r="BH256" s="138">
        <f>IF(N256="sníž. přenesená",J256,0)</f>
        <v>0</v>
      </c>
      <c r="BI256" s="138">
        <f>IF(N256="nulová",J256,0)</f>
        <v>0</v>
      </c>
      <c r="BJ256" s="18" t="s">
        <v>77</v>
      </c>
      <c r="BK256" s="138">
        <f>ROUND(I256*H256,2)</f>
        <v>0</v>
      </c>
      <c r="BL256" s="18" t="s">
        <v>126</v>
      </c>
      <c r="BM256" s="137" t="s">
        <v>347</v>
      </c>
    </row>
    <row r="257" spans="2:65" s="12" customFormat="1" ht="10.199999999999999">
      <c r="B257" s="143"/>
      <c r="D257" s="144" t="s">
        <v>130</v>
      </c>
      <c r="E257" s="145" t="s">
        <v>19</v>
      </c>
      <c r="F257" s="146" t="s">
        <v>221</v>
      </c>
      <c r="H257" s="147">
        <v>1</v>
      </c>
      <c r="I257" s="148"/>
      <c r="L257" s="143"/>
      <c r="M257" s="149"/>
      <c r="T257" s="150"/>
      <c r="AT257" s="145" t="s">
        <v>130</v>
      </c>
      <c r="AU257" s="145" t="s">
        <v>79</v>
      </c>
      <c r="AV257" s="12" t="s">
        <v>79</v>
      </c>
      <c r="AW257" s="12" t="s">
        <v>31</v>
      </c>
      <c r="AX257" s="12" t="s">
        <v>77</v>
      </c>
      <c r="AY257" s="145" t="s">
        <v>120</v>
      </c>
    </row>
    <row r="258" spans="2:65" s="1" customFormat="1" ht="16.5" customHeight="1">
      <c r="B258" s="33"/>
      <c r="C258" s="125" t="s">
        <v>348</v>
      </c>
      <c r="D258" s="125" t="s">
        <v>122</v>
      </c>
      <c r="E258" s="126" t="s">
        <v>349</v>
      </c>
      <c r="F258" s="127" t="s">
        <v>350</v>
      </c>
      <c r="G258" s="128" t="s">
        <v>219</v>
      </c>
      <c r="H258" s="129">
        <v>1</v>
      </c>
      <c r="I258" s="130"/>
      <c r="J258" s="131">
        <f>ROUND(I258*H258,2)</f>
        <v>0</v>
      </c>
      <c r="K258" s="132"/>
      <c r="L258" s="33"/>
      <c r="M258" s="133" t="s">
        <v>19</v>
      </c>
      <c r="N258" s="134" t="s">
        <v>40</v>
      </c>
      <c r="P258" s="135">
        <f>O258*H258</f>
        <v>0</v>
      </c>
      <c r="Q258" s="135">
        <v>0</v>
      </c>
      <c r="R258" s="135">
        <f>Q258*H258</f>
        <v>0</v>
      </c>
      <c r="S258" s="135">
        <v>0</v>
      </c>
      <c r="T258" s="136">
        <f>S258*H258</f>
        <v>0</v>
      </c>
      <c r="AR258" s="137" t="s">
        <v>126</v>
      </c>
      <c r="AT258" s="137" t="s">
        <v>122</v>
      </c>
      <c r="AU258" s="137" t="s">
        <v>79</v>
      </c>
      <c r="AY258" s="18" t="s">
        <v>120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8" t="s">
        <v>77</v>
      </c>
      <c r="BK258" s="138">
        <f>ROUND(I258*H258,2)</f>
        <v>0</v>
      </c>
      <c r="BL258" s="18" t="s">
        <v>126</v>
      </c>
      <c r="BM258" s="137" t="s">
        <v>351</v>
      </c>
    </row>
    <row r="259" spans="2:65" s="12" customFormat="1" ht="10.199999999999999">
      <c r="B259" s="143"/>
      <c r="D259" s="144" t="s">
        <v>130</v>
      </c>
      <c r="E259" s="145" t="s">
        <v>19</v>
      </c>
      <c r="F259" s="146" t="s">
        <v>221</v>
      </c>
      <c r="H259" s="147">
        <v>1</v>
      </c>
      <c r="I259" s="148"/>
      <c r="L259" s="143"/>
      <c r="M259" s="149"/>
      <c r="T259" s="150"/>
      <c r="AT259" s="145" t="s">
        <v>130</v>
      </c>
      <c r="AU259" s="145" t="s">
        <v>79</v>
      </c>
      <c r="AV259" s="12" t="s">
        <v>79</v>
      </c>
      <c r="AW259" s="12" t="s">
        <v>31</v>
      </c>
      <c r="AX259" s="12" t="s">
        <v>69</v>
      </c>
      <c r="AY259" s="145" t="s">
        <v>120</v>
      </c>
    </row>
    <row r="260" spans="2:65" s="13" customFormat="1" ht="10.199999999999999">
      <c r="B260" s="151"/>
      <c r="D260" s="144" t="s">
        <v>130</v>
      </c>
      <c r="E260" s="152" t="s">
        <v>19</v>
      </c>
      <c r="F260" s="153" t="s">
        <v>132</v>
      </c>
      <c r="H260" s="154">
        <v>1</v>
      </c>
      <c r="I260" s="155"/>
      <c r="L260" s="151"/>
      <c r="M260" s="156"/>
      <c r="T260" s="157"/>
      <c r="AT260" s="152" t="s">
        <v>130</v>
      </c>
      <c r="AU260" s="152" t="s">
        <v>79</v>
      </c>
      <c r="AV260" s="13" t="s">
        <v>126</v>
      </c>
      <c r="AW260" s="13" t="s">
        <v>31</v>
      </c>
      <c r="AX260" s="13" t="s">
        <v>77</v>
      </c>
      <c r="AY260" s="152" t="s">
        <v>120</v>
      </c>
    </row>
    <row r="261" spans="2:65" s="1" customFormat="1" ht="16.5" customHeight="1">
      <c r="B261" s="33"/>
      <c r="C261" s="125" t="s">
        <v>352</v>
      </c>
      <c r="D261" s="125" t="s">
        <v>122</v>
      </c>
      <c r="E261" s="126" t="s">
        <v>353</v>
      </c>
      <c r="F261" s="127" t="s">
        <v>354</v>
      </c>
      <c r="G261" s="128" t="s">
        <v>19</v>
      </c>
      <c r="H261" s="129">
        <v>1</v>
      </c>
      <c r="I261" s="130"/>
      <c r="J261" s="131">
        <f>ROUND(I261*H261,2)</f>
        <v>0</v>
      </c>
      <c r="K261" s="132"/>
      <c r="L261" s="33"/>
      <c r="M261" s="133" t="s">
        <v>19</v>
      </c>
      <c r="N261" s="134" t="s">
        <v>40</v>
      </c>
      <c r="P261" s="135">
        <f>O261*H261</f>
        <v>0</v>
      </c>
      <c r="Q261" s="135">
        <v>0</v>
      </c>
      <c r="R261" s="135">
        <f>Q261*H261</f>
        <v>0</v>
      </c>
      <c r="S261" s="135">
        <v>0</v>
      </c>
      <c r="T261" s="136">
        <f>S261*H261</f>
        <v>0</v>
      </c>
      <c r="AR261" s="137" t="s">
        <v>126</v>
      </c>
      <c r="AT261" s="137" t="s">
        <v>122</v>
      </c>
      <c r="AU261" s="137" t="s">
        <v>79</v>
      </c>
      <c r="AY261" s="18" t="s">
        <v>120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8" t="s">
        <v>77</v>
      </c>
      <c r="BK261" s="138">
        <f>ROUND(I261*H261,2)</f>
        <v>0</v>
      </c>
      <c r="BL261" s="18" t="s">
        <v>126</v>
      </c>
      <c r="BM261" s="137" t="s">
        <v>355</v>
      </c>
    </row>
    <row r="262" spans="2:65" s="12" customFormat="1" ht="10.199999999999999">
      <c r="B262" s="143"/>
      <c r="D262" s="144" t="s">
        <v>130</v>
      </c>
      <c r="E262" s="145" t="s">
        <v>19</v>
      </c>
      <c r="F262" s="146" t="s">
        <v>221</v>
      </c>
      <c r="H262" s="147">
        <v>1</v>
      </c>
      <c r="I262" s="148"/>
      <c r="L262" s="143"/>
      <c r="M262" s="149"/>
      <c r="T262" s="150"/>
      <c r="AT262" s="145" t="s">
        <v>130</v>
      </c>
      <c r="AU262" s="145" t="s">
        <v>79</v>
      </c>
      <c r="AV262" s="12" t="s">
        <v>79</v>
      </c>
      <c r="AW262" s="12" t="s">
        <v>31</v>
      </c>
      <c r="AX262" s="12" t="s">
        <v>69</v>
      </c>
      <c r="AY262" s="145" t="s">
        <v>120</v>
      </c>
    </row>
    <row r="263" spans="2:65" s="13" customFormat="1" ht="10.199999999999999">
      <c r="B263" s="151"/>
      <c r="D263" s="144" t="s">
        <v>130</v>
      </c>
      <c r="E263" s="152" t="s">
        <v>19</v>
      </c>
      <c r="F263" s="153" t="s">
        <v>132</v>
      </c>
      <c r="H263" s="154">
        <v>1</v>
      </c>
      <c r="I263" s="155"/>
      <c r="L263" s="151"/>
      <c r="M263" s="156"/>
      <c r="T263" s="157"/>
      <c r="AT263" s="152" t="s">
        <v>130</v>
      </c>
      <c r="AU263" s="152" t="s">
        <v>79</v>
      </c>
      <c r="AV263" s="13" t="s">
        <v>126</v>
      </c>
      <c r="AW263" s="13" t="s">
        <v>31</v>
      </c>
      <c r="AX263" s="13" t="s">
        <v>77</v>
      </c>
      <c r="AY263" s="152" t="s">
        <v>120</v>
      </c>
    </row>
    <row r="264" spans="2:65" s="1" customFormat="1" ht="16.5" customHeight="1">
      <c r="B264" s="33"/>
      <c r="C264" s="125" t="s">
        <v>356</v>
      </c>
      <c r="D264" s="125" t="s">
        <v>122</v>
      </c>
      <c r="E264" s="126" t="s">
        <v>357</v>
      </c>
      <c r="F264" s="127" t="s">
        <v>358</v>
      </c>
      <c r="G264" s="128" t="s">
        <v>219</v>
      </c>
      <c r="H264" s="129">
        <v>1</v>
      </c>
      <c r="I264" s="130"/>
      <c r="J264" s="131">
        <f>ROUND(I264*H264,2)</f>
        <v>0</v>
      </c>
      <c r="K264" s="132"/>
      <c r="L264" s="33"/>
      <c r="M264" s="133" t="s">
        <v>19</v>
      </c>
      <c r="N264" s="134" t="s">
        <v>40</v>
      </c>
      <c r="P264" s="135">
        <f>O264*H264</f>
        <v>0</v>
      </c>
      <c r="Q264" s="135">
        <v>0</v>
      </c>
      <c r="R264" s="135">
        <f>Q264*H264</f>
        <v>0</v>
      </c>
      <c r="S264" s="135">
        <v>0</v>
      </c>
      <c r="T264" s="136">
        <f>S264*H264</f>
        <v>0</v>
      </c>
      <c r="AR264" s="137" t="s">
        <v>126</v>
      </c>
      <c r="AT264" s="137" t="s">
        <v>122</v>
      </c>
      <c r="AU264" s="137" t="s">
        <v>79</v>
      </c>
      <c r="AY264" s="18" t="s">
        <v>120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8" t="s">
        <v>77</v>
      </c>
      <c r="BK264" s="138">
        <f>ROUND(I264*H264,2)</f>
        <v>0</v>
      </c>
      <c r="BL264" s="18" t="s">
        <v>126</v>
      </c>
      <c r="BM264" s="137" t="s">
        <v>359</v>
      </c>
    </row>
    <row r="265" spans="2:65" s="12" customFormat="1" ht="10.199999999999999">
      <c r="B265" s="143"/>
      <c r="D265" s="144" t="s">
        <v>130</v>
      </c>
      <c r="E265" s="145" t="s">
        <v>19</v>
      </c>
      <c r="F265" s="146" t="s">
        <v>221</v>
      </c>
      <c r="H265" s="147">
        <v>1</v>
      </c>
      <c r="I265" s="148"/>
      <c r="L265" s="143"/>
      <c r="M265" s="149"/>
      <c r="T265" s="150"/>
      <c r="AT265" s="145" t="s">
        <v>130</v>
      </c>
      <c r="AU265" s="145" t="s">
        <v>79</v>
      </c>
      <c r="AV265" s="12" t="s">
        <v>79</v>
      </c>
      <c r="AW265" s="12" t="s">
        <v>31</v>
      </c>
      <c r="AX265" s="12" t="s">
        <v>77</v>
      </c>
      <c r="AY265" s="145" t="s">
        <v>120</v>
      </c>
    </row>
    <row r="266" spans="2:65" s="1" customFormat="1" ht="16.5" customHeight="1">
      <c r="B266" s="33"/>
      <c r="C266" s="125" t="s">
        <v>360</v>
      </c>
      <c r="D266" s="125" t="s">
        <v>122</v>
      </c>
      <c r="E266" s="126" t="s">
        <v>361</v>
      </c>
      <c r="F266" s="127" t="s">
        <v>362</v>
      </c>
      <c r="G266" s="128" t="s">
        <v>333</v>
      </c>
      <c r="H266" s="129">
        <v>2</v>
      </c>
      <c r="I266" s="130"/>
      <c r="J266" s="131">
        <f>ROUND(I266*H266,2)</f>
        <v>0</v>
      </c>
      <c r="K266" s="132"/>
      <c r="L266" s="33"/>
      <c r="M266" s="133" t="s">
        <v>19</v>
      </c>
      <c r="N266" s="134" t="s">
        <v>40</v>
      </c>
      <c r="P266" s="135">
        <f>O266*H266</f>
        <v>0</v>
      </c>
      <c r="Q266" s="135">
        <v>1.7246300000000001</v>
      </c>
      <c r="R266" s="135">
        <f>Q266*H266</f>
        <v>3.4492600000000002</v>
      </c>
      <c r="S266" s="135">
        <v>0</v>
      </c>
      <c r="T266" s="136">
        <f>S266*H266</f>
        <v>0</v>
      </c>
      <c r="AR266" s="137" t="s">
        <v>126</v>
      </c>
      <c r="AT266" s="137" t="s">
        <v>122</v>
      </c>
      <c r="AU266" s="137" t="s">
        <v>79</v>
      </c>
      <c r="AY266" s="18" t="s">
        <v>120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8" t="s">
        <v>77</v>
      </c>
      <c r="BK266" s="138">
        <f>ROUND(I266*H266,2)</f>
        <v>0</v>
      </c>
      <c r="BL266" s="18" t="s">
        <v>126</v>
      </c>
      <c r="BM266" s="137" t="s">
        <v>363</v>
      </c>
    </row>
    <row r="267" spans="2:65" s="12" customFormat="1" ht="10.199999999999999">
      <c r="B267" s="143"/>
      <c r="D267" s="144" t="s">
        <v>130</v>
      </c>
      <c r="E267" s="145" t="s">
        <v>19</v>
      </c>
      <c r="F267" s="146" t="s">
        <v>364</v>
      </c>
      <c r="H267" s="147">
        <v>2</v>
      </c>
      <c r="I267" s="148"/>
      <c r="L267" s="143"/>
      <c r="M267" s="149"/>
      <c r="T267" s="150"/>
      <c r="AT267" s="145" t="s">
        <v>130</v>
      </c>
      <c r="AU267" s="145" t="s">
        <v>79</v>
      </c>
      <c r="AV267" s="12" t="s">
        <v>79</v>
      </c>
      <c r="AW267" s="12" t="s">
        <v>31</v>
      </c>
      <c r="AX267" s="12" t="s">
        <v>69</v>
      </c>
      <c r="AY267" s="145" t="s">
        <v>120</v>
      </c>
    </row>
    <row r="268" spans="2:65" s="13" customFormat="1" ht="10.199999999999999">
      <c r="B268" s="151"/>
      <c r="D268" s="144" t="s">
        <v>130</v>
      </c>
      <c r="E268" s="152" t="s">
        <v>19</v>
      </c>
      <c r="F268" s="153" t="s">
        <v>132</v>
      </c>
      <c r="H268" s="154">
        <v>2</v>
      </c>
      <c r="I268" s="155"/>
      <c r="L268" s="151"/>
      <c r="M268" s="156"/>
      <c r="T268" s="157"/>
      <c r="AT268" s="152" t="s">
        <v>130</v>
      </c>
      <c r="AU268" s="152" t="s">
        <v>79</v>
      </c>
      <c r="AV268" s="13" t="s">
        <v>126</v>
      </c>
      <c r="AW268" s="13" t="s">
        <v>31</v>
      </c>
      <c r="AX268" s="13" t="s">
        <v>77</v>
      </c>
      <c r="AY268" s="152" t="s">
        <v>120</v>
      </c>
    </row>
    <row r="269" spans="2:65" s="11" customFormat="1" ht="22.8" customHeight="1">
      <c r="B269" s="113"/>
      <c r="D269" s="114" t="s">
        <v>68</v>
      </c>
      <c r="E269" s="123" t="s">
        <v>178</v>
      </c>
      <c r="F269" s="123" t="s">
        <v>365</v>
      </c>
      <c r="I269" s="116"/>
      <c r="J269" s="124">
        <f>BK269</f>
        <v>0</v>
      </c>
      <c r="L269" s="113"/>
      <c r="M269" s="118"/>
      <c r="P269" s="119">
        <f>P270+SUM(P271:P334)</f>
        <v>0</v>
      </c>
      <c r="R269" s="119">
        <f>R270+SUM(R271:R334)</f>
        <v>15.2409</v>
      </c>
      <c r="T269" s="120">
        <f>T270+SUM(T271:T334)</f>
        <v>16.504800000000003</v>
      </c>
      <c r="AR269" s="114" t="s">
        <v>77</v>
      </c>
      <c r="AT269" s="121" t="s">
        <v>68</v>
      </c>
      <c r="AU269" s="121" t="s">
        <v>77</v>
      </c>
      <c r="AY269" s="114" t="s">
        <v>120</v>
      </c>
      <c r="BK269" s="122">
        <f>BK270+SUM(BK271:BK334)</f>
        <v>0</v>
      </c>
    </row>
    <row r="270" spans="2:65" s="1" customFormat="1" ht="24.15" customHeight="1">
      <c r="B270" s="33"/>
      <c r="C270" s="125" t="s">
        <v>366</v>
      </c>
      <c r="D270" s="125" t="s">
        <v>122</v>
      </c>
      <c r="E270" s="126" t="s">
        <v>367</v>
      </c>
      <c r="F270" s="127" t="s">
        <v>368</v>
      </c>
      <c r="G270" s="128" t="s">
        <v>211</v>
      </c>
      <c r="H270" s="129">
        <v>11</v>
      </c>
      <c r="I270" s="130"/>
      <c r="J270" s="131">
        <f>ROUND(I270*H270,2)</f>
        <v>0</v>
      </c>
      <c r="K270" s="132"/>
      <c r="L270" s="33"/>
      <c r="M270" s="133" t="s">
        <v>19</v>
      </c>
      <c r="N270" s="134" t="s">
        <v>40</v>
      </c>
      <c r="P270" s="135">
        <f>O270*H270</f>
        <v>0</v>
      </c>
      <c r="Q270" s="135">
        <v>0</v>
      </c>
      <c r="R270" s="135">
        <f>Q270*H270</f>
        <v>0</v>
      </c>
      <c r="S270" s="135">
        <v>0.20499999999999999</v>
      </c>
      <c r="T270" s="136">
        <f>S270*H270</f>
        <v>2.2549999999999999</v>
      </c>
      <c r="AR270" s="137" t="s">
        <v>126</v>
      </c>
      <c r="AT270" s="137" t="s">
        <v>122</v>
      </c>
      <c r="AU270" s="137" t="s">
        <v>79</v>
      </c>
      <c r="AY270" s="18" t="s">
        <v>120</v>
      </c>
      <c r="BE270" s="138">
        <f>IF(N270="základní",J270,0)</f>
        <v>0</v>
      </c>
      <c r="BF270" s="138">
        <f>IF(N270="snížená",J270,0)</f>
        <v>0</v>
      </c>
      <c r="BG270" s="138">
        <f>IF(N270="zákl. přenesená",J270,0)</f>
        <v>0</v>
      </c>
      <c r="BH270" s="138">
        <f>IF(N270="sníž. přenesená",J270,0)</f>
        <v>0</v>
      </c>
      <c r="BI270" s="138">
        <f>IF(N270="nulová",J270,0)</f>
        <v>0</v>
      </c>
      <c r="BJ270" s="18" t="s">
        <v>77</v>
      </c>
      <c r="BK270" s="138">
        <f>ROUND(I270*H270,2)</f>
        <v>0</v>
      </c>
      <c r="BL270" s="18" t="s">
        <v>126</v>
      </c>
      <c r="BM270" s="137" t="s">
        <v>369</v>
      </c>
    </row>
    <row r="271" spans="2:65" s="1" customFormat="1" ht="10.199999999999999">
      <c r="B271" s="33"/>
      <c r="D271" s="139" t="s">
        <v>128</v>
      </c>
      <c r="F271" s="140" t="s">
        <v>370</v>
      </c>
      <c r="I271" s="141"/>
      <c r="L271" s="33"/>
      <c r="M271" s="142"/>
      <c r="T271" s="54"/>
      <c r="AT271" s="18" t="s">
        <v>128</v>
      </c>
      <c r="AU271" s="18" t="s">
        <v>79</v>
      </c>
    </row>
    <row r="272" spans="2:65" s="12" customFormat="1" ht="10.199999999999999">
      <c r="B272" s="143"/>
      <c r="D272" s="144" t="s">
        <v>130</v>
      </c>
      <c r="E272" s="145" t="s">
        <v>19</v>
      </c>
      <c r="F272" s="146" t="s">
        <v>371</v>
      </c>
      <c r="H272" s="147">
        <v>11</v>
      </c>
      <c r="I272" s="148"/>
      <c r="L272" s="143"/>
      <c r="M272" s="149"/>
      <c r="T272" s="150"/>
      <c r="AT272" s="145" t="s">
        <v>130</v>
      </c>
      <c r="AU272" s="145" t="s">
        <v>79</v>
      </c>
      <c r="AV272" s="12" t="s">
        <v>79</v>
      </c>
      <c r="AW272" s="12" t="s">
        <v>31</v>
      </c>
      <c r="AX272" s="12" t="s">
        <v>69</v>
      </c>
      <c r="AY272" s="145" t="s">
        <v>120</v>
      </c>
    </row>
    <row r="273" spans="2:65" s="13" customFormat="1" ht="10.199999999999999">
      <c r="B273" s="151"/>
      <c r="D273" s="144" t="s">
        <v>130</v>
      </c>
      <c r="E273" s="152" t="s">
        <v>19</v>
      </c>
      <c r="F273" s="153" t="s">
        <v>132</v>
      </c>
      <c r="H273" s="154">
        <v>11</v>
      </c>
      <c r="I273" s="155"/>
      <c r="L273" s="151"/>
      <c r="M273" s="156"/>
      <c r="T273" s="157"/>
      <c r="AT273" s="152" t="s">
        <v>130</v>
      </c>
      <c r="AU273" s="152" t="s">
        <v>79</v>
      </c>
      <c r="AV273" s="13" t="s">
        <v>126</v>
      </c>
      <c r="AW273" s="13" t="s">
        <v>31</v>
      </c>
      <c r="AX273" s="13" t="s">
        <v>77</v>
      </c>
      <c r="AY273" s="152" t="s">
        <v>120</v>
      </c>
    </row>
    <row r="274" spans="2:65" s="1" customFormat="1" ht="24.15" customHeight="1">
      <c r="B274" s="33"/>
      <c r="C274" s="125" t="s">
        <v>372</v>
      </c>
      <c r="D274" s="125" t="s">
        <v>122</v>
      </c>
      <c r="E274" s="126" t="s">
        <v>373</v>
      </c>
      <c r="F274" s="127" t="s">
        <v>374</v>
      </c>
      <c r="G274" s="128" t="s">
        <v>375</v>
      </c>
      <c r="H274" s="129">
        <v>1</v>
      </c>
      <c r="I274" s="130"/>
      <c r="J274" s="131">
        <f>ROUND(I274*H274,2)</f>
        <v>0</v>
      </c>
      <c r="K274" s="132"/>
      <c r="L274" s="33"/>
      <c r="M274" s="133" t="s">
        <v>19</v>
      </c>
      <c r="N274" s="134" t="s">
        <v>40</v>
      </c>
      <c r="P274" s="135">
        <f>O274*H274</f>
        <v>0</v>
      </c>
      <c r="Q274" s="135">
        <v>0</v>
      </c>
      <c r="R274" s="135">
        <f>Q274*H274</f>
        <v>0</v>
      </c>
      <c r="S274" s="135">
        <v>4.0000000000000002E-4</v>
      </c>
      <c r="T274" s="136">
        <f>S274*H274</f>
        <v>4.0000000000000002E-4</v>
      </c>
      <c r="AR274" s="137" t="s">
        <v>126</v>
      </c>
      <c r="AT274" s="137" t="s">
        <v>122</v>
      </c>
      <c r="AU274" s="137" t="s">
        <v>79</v>
      </c>
      <c r="AY274" s="18" t="s">
        <v>120</v>
      </c>
      <c r="BE274" s="138">
        <f>IF(N274="základní",J274,0)</f>
        <v>0</v>
      </c>
      <c r="BF274" s="138">
        <f>IF(N274="snížená",J274,0)</f>
        <v>0</v>
      </c>
      <c r="BG274" s="138">
        <f>IF(N274="zákl. přenesená",J274,0)</f>
        <v>0</v>
      </c>
      <c r="BH274" s="138">
        <f>IF(N274="sníž. přenesená",J274,0)</f>
        <v>0</v>
      </c>
      <c r="BI274" s="138">
        <f>IF(N274="nulová",J274,0)</f>
        <v>0</v>
      </c>
      <c r="BJ274" s="18" t="s">
        <v>77</v>
      </c>
      <c r="BK274" s="138">
        <f>ROUND(I274*H274,2)</f>
        <v>0</v>
      </c>
      <c r="BL274" s="18" t="s">
        <v>126</v>
      </c>
      <c r="BM274" s="137" t="s">
        <v>376</v>
      </c>
    </row>
    <row r="275" spans="2:65" s="12" customFormat="1" ht="10.199999999999999">
      <c r="B275" s="143"/>
      <c r="D275" s="144" t="s">
        <v>130</v>
      </c>
      <c r="E275" s="145" t="s">
        <v>19</v>
      </c>
      <c r="F275" s="146" t="s">
        <v>221</v>
      </c>
      <c r="H275" s="147">
        <v>1</v>
      </c>
      <c r="I275" s="148"/>
      <c r="L275" s="143"/>
      <c r="M275" s="149"/>
      <c r="T275" s="150"/>
      <c r="AT275" s="145" t="s">
        <v>130</v>
      </c>
      <c r="AU275" s="145" t="s">
        <v>79</v>
      </c>
      <c r="AV275" s="12" t="s">
        <v>79</v>
      </c>
      <c r="AW275" s="12" t="s">
        <v>31</v>
      </c>
      <c r="AX275" s="12" t="s">
        <v>69</v>
      </c>
      <c r="AY275" s="145" t="s">
        <v>120</v>
      </c>
    </row>
    <row r="276" spans="2:65" s="13" customFormat="1" ht="10.199999999999999">
      <c r="B276" s="151"/>
      <c r="D276" s="144" t="s">
        <v>130</v>
      </c>
      <c r="E276" s="152" t="s">
        <v>19</v>
      </c>
      <c r="F276" s="153" t="s">
        <v>132</v>
      </c>
      <c r="H276" s="154">
        <v>1</v>
      </c>
      <c r="I276" s="155"/>
      <c r="L276" s="151"/>
      <c r="M276" s="156"/>
      <c r="T276" s="157"/>
      <c r="AT276" s="152" t="s">
        <v>130</v>
      </c>
      <c r="AU276" s="152" t="s">
        <v>79</v>
      </c>
      <c r="AV276" s="13" t="s">
        <v>126</v>
      </c>
      <c r="AW276" s="13" t="s">
        <v>31</v>
      </c>
      <c r="AX276" s="13" t="s">
        <v>77</v>
      </c>
      <c r="AY276" s="152" t="s">
        <v>120</v>
      </c>
    </row>
    <row r="277" spans="2:65" s="1" customFormat="1" ht="16.5" customHeight="1">
      <c r="B277" s="33"/>
      <c r="C277" s="125" t="s">
        <v>377</v>
      </c>
      <c r="D277" s="125" t="s">
        <v>122</v>
      </c>
      <c r="E277" s="126" t="s">
        <v>378</v>
      </c>
      <c r="F277" s="127" t="s">
        <v>379</v>
      </c>
      <c r="G277" s="128" t="s">
        <v>219</v>
      </c>
      <c r="H277" s="129">
        <v>1</v>
      </c>
      <c r="I277" s="130"/>
      <c r="J277" s="131">
        <f>ROUND(I277*H277,2)</f>
        <v>0</v>
      </c>
      <c r="K277" s="132"/>
      <c r="L277" s="33"/>
      <c r="M277" s="133" t="s">
        <v>19</v>
      </c>
      <c r="N277" s="134" t="s">
        <v>40</v>
      </c>
      <c r="P277" s="135">
        <f>O277*H277</f>
        <v>0</v>
      </c>
      <c r="Q277" s="135">
        <v>0</v>
      </c>
      <c r="R277" s="135">
        <f>Q277*H277</f>
        <v>0</v>
      </c>
      <c r="S277" s="135">
        <v>3.4000000000000002E-2</v>
      </c>
      <c r="T277" s="136">
        <f>S277*H277</f>
        <v>3.4000000000000002E-2</v>
      </c>
      <c r="AR277" s="137" t="s">
        <v>126</v>
      </c>
      <c r="AT277" s="137" t="s">
        <v>122</v>
      </c>
      <c r="AU277" s="137" t="s">
        <v>79</v>
      </c>
      <c r="AY277" s="18" t="s">
        <v>120</v>
      </c>
      <c r="BE277" s="138">
        <f>IF(N277="základní",J277,0)</f>
        <v>0</v>
      </c>
      <c r="BF277" s="138">
        <f>IF(N277="snížená",J277,0)</f>
        <v>0</v>
      </c>
      <c r="BG277" s="138">
        <f>IF(N277="zákl. přenesená",J277,0)</f>
        <v>0</v>
      </c>
      <c r="BH277" s="138">
        <f>IF(N277="sníž. přenesená",J277,0)</f>
        <v>0</v>
      </c>
      <c r="BI277" s="138">
        <f>IF(N277="nulová",J277,0)</f>
        <v>0</v>
      </c>
      <c r="BJ277" s="18" t="s">
        <v>77</v>
      </c>
      <c r="BK277" s="138">
        <f>ROUND(I277*H277,2)</f>
        <v>0</v>
      </c>
      <c r="BL277" s="18" t="s">
        <v>126</v>
      </c>
      <c r="BM277" s="137" t="s">
        <v>380</v>
      </c>
    </row>
    <row r="278" spans="2:65" s="12" customFormat="1" ht="10.199999999999999">
      <c r="B278" s="143"/>
      <c r="D278" s="144" t="s">
        <v>130</v>
      </c>
      <c r="E278" s="145" t="s">
        <v>19</v>
      </c>
      <c r="F278" s="146" t="s">
        <v>221</v>
      </c>
      <c r="H278" s="147">
        <v>1</v>
      </c>
      <c r="I278" s="148"/>
      <c r="L278" s="143"/>
      <c r="M278" s="149"/>
      <c r="T278" s="150"/>
      <c r="AT278" s="145" t="s">
        <v>130</v>
      </c>
      <c r="AU278" s="145" t="s">
        <v>79</v>
      </c>
      <c r="AV278" s="12" t="s">
        <v>79</v>
      </c>
      <c r="AW278" s="12" t="s">
        <v>31</v>
      </c>
      <c r="AX278" s="12" t="s">
        <v>77</v>
      </c>
      <c r="AY278" s="145" t="s">
        <v>120</v>
      </c>
    </row>
    <row r="279" spans="2:65" s="1" customFormat="1" ht="16.5" customHeight="1">
      <c r="B279" s="33"/>
      <c r="C279" s="125" t="s">
        <v>381</v>
      </c>
      <c r="D279" s="125" t="s">
        <v>122</v>
      </c>
      <c r="E279" s="126" t="s">
        <v>382</v>
      </c>
      <c r="F279" s="127" t="s">
        <v>383</v>
      </c>
      <c r="G279" s="128" t="s">
        <v>219</v>
      </c>
      <c r="H279" s="129">
        <v>1</v>
      </c>
      <c r="I279" s="130"/>
      <c r="J279" s="131">
        <f>ROUND(I279*H279,2)</f>
        <v>0</v>
      </c>
      <c r="K279" s="132"/>
      <c r="L279" s="33"/>
      <c r="M279" s="133" t="s">
        <v>19</v>
      </c>
      <c r="N279" s="134" t="s">
        <v>40</v>
      </c>
      <c r="P279" s="135">
        <f>O279*H279</f>
        <v>0</v>
      </c>
      <c r="Q279" s="135">
        <v>0</v>
      </c>
      <c r="R279" s="135">
        <f>Q279*H279</f>
        <v>0</v>
      </c>
      <c r="S279" s="135">
        <v>0</v>
      </c>
      <c r="T279" s="136">
        <f>S279*H279</f>
        <v>0</v>
      </c>
      <c r="AR279" s="137" t="s">
        <v>126</v>
      </c>
      <c r="AT279" s="137" t="s">
        <v>122</v>
      </c>
      <c r="AU279" s="137" t="s">
        <v>79</v>
      </c>
      <c r="AY279" s="18" t="s">
        <v>120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8" t="s">
        <v>77</v>
      </c>
      <c r="BK279" s="138">
        <f>ROUND(I279*H279,2)</f>
        <v>0</v>
      </c>
      <c r="BL279" s="18" t="s">
        <v>126</v>
      </c>
      <c r="BM279" s="137" t="s">
        <v>384</v>
      </c>
    </row>
    <row r="280" spans="2:65" s="12" customFormat="1" ht="10.199999999999999">
      <c r="B280" s="143"/>
      <c r="D280" s="144" t="s">
        <v>130</v>
      </c>
      <c r="E280" s="145" t="s">
        <v>19</v>
      </c>
      <c r="F280" s="146" t="s">
        <v>221</v>
      </c>
      <c r="H280" s="147">
        <v>1</v>
      </c>
      <c r="I280" s="148"/>
      <c r="L280" s="143"/>
      <c r="M280" s="149"/>
      <c r="T280" s="150"/>
      <c r="AT280" s="145" t="s">
        <v>130</v>
      </c>
      <c r="AU280" s="145" t="s">
        <v>79</v>
      </c>
      <c r="AV280" s="12" t="s">
        <v>79</v>
      </c>
      <c r="AW280" s="12" t="s">
        <v>31</v>
      </c>
      <c r="AX280" s="12" t="s">
        <v>69</v>
      </c>
      <c r="AY280" s="145" t="s">
        <v>120</v>
      </c>
    </row>
    <row r="281" spans="2:65" s="13" customFormat="1" ht="10.199999999999999">
      <c r="B281" s="151"/>
      <c r="D281" s="144" t="s">
        <v>130</v>
      </c>
      <c r="E281" s="152" t="s">
        <v>19</v>
      </c>
      <c r="F281" s="153" t="s">
        <v>132</v>
      </c>
      <c r="H281" s="154">
        <v>1</v>
      </c>
      <c r="I281" s="155"/>
      <c r="L281" s="151"/>
      <c r="M281" s="156"/>
      <c r="T281" s="157"/>
      <c r="AT281" s="152" t="s">
        <v>130</v>
      </c>
      <c r="AU281" s="152" t="s">
        <v>79</v>
      </c>
      <c r="AV281" s="13" t="s">
        <v>126</v>
      </c>
      <c r="AW281" s="13" t="s">
        <v>31</v>
      </c>
      <c r="AX281" s="13" t="s">
        <v>77</v>
      </c>
      <c r="AY281" s="152" t="s">
        <v>120</v>
      </c>
    </row>
    <row r="282" spans="2:65" s="1" customFormat="1" ht="16.5" customHeight="1">
      <c r="B282" s="33"/>
      <c r="C282" s="125" t="s">
        <v>385</v>
      </c>
      <c r="D282" s="125" t="s">
        <v>122</v>
      </c>
      <c r="E282" s="126" t="s">
        <v>386</v>
      </c>
      <c r="F282" s="127" t="s">
        <v>387</v>
      </c>
      <c r="G282" s="128" t="s">
        <v>219</v>
      </c>
      <c r="H282" s="129">
        <v>1</v>
      </c>
      <c r="I282" s="130"/>
      <c r="J282" s="131">
        <f>ROUND(I282*H282,2)</f>
        <v>0</v>
      </c>
      <c r="K282" s="132"/>
      <c r="L282" s="33"/>
      <c r="M282" s="133" t="s">
        <v>19</v>
      </c>
      <c r="N282" s="134" t="s">
        <v>40</v>
      </c>
      <c r="P282" s="135">
        <f>O282*H282</f>
        <v>0</v>
      </c>
      <c r="Q282" s="135">
        <v>0</v>
      </c>
      <c r="R282" s="135">
        <f>Q282*H282</f>
        <v>0</v>
      </c>
      <c r="S282" s="135">
        <v>0</v>
      </c>
      <c r="T282" s="136">
        <f>S282*H282</f>
        <v>0</v>
      </c>
      <c r="AR282" s="137" t="s">
        <v>222</v>
      </c>
      <c r="AT282" s="137" t="s">
        <v>122</v>
      </c>
      <c r="AU282" s="137" t="s">
        <v>79</v>
      </c>
      <c r="AY282" s="18" t="s">
        <v>120</v>
      </c>
      <c r="BE282" s="138">
        <f>IF(N282="základní",J282,0)</f>
        <v>0</v>
      </c>
      <c r="BF282" s="138">
        <f>IF(N282="snížená",J282,0)</f>
        <v>0</v>
      </c>
      <c r="BG282" s="138">
        <f>IF(N282="zákl. přenesená",J282,0)</f>
        <v>0</v>
      </c>
      <c r="BH282" s="138">
        <f>IF(N282="sníž. přenesená",J282,0)</f>
        <v>0</v>
      </c>
      <c r="BI282" s="138">
        <f>IF(N282="nulová",J282,0)</f>
        <v>0</v>
      </c>
      <c r="BJ282" s="18" t="s">
        <v>77</v>
      </c>
      <c r="BK282" s="138">
        <f>ROUND(I282*H282,2)</f>
        <v>0</v>
      </c>
      <c r="BL282" s="18" t="s">
        <v>222</v>
      </c>
      <c r="BM282" s="137" t="s">
        <v>388</v>
      </c>
    </row>
    <row r="283" spans="2:65" s="12" customFormat="1" ht="10.199999999999999">
      <c r="B283" s="143"/>
      <c r="D283" s="144" t="s">
        <v>130</v>
      </c>
      <c r="E283" s="145" t="s">
        <v>19</v>
      </c>
      <c r="F283" s="146" t="s">
        <v>221</v>
      </c>
      <c r="H283" s="147">
        <v>1</v>
      </c>
      <c r="I283" s="148"/>
      <c r="L283" s="143"/>
      <c r="M283" s="149"/>
      <c r="T283" s="150"/>
      <c r="AT283" s="145" t="s">
        <v>130</v>
      </c>
      <c r="AU283" s="145" t="s">
        <v>79</v>
      </c>
      <c r="AV283" s="12" t="s">
        <v>79</v>
      </c>
      <c r="AW283" s="12" t="s">
        <v>31</v>
      </c>
      <c r="AX283" s="12" t="s">
        <v>69</v>
      </c>
      <c r="AY283" s="145" t="s">
        <v>120</v>
      </c>
    </row>
    <row r="284" spans="2:65" s="13" customFormat="1" ht="10.199999999999999">
      <c r="B284" s="151"/>
      <c r="D284" s="144" t="s">
        <v>130</v>
      </c>
      <c r="E284" s="152" t="s">
        <v>19</v>
      </c>
      <c r="F284" s="153" t="s">
        <v>132</v>
      </c>
      <c r="H284" s="154">
        <v>1</v>
      </c>
      <c r="I284" s="155"/>
      <c r="L284" s="151"/>
      <c r="M284" s="156"/>
      <c r="T284" s="157"/>
      <c r="AT284" s="152" t="s">
        <v>130</v>
      </c>
      <c r="AU284" s="152" t="s">
        <v>79</v>
      </c>
      <c r="AV284" s="13" t="s">
        <v>126</v>
      </c>
      <c r="AW284" s="13" t="s">
        <v>31</v>
      </c>
      <c r="AX284" s="13" t="s">
        <v>77</v>
      </c>
      <c r="AY284" s="152" t="s">
        <v>120</v>
      </c>
    </row>
    <row r="285" spans="2:65" s="1" customFormat="1" ht="16.5" customHeight="1">
      <c r="B285" s="33"/>
      <c r="C285" s="125" t="s">
        <v>389</v>
      </c>
      <c r="D285" s="125" t="s">
        <v>122</v>
      </c>
      <c r="E285" s="126" t="s">
        <v>390</v>
      </c>
      <c r="F285" s="127" t="s">
        <v>391</v>
      </c>
      <c r="G285" s="128" t="s">
        <v>333</v>
      </c>
      <c r="H285" s="129">
        <v>20</v>
      </c>
      <c r="I285" s="130"/>
      <c r="J285" s="131">
        <f>ROUND(I285*H285,2)</f>
        <v>0</v>
      </c>
      <c r="K285" s="132"/>
      <c r="L285" s="33"/>
      <c r="M285" s="133" t="s">
        <v>19</v>
      </c>
      <c r="N285" s="134" t="s">
        <v>40</v>
      </c>
      <c r="P285" s="135">
        <f>O285*H285</f>
        <v>0</v>
      </c>
      <c r="Q285" s="135">
        <v>0</v>
      </c>
      <c r="R285" s="135">
        <f>Q285*H285</f>
        <v>0</v>
      </c>
      <c r="S285" s="135">
        <v>5.9999999999999995E-4</v>
      </c>
      <c r="T285" s="136">
        <f>S285*H285</f>
        <v>1.1999999999999999E-2</v>
      </c>
      <c r="AR285" s="137" t="s">
        <v>222</v>
      </c>
      <c r="AT285" s="137" t="s">
        <v>122</v>
      </c>
      <c r="AU285" s="137" t="s">
        <v>79</v>
      </c>
      <c r="AY285" s="18" t="s">
        <v>120</v>
      </c>
      <c r="BE285" s="138">
        <f>IF(N285="základní",J285,0)</f>
        <v>0</v>
      </c>
      <c r="BF285" s="138">
        <f>IF(N285="snížená",J285,0)</f>
        <v>0</v>
      </c>
      <c r="BG285" s="138">
        <f>IF(N285="zákl. přenesená",J285,0)</f>
        <v>0</v>
      </c>
      <c r="BH285" s="138">
        <f>IF(N285="sníž. přenesená",J285,0)</f>
        <v>0</v>
      </c>
      <c r="BI285" s="138">
        <f>IF(N285="nulová",J285,0)</f>
        <v>0</v>
      </c>
      <c r="BJ285" s="18" t="s">
        <v>77</v>
      </c>
      <c r="BK285" s="138">
        <f>ROUND(I285*H285,2)</f>
        <v>0</v>
      </c>
      <c r="BL285" s="18" t="s">
        <v>222</v>
      </c>
      <c r="BM285" s="137" t="s">
        <v>392</v>
      </c>
    </row>
    <row r="286" spans="2:65" s="1" customFormat="1" ht="10.199999999999999">
      <c r="B286" s="33"/>
      <c r="D286" s="139" t="s">
        <v>128</v>
      </c>
      <c r="F286" s="140" t="s">
        <v>393</v>
      </c>
      <c r="I286" s="141"/>
      <c r="L286" s="33"/>
      <c r="M286" s="142"/>
      <c r="T286" s="54"/>
      <c r="AT286" s="18" t="s">
        <v>128</v>
      </c>
      <c r="AU286" s="18" t="s">
        <v>79</v>
      </c>
    </row>
    <row r="287" spans="2:65" s="12" customFormat="1" ht="10.199999999999999">
      <c r="B287" s="143"/>
      <c r="D287" s="144" t="s">
        <v>130</v>
      </c>
      <c r="E287" s="145" t="s">
        <v>19</v>
      </c>
      <c r="F287" s="146" t="s">
        <v>394</v>
      </c>
      <c r="H287" s="147">
        <v>20</v>
      </c>
      <c r="I287" s="148"/>
      <c r="L287" s="143"/>
      <c r="M287" s="149"/>
      <c r="T287" s="150"/>
      <c r="AT287" s="145" t="s">
        <v>130</v>
      </c>
      <c r="AU287" s="145" t="s">
        <v>79</v>
      </c>
      <c r="AV287" s="12" t="s">
        <v>79</v>
      </c>
      <c r="AW287" s="12" t="s">
        <v>31</v>
      </c>
      <c r="AX287" s="12" t="s">
        <v>69</v>
      </c>
      <c r="AY287" s="145" t="s">
        <v>120</v>
      </c>
    </row>
    <row r="288" spans="2:65" s="13" customFormat="1" ht="10.199999999999999">
      <c r="B288" s="151"/>
      <c r="D288" s="144" t="s">
        <v>130</v>
      </c>
      <c r="E288" s="152" t="s">
        <v>19</v>
      </c>
      <c r="F288" s="153" t="s">
        <v>132</v>
      </c>
      <c r="H288" s="154">
        <v>20</v>
      </c>
      <c r="I288" s="155"/>
      <c r="L288" s="151"/>
      <c r="M288" s="156"/>
      <c r="T288" s="157"/>
      <c r="AT288" s="152" t="s">
        <v>130</v>
      </c>
      <c r="AU288" s="152" t="s">
        <v>79</v>
      </c>
      <c r="AV288" s="13" t="s">
        <v>126</v>
      </c>
      <c r="AW288" s="13" t="s">
        <v>31</v>
      </c>
      <c r="AX288" s="13" t="s">
        <v>77</v>
      </c>
      <c r="AY288" s="152" t="s">
        <v>120</v>
      </c>
    </row>
    <row r="289" spans="2:65" s="1" customFormat="1" ht="16.5" customHeight="1">
      <c r="B289" s="33"/>
      <c r="C289" s="125" t="s">
        <v>395</v>
      </c>
      <c r="D289" s="125" t="s">
        <v>122</v>
      </c>
      <c r="E289" s="126" t="s">
        <v>396</v>
      </c>
      <c r="F289" s="127" t="s">
        <v>397</v>
      </c>
      <c r="G289" s="128" t="s">
        <v>211</v>
      </c>
      <c r="H289" s="129">
        <v>20</v>
      </c>
      <c r="I289" s="130"/>
      <c r="J289" s="131">
        <f>ROUND(I289*H289,2)</f>
        <v>0</v>
      </c>
      <c r="K289" s="132"/>
      <c r="L289" s="33"/>
      <c r="M289" s="133" t="s">
        <v>19</v>
      </c>
      <c r="N289" s="134" t="s">
        <v>40</v>
      </c>
      <c r="P289" s="135">
        <f>O289*H289</f>
        <v>0</v>
      </c>
      <c r="Q289" s="135">
        <v>0</v>
      </c>
      <c r="R289" s="135">
        <f>Q289*H289</f>
        <v>0</v>
      </c>
      <c r="S289" s="135">
        <v>3.9399999999999999E-3</v>
      </c>
      <c r="T289" s="136">
        <f>S289*H289</f>
        <v>7.8799999999999995E-2</v>
      </c>
      <c r="AR289" s="137" t="s">
        <v>222</v>
      </c>
      <c r="AT289" s="137" t="s">
        <v>122</v>
      </c>
      <c r="AU289" s="137" t="s">
        <v>79</v>
      </c>
      <c r="AY289" s="18" t="s">
        <v>120</v>
      </c>
      <c r="BE289" s="138">
        <f>IF(N289="základní",J289,0)</f>
        <v>0</v>
      </c>
      <c r="BF289" s="138">
        <f>IF(N289="snížená",J289,0)</f>
        <v>0</v>
      </c>
      <c r="BG289" s="138">
        <f>IF(N289="zákl. přenesená",J289,0)</f>
        <v>0</v>
      </c>
      <c r="BH289" s="138">
        <f>IF(N289="sníž. přenesená",J289,0)</f>
        <v>0</v>
      </c>
      <c r="BI289" s="138">
        <f>IF(N289="nulová",J289,0)</f>
        <v>0</v>
      </c>
      <c r="BJ289" s="18" t="s">
        <v>77</v>
      </c>
      <c r="BK289" s="138">
        <f>ROUND(I289*H289,2)</f>
        <v>0</v>
      </c>
      <c r="BL289" s="18" t="s">
        <v>222</v>
      </c>
      <c r="BM289" s="137" t="s">
        <v>398</v>
      </c>
    </row>
    <row r="290" spans="2:65" s="12" customFormat="1" ht="10.199999999999999">
      <c r="B290" s="143"/>
      <c r="D290" s="144" t="s">
        <v>130</v>
      </c>
      <c r="E290" s="145" t="s">
        <v>19</v>
      </c>
      <c r="F290" s="146" t="s">
        <v>394</v>
      </c>
      <c r="H290" s="147">
        <v>20</v>
      </c>
      <c r="I290" s="148"/>
      <c r="L290" s="143"/>
      <c r="M290" s="149"/>
      <c r="T290" s="150"/>
      <c r="AT290" s="145" t="s">
        <v>130</v>
      </c>
      <c r="AU290" s="145" t="s">
        <v>79</v>
      </c>
      <c r="AV290" s="12" t="s">
        <v>79</v>
      </c>
      <c r="AW290" s="12" t="s">
        <v>31</v>
      </c>
      <c r="AX290" s="12" t="s">
        <v>69</v>
      </c>
      <c r="AY290" s="145" t="s">
        <v>120</v>
      </c>
    </row>
    <row r="291" spans="2:65" s="13" customFormat="1" ht="10.199999999999999">
      <c r="B291" s="151"/>
      <c r="D291" s="144" t="s">
        <v>130</v>
      </c>
      <c r="E291" s="152" t="s">
        <v>19</v>
      </c>
      <c r="F291" s="153" t="s">
        <v>132</v>
      </c>
      <c r="H291" s="154">
        <v>20</v>
      </c>
      <c r="I291" s="155"/>
      <c r="L291" s="151"/>
      <c r="M291" s="156"/>
      <c r="T291" s="157"/>
      <c r="AT291" s="152" t="s">
        <v>130</v>
      </c>
      <c r="AU291" s="152" t="s">
        <v>79</v>
      </c>
      <c r="AV291" s="13" t="s">
        <v>126</v>
      </c>
      <c r="AW291" s="13" t="s">
        <v>31</v>
      </c>
      <c r="AX291" s="13" t="s">
        <v>77</v>
      </c>
      <c r="AY291" s="152" t="s">
        <v>120</v>
      </c>
    </row>
    <row r="292" spans="2:65" s="1" customFormat="1" ht="16.5" customHeight="1">
      <c r="B292" s="33"/>
      <c r="C292" s="125" t="s">
        <v>399</v>
      </c>
      <c r="D292" s="125" t="s">
        <v>122</v>
      </c>
      <c r="E292" s="126" t="s">
        <v>400</v>
      </c>
      <c r="F292" s="127" t="s">
        <v>401</v>
      </c>
      <c r="G292" s="128" t="s">
        <v>219</v>
      </c>
      <c r="H292" s="129">
        <v>1</v>
      </c>
      <c r="I292" s="130"/>
      <c r="J292" s="131">
        <f>ROUND(I292*H292,2)</f>
        <v>0</v>
      </c>
      <c r="K292" s="132"/>
      <c r="L292" s="33"/>
      <c r="M292" s="133" t="s">
        <v>19</v>
      </c>
      <c r="N292" s="134" t="s">
        <v>40</v>
      </c>
      <c r="P292" s="135">
        <f>O292*H292</f>
        <v>0</v>
      </c>
      <c r="Q292" s="135">
        <v>0</v>
      </c>
      <c r="R292" s="135">
        <f>Q292*H292</f>
        <v>0</v>
      </c>
      <c r="S292" s="135">
        <v>0.05</v>
      </c>
      <c r="T292" s="136">
        <f>S292*H292</f>
        <v>0.05</v>
      </c>
      <c r="AR292" s="137" t="s">
        <v>222</v>
      </c>
      <c r="AT292" s="137" t="s">
        <v>122</v>
      </c>
      <c r="AU292" s="137" t="s">
        <v>79</v>
      </c>
      <c r="AY292" s="18" t="s">
        <v>120</v>
      </c>
      <c r="BE292" s="138">
        <f>IF(N292="základní",J292,0)</f>
        <v>0</v>
      </c>
      <c r="BF292" s="138">
        <f>IF(N292="snížená",J292,0)</f>
        <v>0</v>
      </c>
      <c r="BG292" s="138">
        <f>IF(N292="zákl. přenesená",J292,0)</f>
        <v>0</v>
      </c>
      <c r="BH292" s="138">
        <f>IF(N292="sníž. přenesená",J292,0)</f>
        <v>0</v>
      </c>
      <c r="BI292" s="138">
        <f>IF(N292="nulová",J292,0)</f>
        <v>0</v>
      </c>
      <c r="BJ292" s="18" t="s">
        <v>77</v>
      </c>
      <c r="BK292" s="138">
        <f>ROUND(I292*H292,2)</f>
        <v>0</v>
      </c>
      <c r="BL292" s="18" t="s">
        <v>222</v>
      </c>
      <c r="BM292" s="137" t="s">
        <v>402</v>
      </c>
    </row>
    <row r="293" spans="2:65" s="12" customFormat="1" ht="10.199999999999999">
      <c r="B293" s="143"/>
      <c r="D293" s="144" t="s">
        <v>130</v>
      </c>
      <c r="E293" s="145" t="s">
        <v>19</v>
      </c>
      <c r="F293" s="146" t="s">
        <v>221</v>
      </c>
      <c r="H293" s="147">
        <v>1</v>
      </c>
      <c r="I293" s="148"/>
      <c r="L293" s="143"/>
      <c r="M293" s="149"/>
      <c r="T293" s="150"/>
      <c r="AT293" s="145" t="s">
        <v>130</v>
      </c>
      <c r="AU293" s="145" t="s">
        <v>79</v>
      </c>
      <c r="AV293" s="12" t="s">
        <v>79</v>
      </c>
      <c r="AW293" s="12" t="s">
        <v>31</v>
      </c>
      <c r="AX293" s="12" t="s">
        <v>77</v>
      </c>
      <c r="AY293" s="145" t="s">
        <v>120</v>
      </c>
    </row>
    <row r="294" spans="2:65" s="1" customFormat="1" ht="16.5" customHeight="1">
      <c r="B294" s="33"/>
      <c r="C294" s="125" t="s">
        <v>403</v>
      </c>
      <c r="D294" s="125" t="s">
        <v>122</v>
      </c>
      <c r="E294" s="126" t="s">
        <v>404</v>
      </c>
      <c r="F294" s="127" t="s">
        <v>405</v>
      </c>
      <c r="G294" s="128" t="s">
        <v>211</v>
      </c>
      <c r="H294" s="129">
        <v>2.5</v>
      </c>
      <c r="I294" s="130"/>
      <c r="J294" s="131">
        <f>ROUND(I294*H294,2)</f>
        <v>0</v>
      </c>
      <c r="K294" s="132"/>
      <c r="L294" s="33"/>
      <c r="M294" s="133" t="s">
        <v>19</v>
      </c>
      <c r="N294" s="134" t="s">
        <v>40</v>
      </c>
      <c r="P294" s="135">
        <f>O294*H294</f>
        <v>0</v>
      </c>
      <c r="Q294" s="135">
        <v>0</v>
      </c>
      <c r="R294" s="135">
        <f>Q294*H294</f>
        <v>0</v>
      </c>
      <c r="S294" s="135">
        <v>2.5999999999999999E-2</v>
      </c>
      <c r="T294" s="136">
        <f>S294*H294</f>
        <v>6.5000000000000002E-2</v>
      </c>
      <c r="AR294" s="137" t="s">
        <v>222</v>
      </c>
      <c r="AT294" s="137" t="s">
        <v>122</v>
      </c>
      <c r="AU294" s="137" t="s">
        <v>79</v>
      </c>
      <c r="AY294" s="18" t="s">
        <v>120</v>
      </c>
      <c r="BE294" s="138">
        <f>IF(N294="základní",J294,0)</f>
        <v>0</v>
      </c>
      <c r="BF294" s="138">
        <f>IF(N294="snížená",J294,0)</f>
        <v>0</v>
      </c>
      <c r="BG294" s="138">
        <f>IF(N294="zákl. přenesená",J294,0)</f>
        <v>0</v>
      </c>
      <c r="BH294" s="138">
        <f>IF(N294="sníž. přenesená",J294,0)</f>
        <v>0</v>
      </c>
      <c r="BI294" s="138">
        <f>IF(N294="nulová",J294,0)</f>
        <v>0</v>
      </c>
      <c r="BJ294" s="18" t="s">
        <v>77</v>
      </c>
      <c r="BK294" s="138">
        <f>ROUND(I294*H294,2)</f>
        <v>0</v>
      </c>
      <c r="BL294" s="18" t="s">
        <v>222</v>
      </c>
      <c r="BM294" s="137" t="s">
        <v>406</v>
      </c>
    </row>
    <row r="295" spans="2:65" s="1" customFormat="1" ht="10.199999999999999">
      <c r="B295" s="33"/>
      <c r="D295" s="139" t="s">
        <v>128</v>
      </c>
      <c r="F295" s="140" t="s">
        <v>407</v>
      </c>
      <c r="I295" s="141"/>
      <c r="L295" s="33"/>
      <c r="M295" s="142"/>
      <c r="T295" s="54"/>
      <c r="AT295" s="18" t="s">
        <v>128</v>
      </c>
      <c r="AU295" s="18" t="s">
        <v>79</v>
      </c>
    </row>
    <row r="296" spans="2:65" s="1" customFormat="1" ht="24.15" customHeight="1">
      <c r="B296" s="33"/>
      <c r="C296" s="125" t="s">
        <v>408</v>
      </c>
      <c r="D296" s="125" t="s">
        <v>122</v>
      </c>
      <c r="E296" s="126" t="s">
        <v>409</v>
      </c>
      <c r="F296" s="127" t="s">
        <v>410</v>
      </c>
      <c r="G296" s="128" t="s">
        <v>211</v>
      </c>
      <c r="H296" s="129">
        <v>30.4</v>
      </c>
      <c r="I296" s="130"/>
      <c r="J296" s="131">
        <f>ROUND(I296*H296,2)</f>
        <v>0</v>
      </c>
      <c r="K296" s="132"/>
      <c r="L296" s="33"/>
      <c r="M296" s="133" t="s">
        <v>19</v>
      </c>
      <c r="N296" s="134" t="s">
        <v>40</v>
      </c>
      <c r="P296" s="135">
        <f>O296*H296</f>
        <v>0</v>
      </c>
      <c r="Q296" s="135">
        <v>0.16850000000000001</v>
      </c>
      <c r="R296" s="135">
        <f>Q296*H296</f>
        <v>5.1223999999999998</v>
      </c>
      <c r="S296" s="135">
        <v>0</v>
      </c>
      <c r="T296" s="136">
        <f>S296*H296</f>
        <v>0</v>
      </c>
      <c r="AR296" s="137" t="s">
        <v>126</v>
      </c>
      <c r="AT296" s="137" t="s">
        <v>122</v>
      </c>
      <c r="AU296" s="137" t="s">
        <v>79</v>
      </c>
      <c r="AY296" s="18" t="s">
        <v>120</v>
      </c>
      <c r="BE296" s="138">
        <f>IF(N296="základní",J296,0)</f>
        <v>0</v>
      </c>
      <c r="BF296" s="138">
        <f>IF(N296="snížená",J296,0)</f>
        <v>0</v>
      </c>
      <c r="BG296" s="138">
        <f>IF(N296="zákl. přenesená",J296,0)</f>
        <v>0</v>
      </c>
      <c r="BH296" s="138">
        <f>IF(N296="sníž. přenesená",J296,0)</f>
        <v>0</v>
      </c>
      <c r="BI296" s="138">
        <f>IF(N296="nulová",J296,0)</f>
        <v>0</v>
      </c>
      <c r="BJ296" s="18" t="s">
        <v>77</v>
      </c>
      <c r="BK296" s="138">
        <f>ROUND(I296*H296,2)</f>
        <v>0</v>
      </c>
      <c r="BL296" s="18" t="s">
        <v>126</v>
      </c>
      <c r="BM296" s="137" t="s">
        <v>411</v>
      </c>
    </row>
    <row r="297" spans="2:65" s="1" customFormat="1" ht="10.199999999999999">
      <c r="B297" s="33"/>
      <c r="D297" s="139" t="s">
        <v>128</v>
      </c>
      <c r="F297" s="140" t="s">
        <v>412</v>
      </c>
      <c r="I297" s="141"/>
      <c r="L297" s="33"/>
      <c r="M297" s="142"/>
      <c r="T297" s="54"/>
      <c r="AT297" s="18" t="s">
        <v>128</v>
      </c>
      <c r="AU297" s="18" t="s">
        <v>79</v>
      </c>
    </row>
    <row r="298" spans="2:65" s="12" customFormat="1" ht="10.199999999999999">
      <c r="B298" s="143"/>
      <c r="D298" s="144" t="s">
        <v>130</v>
      </c>
      <c r="E298" s="145" t="s">
        <v>19</v>
      </c>
      <c r="F298" s="146" t="s">
        <v>413</v>
      </c>
      <c r="H298" s="147">
        <v>30.4</v>
      </c>
      <c r="I298" s="148"/>
      <c r="L298" s="143"/>
      <c r="M298" s="149"/>
      <c r="T298" s="150"/>
      <c r="AT298" s="145" t="s">
        <v>130</v>
      </c>
      <c r="AU298" s="145" t="s">
        <v>79</v>
      </c>
      <c r="AV298" s="12" t="s">
        <v>79</v>
      </c>
      <c r="AW298" s="12" t="s">
        <v>31</v>
      </c>
      <c r="AX298" s="12" t="s">
        <v>69</v>
      </c>
      <c r="AY298" s="145" t="s">
        <v>120</v>
      </c>
    </row>
    <row r="299" spans="2:65" s="13" customFormat="1" ht="10.199999999999999">
      <c r="B299" s="151"/>
      <c r="D299" s="144" t="s">
        <v>130</v>
      </c>
      <c r="E299" s="152" t="s">
        <v>19</v>
      </c>
      <c r="F299" s="153" t="s">
        <v>132</v>
      </c>
      <c r="H299" s="154">
        <v>30.4</v>
      </c>
      <c r="I299" s="155"/>
      <c r="L299" s="151"/>
      <c r="M299" s="156"/>
      <c r="T299" s="157"/>
      <c r="AT299" s="152" t="s">
        <v>130</v>
      </c>
      <c r="AU299" s="152" t="s">
        <v>79</v>
      </c>
      <c r="AV299" s="13" t="s">
        <v>126</v>
      </c>
      <c r="AW299" s="13" t="s">
        <v>31</v>
      </c>
      <c r="AX299" s="13" t="s">
        <v>77</v>
      </c>
      <c r="AY299" s="152" t="s">
        <v>120</v>
      </c>
    </row>
    <row r="300" spans="2:65" s="1" customFormat="1" ht="24.15" customHeight="1">
      <c r="B300" s="33"/>
      <c r="C300" s="125" t="s">
        <v>414</v>
      </c>
      <c r="D300" s="125" t="s">
        <v>122</v>
      </c>
      <c r="E300" s="126" t="s">
        <v>415</v>
      </c>
      <c r="F300" s="127" t="s">
        <v>416</v>
      </c>
      <c r="G300" s="128" t="s">
        <v>211</v>
      </c>
      <c r="H300" s="129">
        <v>51.8</v>
      </c>
      <c r="I300" s="130"/>
      <c r="J300" s="131">
        <f>ROUND(I300*H300,2)</f>
        <v>0</v>
      </c>
      <c r="K300" s="132"/>
      <c r="L300" s="33"/>
      <c r="M300" s="133" t="s">
        <v>19</v>
      </c>
      <c r="N300" s="134" t="s">
        <v>40</v>
      </c>
      <c r="P300" s="135">
        <f>O300*H300</f>
        <v>0</v>
      </c>
      <c r="Q300" s="135">
        <v>0.10095</v>
      </c>
      <c r="R300" s="135">
        <f>Q300*H300</f>
        <v>5.2292099999999992</v>
      </c>
      <c r="S300" s="135">
        <v>0</v>
      </c>
      <c r="T300" s="136">
        <f>S300*H300</f>
        <v>0</v>
      </c>
      <c r="AR300" s="137" t="s">
        <v>126</v>
      </c>
      <c r="AT300" s="137" t="s">
        <v>122</v>
      </c>
      <c r="AU300" s="137" t="s">
        <v>79</v>
      </c>
      <c r="AY300" s="18" t="s">
        <v>120</v>
      </c>
      <c r="BE300" s="138">
        <f>IF(N300="základní",J300,0)</f>
        <v>0</v>
      </c>
      <c r="BF300" s="138">
        <f>IF(N300="snížená",J300,0)</f>
        <v>0</v>
      </c>
      <c r="BG300" s="138">
        <f>IF(N300="zákl. přenesená",J300,0)</f>
        <v>0</v>
      </c>
      <c r="BH300" s="138">
        <f>IF(N300="sníž. přenesená",J300,0)</f>
        <v>0</v>
      </c>
      <c r="BI300" s="138">
        <f>IF(N300="nulová",J300,0)</f>
        <v>0</v>
      </c>
      <c r="BJ300" s="18" t="s">
        <v>77</v>
      </c>
      <c r="BK300" s="138">
        <f>ROUND(I300*H300,2)</f>
        <v>0</v>
      </c>
      <c r="BL300" s="18" t="s">
        <v>126</v>
      </c>
      <c r="BM300" s="137" t="s">
        <v>417</v>
      </c>
    </row>
    <row r="301" spans="2:65" s="1" customFormat="1" ht="10.199999999999999">
      <c r="B301" s="33"/>
      <c r="D301" s="139" t="s">
        <v>128</v>
      </c>
      <c r="F301" s="140" t="s">
        <v>418</v>
      </c>
      <c r="I301" s="141"/>
      <c r="L301" s="33"/>
      <c r="M301" s="142"/>
      <c r="T301" s="54"/>
      <c r="AT301" s="18" t="s">
        <v>128</v>
      </c>
      <c r="AU301" s="18" t="s">
        <v>79</v>
      </c>
    </row>
    <row r="302" spans="2:65" s="12" customFormat="1" ht="10.199999999999999">
      <c r="B302" s="143"/>
      <c r="D302" s="144" t="s">
        <v>130</v>
      </c>
      <c r="E302" s="145" t="s">
        <v>19</v>
      </c>
      <c r="F302" s="146" t="s">
        <v>419</v>
      </c>
      <c r="H302" s="147">
        <v>51.8</v>
      </c>
      <c r="I302" s="148"/>
      <c r="L302" s="143"/>
      <c r="M302" s="149"/>
      <c r="T302" s="150"/>
      <c r="AT302" s="145" t="s">
        <v>130</v>
      </c>
      <c r="AU302" s="145" t="s">
        <v>79</v>
      </c>
      <c r="AV302" s="12" t="s">
        <v>79</v>
      </c>
      <c r="AW302" s="12" t="s">
        <v>31</v>
      </c>
      <c r="AX302" s="12" t="s">
        <v>69</v>
      </c>
      <c r="AY302" s="145" t="s">
        <v>120</v>
      </c>
    </row>
    <row r="303" spans="2:65" s="13" customFormat="1" ht="10.199999999999999">
      <c r="B303" s="151"/>
      <c r="D303" s="144" t="s">
        <v>130</v>
      </c>
      <c r="E303" s="152" t="s">
        <v>19</v>
      </c>
      <c r="F303" s="153" t="s">
        <v>132</v>
      </c>
      <c r="H303" s="154">
        <v>51.8</v>
      </c>
      <c r="I303" s="155"/>
      <c r="L303" s="151"/>
      <c r="M303" s="156"/>
      <c r="T303" s="157"/>
      <c r="AT303" s="152" t="s">
        <v>130</v>
      </c>
      <c r="AU303" s="152" t="s">
        <v>79</v>
      </c>
      <c r="AV303" s="13" t="s">
        <v>126</v>
      </c>
      <c r="AW303" s="13" t="s">
        <v>31</v>
      </c>
      <c r="AX303" s="13" t="s">
        <v>77</v>
      </c>
      <c r="AY303" s="152" t="s">
        <v>120</v>
      </c>
    </row>
    <row r="304" spans="2:65" s="1" customFormat="1" ht="16.5" customHeight="1">
      <c r="B304" s="33"/>
      <c r="C304" s="125" t="s">
        <v>420</v>
      </c>
      <c r="D304" s="125" t="s">
        <v>122</v>
      </c>
      <c r="E304" s="126" t="s">
        <v>421</v>
      </c>
      <c r="F304" s="127" t="s">
        <v>422</v>
      </c>
      <c r="G304" s="128" t="s">
        <v>125</v>
      </c>
      <c r="H304" s="129">
        <v>123</v>
      </c>
      <c r="I304" s="130"/>
      <c r="J304" s="131">
        <f>ROUND(I304*H304,2)</f>
        <v>0</v>
      </c>
      <c r="K304" s="132"/>
      <c r="L304" s="33"/>
      <c r="M304" s="133" t="s">
        <v>19</v>
      </c>
      <c r="N304" s="134" t="s">
        <v>40</v>
      </c>
      <c r="P304" s="135">
        <f>O304*H304</f>
        <v>0</v>
      </c>
      <c r="Q304" s="135">
        <v>4.6999999999999999E-4</v>
      </c>
      <c r="R304" s="135">
        <f>Q304*H304</f>
        <v>5.781E-2</v>
      </c>
      <c r="S304" s="135">
        <v>0</v>
      </c>
      <c r="T304" s="136">
        <f>S304*H304</f>
        <v>0</v>
      </c>
      <c r="AR304" s="137" t="s">
        <v>126</v>
      </c>
      <c r="AT304" s="137" t="s">
        <v>122</v>
      </c>
      <c r="AU304" s="137" t="s">
        <v>79</v>
      </c>
      <c r="AY304" s="18" t="s">
        <v>120</v>
      </c>
      <c r="BE304" s="138">
        <f>IF(N304="základní",J304,0)</f>
        <v>0</v>
      </c>
      <c r="BF304" s="138">
        <f>IF(N304="snížená",J304,0)</f>
        <v>0</v>
      </c>
      <c r="BG304" s="138">
        <f>IF(N304="zákl. přenesená",J304,0)</f>
        <v>0</v>
      </c>
      <c r="BH304" s="138">
        <f>IF(N304="sníž. přenesená",J304,0)</f>
        <v>0</v>
      </c>
      <c r="BI304" s="138">
        <f>IF(N304="nulová",J304,0)</f>
        <v>0</v>
      </c>
      <c r="BJ304" s="18" t="s">
        <v>77</v>
      </c>
      <c r="BK304" s="138">
        <f>ROUND(I304*H304,2)</f>
        <v>0</v>
      </c>
      <c r="BL304" s="18" t="s">
        <v>126</v>
      </c>
      <c r="BM304" s="137" t="s">
        <v>423</v>
      </c>
    </row>
    <row r="305" spans="2:65" s="1" customFormat="1" ht="10.199999999999999">
      <c r="B305" s="33"/>
      <c r="D305" s="139" t="s">
        <v>128</v>
      </c>
      <c r="F305" s="140" t="s">
        <v>424</v>
      </c>
      <c r="I305" s="141"/>
      <c r="L305" s="33"/>
      <c r="M305" s="142"/>
      <c r="T305" s="54"/>
      <c r="AT305" s="18" t="s">
        <v>128</v>
      </c>
      <c r="AU305" s="18" t="s">
        <v>79</v>
      </c>
    </row>
    <row r="306" spans="2:65" s="12" customFormat="1" ht="10.199999999999999">
      <c r="B306" s="143"/>
      <c r="D306" s="144" t="s">
        <v>130</v>
      </c>
      <c r="E306" s="145" t="s">
        <v>19</v>
      </c>
      <c r="F306" s="146" t="s">
        <v>425</v>
      </c>
      <c r="H306" s="147">
        <v>123</v>
      </c>
      <c r="I306" s="148"/>
      <c r="L306" s="143"/>
      <c r="M306" s="149"/>
      <c r="T306" s="150"/>
      <c r="AT306" s="145" t="s">
        <v>130</v>
      </c>
      <c r="AU306" s="145" t="s">
        <v>79</v>
      </c>
      <c r="AV306" s="12" t="s">
        <v>79</v>
      </c>
      <c r="AW306" s="12" t="s">
        <v>31</v>
      </c>
      <c r="AX306" s="12" t="s">
        <v>69</v>
      </c>
      <c r="AY306" s="145" t="s">
        <v>120</v>
      </c>
    </row>
    <row r="307" spans="2:65" s="13" customFormat="1" ht="10.199999999999999">
      <c r="B307" s="151"/>
      <c r="D307" s="144" t="s">
        <v>130</v>
      </c>
      <c r="E307" s="152" t="s">
        <v>19</v>
      </c>
      <c r="F307" s="153" t="s">
        <v>132</v>
      </c>
      <c r="H307" s="154">
        <v>123</v>
      </c>
      <c r="I307" s="155"/>
      <c r="L307" s="151"/>
      <c r="M307" s="156"/>
      <c r="T307" s="157"/>
      <c r="AT307" s="152" t="s">
        <v>130</v>
      </c>
      <c r="AU307" s="152" t="s">
        <v>79</v>
      </c>
      <c r="AV307" s="13" t="s">
        <v>126</v>
      </c>
      <c r="AW307" s="13" t="s">
        <v>31</v>
      </c>
      <c r="AX307" s="13" t="s">
        <v>77</v>
      </c>
      <c r="AY307" s="152" t="s">
        <v>120</v>
      </c>
    </row>
    <row r="308" spans="2:65" s="1" customFormat="1" ht="24.15" customHeight="1">
      <c r="B308" s="33"/>
      <c r="C308" s="125" t="s">
        <v>426</v>
      </c>
      <c r="D308" s="125" t="s">
        <v>122</v>
      </c>
      <c r="E308" s="126" t="s">
        <v>427</v>
      </c>
      <c r="F308" s="127" t="s">
        <v>428</v>
      </c>
      <c r="G308" s="128" t="s">
        <v>125</v>
      </c>
      <c r="H308" s="129">
        <v>434.17500000000001</v>
      </c>
      <c r="I308" s="130"/>
      <c r="J308" s="131">
        <f>ROUND(I308*H308,2)</f>
        <v>0</v>
      </c>
      <c r="K308" s="132"/>
      <c r="L308" s="33"/>
      <c r="M308" s="133" t="s">
        <v>19</v>
      </c>
      <c r="N308" s="134" t="s">
        <v>40</v>
      </c>
      <c r="P308" s="135">
        <f>O308*H308</f>
        <v>0</v>
      </c>
      <c r="Q308" s="135">
        <v>0</v>
      </c>
      <c r="R308" s="135">
        <f>Q308*H308</f>
        <v>0</v>
      </c>
      <c r="S308" s="135">
        <v>0</v>
      </c>
      <c r="T308" s="136">
        <f>S308*H308</f>
        <v>0</v>
      </c>
      <c r="AR308" s="137" t="s">
        <v>126</v>
      </c>
      <c r="AT308" s="137" t="s">
        <v>122</v>
      </c>
      <c r="AU308" s="137" t="s">
        <v>79</v>
      </c>
      <c r="AY308" s="18" t="s">
        <v>120</v>
      </c>
      <c r="BE308" s="138">
        <f>IF(N308="základní",J308,0)</f>
        <v>0</v>
      </c>
      <c r="BF308" s="138">
        <f>IF(N308="snížená",J308,0)</f>
        <v>0</v>
      </c>
      <c r="BG308" s="138">
        <f>IF(N308="zákl. přenesená",J308,0)</f>
        <v>0</v>
      </c>
      <c r="BH308" s="138">
        <f>IF(N308="sníž. přenesená",J308,0)</f>
        <v>0</v>
      </c>
      <c r="BI308" s="138">
        <f>IF(N308="nulová",J308,0)</f>
        <v>0</v>
      </c>
      <c r="BJ308" s="18" t="s">
        <v>77</v>
      </c>
      <c r="BK308" s="138">
        <f>ROUND(I308*H308,2)</f>
        <v>0</v>
      </c>
      <c r="BL308" s="18" t="s">
        <v>126</v>
      </c>
      <c r="BM308" s="137" t="s">
        <v>429</v>
      </c>
    </row>
    <row r="309" spans="2:65" s="1" customFormat="1" ht="10.199999999999999">
      <c r="B309" s="33"/>
      <c r="D309" s="139" t="s">
        <v>128</v>
      </c>
      <c r="F309" s="140" t="s">
        <v>430</v>
      </c>
      <c r="I309" s="141"/>
      <c r="L309" s="33"/>
      <c r="M309" s="142"/>
      <c r="T309" s="54"/>
      <c r="AT309" s="18" t="s">
        <v>128</v>
      </c>
      <c r="AU309" s="18" t="s">
        <v>79</v>
      </c>
    </row>
    <row r="310" spans="2:65" s="12" customFormat="1" ht="10.199999999999999">
      <c r="B310" s="143"/>
      <c r="D310" s="144" t="s">
        <v>130</v>
      </c>
      <c r="E310" s="145" t="s">
        <v>19</v>
      </c>
      <c r="F310" s="146" t="s">
        <v>431</v>
      </c>
      <c r="H310" s="147">
        <v>434.17500000000001</v>
      </c>
      <c r="I310" s="148"/>
      <c r="L310" s="143"/>
      <c r="M310" s="149"/>
      <c r="T310" s="150"/>
      <c r="AT310" s="145" t="s">
        <v>130</v>
      </c>
      <c r="AU310" s="145" t="s">
        <v>79</v>
      </c>
      <c r="AV310" s="12" t="s">
        <v>79</v>
      </c>
      <c r="AW310" s="12" t="s">
        <v>31</v>
      </c>
      <c r="AX310" s="12" t="s">
        <v>69</v>
      </c>
      <c r="AY310" s="145" t="s">
        <v>120</v>
      </c>
    </row>
    <row r="311" spans="2:65" s="13" customFormat="1" ht="10.199999999999999">
      <c r="B311" s="151"/>
      <c r="D311" s="144" t="s">
        <v>130</v>
      </c>
      <c r="E311" s="152" t="s">
        <v>19</v>
      </c>
      <c r="F311" s="153" t="s">
        <v>132</v>
      </c>
      <c r="H311" s="154">
        <v>434.17500000000001</v>
      </c>
      <c r="I311" s="155"/>
      <c r="L311" s="151"/>
      <c r="M311" s="156"/>
      <c r="T311" s="157"/>
      <c r="AT311" s="152" t="s">
        <v>130</v>
      </c>
      <c r="AU311" s="152" t="s">
        <v>79</v>
      </c>
      <c r="AV311" s="13" t="s">
        <v>126</v>
      </c>
      <c r="AW311" s="13" t="s">
        <v>31</v>
      </c>
      <c r="AX311" s="13" t="s">
        <v>77</v>
      </c>
      <c r="AY311" s="152" t="s">
        <v>120</v>
      </c>
    </row>
    <row r="312" spans="2:65" s="1" customFormat="1" ht="24.15" customHeight="1">
      <c r="B312" s="33"/>
      <c r="C312" s="125" t="s">
        <v>432</v>
      </c>
      <c r="D312" s="125" t="s">
        <v>122</v>
      </c>
      <c r="E312" s="126" t="s">
        <v>433</v>
      </c>
      <c r="F312" s="127" t="s">
        <v>434</v>
      </c>
      <c r="G312" s="128" t="s">
        <v>125</v>
      </c>
      <c r="H312" s="129">
        <v>434.17500000000001</v>
      </c>
      <c r="I312" s="130"/>
      <c r="J312" s="131">
        <f>ROUND(I312*H312,2)</f>
        <v>0</v>
      </c>
      <c r="K312" s="132"/>
      <c r="L312" s="33"/>
      <c r="M312" s="133" t="s">
        <v>19</v>
      </c>
      <c r="N312" s="134" t="s">
        <v>40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126</v>
      </c>
      <c r="AT312" s="137" t="s">
        <v>122</v>
      </c>
      <c r="AU312" s="137" t="s">
        <v>79</v>
      </c>
      <c r="AY312" s="18" t="s">
        <v>120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8" t="s">
        <v>77</v>
      </c>
      <c r="BK312" s="138">
        <f>ROUND(I312*H312,2)</f>
        <v>0</v>
      </c>
      <c r="BL312" s="18" t="s">
        <v>126</v>
      </c>
      <c r="BM312" s="137" t="s">
        <v>435</v>
      </c>
    </row>
    <row r="313" spans="2:65" s="1" customFormat="1" ht="10.199999999999999">
      <c r="B313" s="33"/>
      <c r="D313" s="139" t="s">
        <v>128</v>
      </c>
      <c r="F313" s="140" t="s">
        <v>436</v>
      </c>
      <c r="I313" s="141"/>
      <c r="L313" s="33"/>
      <c r="M313" s="142"/>
      <c r="T313" s="54"/>
      <c r="AT313" s="18" t="s">
        <v>128</v>
      </c>
      <c r="AU313" s="18" t="s">
        <v>79</v>
      </c>
    </row>
    <row r="314" spans="2:65" s="12" customFormat="1" ht="10.199999999999999">
      <c r="B314" s="143"/>
      <c r="D314" s="144" t="s">
        <v>130</v>
      </c>
      <c r="E314" s="145" t="s">
        <v>19</v>
      </c>
      <c r="F314" s="146" t="s">
        <v>431</v>
      </c>
      <c r="H314" s="147">
        <v>434.17500000000001</v>
      </c>
      <c r="I314" s="148"/>
      <c r="L314" s="143"/>
      <c r="M314" s="149"/>
      <c r="T314" s="150"/>
      <c r="AT314" s="145" t="s">
        <v>130</v>
      </c>
      <c r="AU314" s="145" t="s">
        <v>79</v>
      </c>
      <c r="AV314" s="12" t="s">
        <v>79</v>
      </c>
      <c r="AW314" s="12" t="s">
        <v>31</v>
      </c>
      <c r="AX314" s="12" t="s">
        <v>69</v>
      </c>
      <c r="AY314" s="145" t="s">
        <v>120</v>
      </c>
    </row>
    <row r="315" spans="2:65" s="13" customFormat="1" ht="10.199999999999999">
      <c r="B315" s="151"/>
      <c r="D315" s="144" t="s">
        <v>130</v>
      </c>
      <c r="E315" s="152" t="s">
        <v>19</v>
      </c>
      <c r="F315" s="153" t="s">
        <v>132</v>
      </c>
      <c r="H315" s="154">
        <v>434.17500000000001</v>
      </c>
      <c r="I315" s="155"/>
      <c r="L315" s="151"/>
      <c r="M315" s="156"/>
      <c r="T315" s="157"/>
      <c r="AT315" s="152" t="s">
        <v>130</v>
      </c>
      <c r="AU315" s="152" t="s">
        <v>79</v>
      </c>
      <c r="AV315" s="13" t="s">
        <v>126</v>
      </c>
      <c r="AW315" s="13" t="s">
        <v>31</v>
      </c>
      <c r="AX315" s="13" t="s">
        <v>77</v>
      </c>
      <c r="AY315" s="152" t="s">
        <v>120</v>
      </c>
    </row>
    <row r="316" spans="2:65" s="1" customFormat="1" ht="24.15" customHeight="1">
      <c r="B316" s="33"/>
      <c r="C316" s="125" t="s">
        <v>437</v>
      </c>
      <c r="D316" s="125" t="s">
        <v>122</v>
      </c>
      <c r="E316" s="126" t="s">
        <v>438</v>
      </c>
      <c r="F316" s="127" t="s">
        <v>439</v>
      </c>
      <c r="G316" s="128" t="s">
        <v>125</v>
      </c>
      <c r="H316" s="129">
        <v>434.17500000000001</v>
      </c>
      <c r="I316" s="130"/>
      <c r="J316" s="131">
        <f>ROUND(I316*H316,2)</f>
        <v>0</v>
      </c>
      <c r="K316" s="132"/>
      <c r="L316" s="33"/>
      <c r="M316" s="133" t="s">
        <v>19</v>
      </c>
      <c r="N316" s="134" t="s">
        <v>40</v>
      </c>
      <c r="P316" s="135">
        <f>O316*H316</f>
        <v>0</v>
      </c>
      <c r="Q316" s="135">
        <v>0</v>
      </c>
      <c r="R316" s="135">
        <f>Q316*H316</f>
        <v>0</v>
      </c>
      <c r="S316" s="135">
        <v>0</v>
      </c>
      <c r="T316" s="136">
        <f>S316*H316</f>
        <v>0</v>
      </c>
      <c r="AR316" s="137" t="s">
        <v>126</v>
      </c>
      <c r="AT316" s="137" t="s">
        <v>122</v>
      </c>
      <c r="AU316" s="137" t="s">
        <v>79</v>
      </c>
      <c r="AY316" s="18" t="s">
        <v>120</v>
      </c>
      <c r="BE316" s="138">
        <f>IF(N316="základní",J316,0)</f>
        <v>0</v>
      </c>
      <c r="BF316" s="138">
        <f>IF(N316="snížená",J316,0)</f>
        <v>0</v>
      </c>
      <c r="BG316" s="138">
        <f>IF(N316="zákl. přenesená",J316,0)</f>
        <v>0</v>
      </c>
      <c r="BH316" s="138">
        <f>IF(N316="sníž. přenesená",J316,0)</f>
        <v>0</v>
      </c>
      <c r="BI316" s="138">
        <f>IF(N316="nulová",J316,0)</f>
        <v>0</v>
      </c>
      <c r="BJ316" s="18" t="s">
        <v>77</v>
      </c>
      <c r="BK316" s="138">
        <f>ROUND(I316*H316,2)</f>
        <v>0</v>
      </c>
      <c r="BL316" s="18" t="s">
        <v>126</v>
      </c>
      <c r="BM316" s="137" t="s">
        <v>440</v>
      </c>
    </row>
    <row r="317" spans="2:65" s="1" customFormat="1" ht="10.199999999999999">
      <c r="B317" s="33"/>
      <c r="D317" s="139" t="s">
        <v>128</v>
      </c>
      <c r="F317" s="140" t="s">
        <v>441</v>
      </c>
      <c r="I317" s="141"/>
      <c r="L317" s="33"/>
      <c r="M317" s="142"/>
      <c r="T317" s="54"/>
      <c r="AT317" s="18" t="s">
        <v>128</v>
      </c>
      <c r="AU317" s="18" t="s">
        <v>79</v>
      </c>
    </row>
    <row r="318" spans="2:65" s="12" customFormat="1" ht="10.199999999999999">
      <c r="B318" s="143"/>
      <c r="D318" s="144" t="s">
        <v>130</v>
      </c>
      <c r="E318" s="145" t="s">
        <v>19</v>
      </c>
      <c r="F318" s="146" t="s">
        <v>431</v>
      </c>
      <c r="H318" s="147">
        <v>434.17500000000001</v>
      </c>
      <c r="I318" s="148"/>
      <c r="L318" s="143"/>
      <c r="M318" s="149"/>
      <c r="T318" s="150"/>
      <c r="AT318" s="145" t="s">
        <v>130</v>
      </c>
      <c r="AU318" s="145" t="s">
        <v>79</v>
      </c>
      <c r="AV318" s="12" t="s">
        <v>79</v>
      </c>
      <c r="AW318" s="12" t="s">
        <v>31</v>
      </c>
      <c r="AX318" s="12" t="s">
        <v>69</v>
      </c>
      <c r="AY318" s="145" t="s">
        <v>120</v>
      </c>
    </row>
    <row r="319" spans="2:65" s="13" customFormat="1" ht="10.199999999999999">
      <c r="B319" s="151"/>
      <c r="D319" s="144" t="s">
        <v>130</v>
      </c>
      <c r="E319" s="152" t="s">
        <v>19</v>
      </c>
      <c r="F319" s="153" t="s">
        <v>132</v>
      </c>
      <c r="H319" s="154">
        <v>434.17500000000001</v>
      </c>
      <c r="I319" s="155"/>
      <c r="L319" s="151"/>
      <c r="M319" s="156"/>
      <c r="T319" s="157"/>
      <c r="AT319" s="152" t="s">
        <v>130</v>
      </c>
      <c r="AU319" s="152" t="s">
        <v>79</v>
      </c>
      <c r="AV319" s="13" t="s">
        <v>126</v>
      </c>
      <c r="AW319" s="13" t="s">
        <v>31</v>
      </c>
      <c r="AX319" s="13" t="s">
        <v>77</v>
      </c>
      <c r="AY319" s="152" t="s">
        <v>120</v>
      </c>
    </row>
    <row r="320" spans="2:65" s="1" customFormat="1" ht="16.5" customHeight="1">
      <c r="B320" s="33"/>
      <c r="C320" s="164" t="s">
        <v>442</v>
      </c>
      <c r="D320" s="164" t="s">
        <v>229</v>
      </c>
      <c r="E320" s="165" t="s">
        <v>443</v>
      </c>
      <c r="F320" s="166" t="s">
        <v>444</v>
      </c>
      <c r="G320" s="167" t="s">
        <v>211</v>
      </c>
      <c r="H320" s="168">
        <v>34.96</v>
      </c>
      <c r="I320" s="169"/>
      <c r="J320" s="170">
        <f>ROUND(I320*H320,2)</f>
        <v>0</v>
      </c>
      <c r="K320" s="171"/>
      <c r="L320" s="172"/>
      <c r="M320" s="173" t="s">
        <v>19</v>
      </c>
      <c r="N320" s="174" t="s">
        <v>40</v>
      </c>
      <c r="P320" s="135">
        <f>O320*H320</f>
        <v>0</v>
      </c>
      <c r="Q320" s="135">
        <v>0.10199999999999999</v>
      </c>
      <c r="R320" s="135">
        <f>Q320*H320</f>
        <v>3.5659199999999998</v>
      </c>
      <c r="S320" s="135">
        <v>0</v>
      </c>
      <c r="T320" s="136">
        <f>S320*H320</f>
        <v>0</v>
      </c>
      <c r="AR320" s="137" t="s">
        <v>173</v>
      </c>
      <c r="AT320" s="137" t="s">
        <v>229</v>
      </c>
      <c r="AU320" s="137" t="s">
        <v>79</v>
      </c>
      <c r="AY320" s="18" t="s">
        <v>120</v>
      </c>
      <c r="BE320" s="138">
        <f>IF(N320="základní",J320,0)</f>
        <v>0</v>
      </c>
      <c r="BF320" s="138">
        <f>IF(N320="snížená",J320,0)</f>
        <v>0</v>
      </c>
      <c r="BG320" s="138">
        <f>IF(N320="zákl. přenesená",J320,0)</f>
        <v>0</v>
      </c>
      <c r="BH320" s="138">
        <f>IF(N320="sníž. přenesená",J320,0)</f>
        <v>0</v>
      </c>
      <c r="BI320" s="138">
        <f>IF(N320="nulová",J320,0)</f>
        <v>0</v>
      </c>
      <c r="BJ320" s="18" t="s">
        <v>77</v>
      </c>
      <c r="BK320" s="138">
        <f>ROUND(I320*H320,2)</f>
        <v>0</v>
      </c>
      <c r="BL320" s="18" t="s">
        <v>126</v>
      </c>
      <c r="BM320" s="137" t="s">
        <v>445</v>
      </c>
    </row>
    <row r="321" spans="2:65" s="12" customFormat="1" ht="10.199999999999999">
      <c r="B321" s="143"/>
      <c r="D321" s="144" t="s">
        <v>130</v>
      </c>
      <c r="E321" s="145" t="s">
        <v>19</v>
      </c>
      <c r="F321" s="146" t="s">
        <v>446</v>
      </c>
      <c r="H321" s="147">
        <v>34.96</v>
      </c>
      <c r="I321" s="148"/>
      <c r="L321" s="143"/>
      <c r="M321" s="149"/>
      <c r="T321" s="150"/>
      <c r="AT321" s="145" t="s">
        <v>130</v>
      </c>
      <c r="AU321" s="145" t="s">
        <v>79</v>
      </c>
      <c r="AV321" s="12" t="s">
        <v>79</v>
      </c>
      <c r="AW321" s="12" t="s">
        <v>31</v>
      </c>
      <c r="AX321" s="12" t="s">
        <v>69</v>
      </c>
      <c r="AY321" s="145" t="s">
        <v>120</v>
      </c>
    </row>
    <row r="322" spans="2:65" s="13" customFormat="1" ht="10.199999999999999">
      <c r="B322" s="151"/>
      <c r="D322" s="144" t="s">
        <v>130</v>
      </c>
      <c r="E322" s="152" t="s">
        <v>19</v>
      </c>
      <c r="F322" s="153" t="s">
        <v>132</v>
      </c>
      <c r="H322" s="154">
        <v>34.96</v>
      </c>
      <c r="I322" s="155"/>
      <c r="L322" s="151"/>
      <c r="M322" s="156"/>
      <c r="T322" s="157"/>
      <c r="AT322" s="152" t="s">
        <v>130</v>
      </c>
      <c r="AU322" s="152" t="s">
        <v>79</v>
      </c>
      <c r="AV322" s="13" t="s">
        <v>126</v>
      </c>
      <c r="AW322" s="13" t="s">
        <v>31</v>
      </c>
      <c r="AX322" s="13" t="s">
        <v>77</v>
      </c>
      <c r="AY322" s="152" t="s">
        <v>120</v>
      </c>
    </row>
    <row r="323" spans="2:65" s="1" customFormat="1" ht="16.5" customHeight="1">
      <c r="B323" s="33"/>
      <c r="C323" s="164" t="s">
        <v>447</v>
      </c>
      <c r="D323" s="164" t="s">
        <v>229</v>
      </c>
      <c r="E323" s="165" t="s">
        <v>448</v>
      </c>
      <c r="F323" s="166" t="s">
        <v>449</v>
      </c>
      <c r="G323" s="167" t="s">
        <v>211</v>
      </c>
      <c r="H323" s="168">
        <v>56.98</v>
      </c>
      <c r="I323" s="169"/>
      <c r="J323" s="170">
        <f>ROUND(I323*H323,2)</f>
        <v>0</v>
      </c>
      <c r="K323" s="171"/>
      <c r="L323" s="172"/>
      <c r="M323" s="173" t="s">
        <v>19</v>
      </c>
      <c r="N323" s="174" t="s">
        <v>40</v>
      </c>
      <c r="P323" s="135">
        <f>O323*H323</f>
        <v>0</v>
      </c>
      <c r="Q323" s="135">
        <v>2.1999999999999999E-2</v>
      </c>
      <c r="R323" s="135">
        <f>Q323*H323</f>
        <v>1.2535599999999998</v>
      </c>
      <c r="S323" s="135">
        <v>0</v>
      </c>
      <c r="T323" s="136">
        <f>S323*H323</f>
        <v>0</v>
      </c>
      <c r="AR323" s="137" t="s">
        <v>173</v>
      </c>
      <c r="AT323" s="137" t="s">
        <v>229</v>
      </c>
      <c r="AU323" s="137" t="s">
        <v>79</v>
      </c>
      <c r="AY323" s="18" t="s">
        <v>120</v>
      </c>
      <c r="BE323" s="138">
        <f>IF(N323="základní",J323,0)</f>
        <v>0</v>
      </c>
      <c r="BF323" s="138">
        <f>IF(N323="snížená",J323,0)</f>
        <v>0</v>
      </c>
      <c r="BG323" s="138">
        <f>IF(N323="zákl. přenesená",J323,0)</f>
        <v>0</v>
      </c>
      <c r="BH323" s="138">
        <f>IF(N323="sníž. přenesená",J323,0)</f>
        <v>0</v>
      </c>
      <c r="BI323" s="138">
        <f>IF(N323="nulová",J323,0)</f>
        <v>0</v>
      </c>
      <c r="BJ323" s="18" t="s">
        <v>77</v>
      </c>
      <c r="BK323" s="138">
        <f>ROUND(I323*H323,2)</f>
        <v>0</v>
      </c>
      <c r="BL323" s="18" t="s">
        <v>126</v>
      </c>
      <c r="BM323" s="137" t="s">
        <v>450</v>
      </c>
    </row>
    <row r="324" spans="2:65" s="12" customFormat="1" ht="10.199999999999999">
      <c r="B324" s="143"/>
      <c r="D324" s="144" t="s">
        <v>130</v>
      </c>
      <c r="E324" s="145" t="s">
        <v>19</v>
      </c>
      <c r="F324" s="146" t="s">
        <v>451</v>
      </c>
      <c r="H324" s="147">
        <v>56.98</v>
      </c>
      <c r="I324" s="148"/>
      <c r="L324" s="143"/>
      <c r="M324" s="149"/>
      <c r="T324" s="150"/>
      <c r="AT324" s="145" t="s">
        <v>130</v>
      </c>
      <c r="AU324" s="145" t="s">
        <v>79</v>
      </c>
      <c r="AV324" s="12" t="s">
        <v>79</v>
      </c>
      <c r="AW324" s="12" t="s">
        <v>31</v>
      </c>
      <c r="AX324" s="12" t="s">
        <v>69</v>
      </c>
      <c r="AY324" s="145" t="s">
        <v>120</v>
      </c>
    </row>
    <row r="325" spans="2:65" s="13" customFormat="1" ht="10.199999999999999">
      <c r="B325" s="151"/>
      <c r="D325" s="144" t="s">
        <v>130</v>
      </c>
      <c r="E325" s="152" t="s">
        <v>19</v>
      </c>
      <c r="F325" s="153" t="s">
        <v>132</v>
      </c>
      <c r="H325" s="154">
        <v>56.98</v>
      </c>
      <c r="I325" s="155"/>
      <c r="L325" s="151"/>
      <c r="M325" s="156"/>
      <c r="T325" s="157"/>
      <c r="AT325" s="152" t="s">
        <v>130</v>
      </c>
      <c r="AU325" s="152" t="s">
        <v>79</v>
      </c>
      <c r="AV325" s="13" t="s">
        <v>126</v>
      </c>
      <c r="AW325" s="13" t="s">
        <v>31</v>
      </c>
      <c r="AX325" s="13" t="s">
        <v>77</v>
      </c>
      <c r="AY325" s="152" t="s">
        <v>120</v>
      </c>
    </row>
    <row r="326" spans="2:65" s="1" customFormat="1" ht="16.5" customHeight="1">
      <c r="B326" s="33"/>
      <c r="C326" s="125" t="s">
        <v>452</v>
      </c>
      <c r="D326" s="125" t="s">
        <v>122</v>
      </c>
      <c r="E326" s="126" t="s">
        <v>453</v>
      </c>
      <c r="F326" s="127" t="s">
        <v>454</v>
      </c>
      <c r="G326" s="128" t="s">
        <v>147</v>
      </c>
      <c r="H326" s="129">
        <v>6.3680000000000003</v>
      </c>
      <c r="I326" s="130"/>
      <c r="J326" s="131">
        <f>ROUND(I326*H326,2)</f>
        <v>0</v>
      </c>
      <c r="K326" s="132"/>
      <c r="L326" s="33"/>
      <c r="M326" s="133" t="s">
        <v>19</v>
      </c>
      <c r="N326" s="134" t="s">
        <v>40</v>
      </c>
      <c r="P326" s="135">
        <f>O326*H326</f>
        <v>0</v>
      </c>
      <c r="Q326" s="135">
        <v>0</v>
      </c>
      <c r="R326" s="135">
        <f>Q326*H326</f>
        <v>0</v>
      </c>
      <c r="S326" s="135">
        <v>2.2000000000000002</v>
      </c>
      <c r="T326" s="136">
        <f>S326*H326</f>
        <v>14.009600000000002</v>
      </c>
      <c r="AR326" s="137" t="s">
        <v>126</v>
      </c>
      <c r="AT326" s="137" t="s">
        <v>122</v>
      </c>
      <c r="AU326" s="137" t="s">
        <v>79</v>
      </c>
      <c r="AY326" s="18" t="s">
        <v>120</v>
      </c>
      <c r="BE326" s="138">
        <f>IF(N326="základní",J326,0)</f>
        <v>0</v>
      </c>
      <c r="BF326" s="138">
        <f>IF(N326="snížená",J326,0)</f>
        <v>0</v>
      </c>
      <c r="BG326" s="138">
        <f>IF(N326="zákl. přenesená",J326,0)</f>
        <v>0</v>
      </c>
      <c r="BH326" s="138">
        <f>IF(N326="sníž. přenesená",J326,0)</f>
        <v>0</v>
      </c>
      <c r="BI326" s="138">
        <f>IF(N326="nulová",J326,0)</f>
        <v>0</v>
      </c>
      <c r="BJ326" s="18" t="s">
        <v>77</v>
      </c>
      <c r="BK326" s="138">
        <f>ROUND(I326*H326,2)</f>
        <v>0</v>
      </c>
      <c r="BL326" s="18" t="s">
        <v>126</v>
      </c>
      <c r="BM326" s="137" t="s">
        <v>455</v>
      </c>
    </row>
    <row r="327" spans="2:65" s="1" customFormat="1" ht="10.199999999999999">
      <c r="B327" s="33"/>
      <c r="D327" s="139" t="s">
        <v>128</v>
      </c>
      <c r="F327" s="140" t="s">
        <v>456</v>
      </c>
      <c r="I327" s="141"/>
      <c r="L327" s="33"/>
      <c r="M327" s="142"/>
      <c r="T327" s="54"/>
      <c r="AT327" s="18" t="s">
        <v>128</v>
      </c>
      <c r="AU327" s="18" t="s">
        <v>79</v>
      </c>
    </row>
    <row r="328" spans="2:65" s="14" customFormat="1" ht="10.199999999999999">
      <c r="B328" s="158"/>
      <c r="D328" s="144" t="s">
        <v>130</v>
      </c>
      <c r="E328" s="159" t="s">
        <v>19</v>
      </c>
      <c r="F328" s="160" t="s">
        <v>457</v>
      </c>
      <c r="H328" s="159" t="s">
        <v>19</v>
      </c>
      <c r="I328" s="161"/>
      <c r="L328" s="158"/>
      <c r="M328" s="162"/>
      <c r="T328" s="163"/>
      <c r="AT328" s="159" t="s">
        <v>130</v>
      </c>
      <c r="AU328" s="159" t="s">
        <v>79</v>
      </c>
      <c r="AV328" s="14" t="s">
        <v>77</v>
      </c>
      <c r="AW328" s="14" t="s">
        <v>31</v>
      </c>
      <c r="AX328" s="14" t="s">
        <v>69</v>
      </c>
      <c r="AY328" s="159" t="s">
        <v>120</v>
      </c>
    </row>
    <row r="329" spans="2:65" s="12" customFormat="1" ht="10.199999999999999">
      <c r="B329" s="143"/>
      <c r="D329" s="144" t="s">
        <v>130</v>
      </c>
      <c r="E329" s="145" t="s">
        <v>19</v>
      </c>
      <c r="F329" s="146" t="s">
        <v>458</v>
      </c>
      <c r="H329" s="147">
        <v>6.3680000000000003</v>
      </c>
      <c r="I329" s="148"/>
      <c r="L329" s="143"/>
      <c r="M329" s="149"/>
      <c r="T329" s="150"/>
      <c r="AT329" s="145" t="s">
        <v>130</v>
      </c>
      <c r="AU329" s="145" t="s">
        <v>79</v>
      </c>
      <c r="AV329" s="12" t="s">
        <v>79</v>
      </c>
      <c r="AW329" s="12" t="s">
        <v>31</v>
      </c>
      <c r="AX329" s="12" t="s">
        <v>69</v>
      </c>
      <c r="AY329" s="145" t="s">
        <v>120</v>
      </c>
    </row>
    <row r="330" spans="2:65" s="13" customFormat="1" ht="10.199999999999999">
      <c r="B330" s="151"/>
      <c r="D330" s="144" t="s">
        <v>130</v>
      </c>
      <c r="E330" s="152" t="s">
        <v>19</v>
      </c>
      <c r="F330" s="153" t="s">
        <v>132</v>
      </c>
      <c r="H330" s="154">
        <v>6.3680000000000003</v>
      </c>
      <c r="I330" s="155"/>
      <c r="L330" s="151"/>
      <c r="M330" s="156"/>
      <c r="T330" s="157"/>
      <c r="AT330" s="152" t="s">
        <v>130</v>
      </c>
      <c r="AU330" s="152" t="s">
        <v>79</v>
      </c>
      <c r="AV330" s="13" t="s">
        <v>126</v>
      </c>
      <c r="AW330" s="13" t="s">
        <v>31</v>
      </c>
      <c r="AX330" s="13" t="s">
        <v>77</v>
      </c>
      <c r="AY330" s="152" t="s">
        <v>120</v>
      </c>
    </row>
    <row r="331" spans="2:65" s="1" customFormat="1" ht="16.5" customHeight="1">
      <c r="B331" s="33"/>
      <c r="C331" s="125" t="s">
        <v>459</v>
      </c>
      <c r="D331" s="125" t="s">
        <v>122</v>
      </c>
      <c r="E331" s="126" t="s">
        <v>460</v>
      </c>
      <c r="F331" s="127" t="s">
        <v>461</v>
      </c>
      <c r="G331" s="128" t="s">
        <v>219</v>
      </c>
      <c r="H331" s="129">
        <v>1</v>
      </c>
      <c r="I331" s="130"/>
      <c r="J331" s="131">
        <f>ROUND(I331*H331,2)</f>
        <v>0</v>
      </c>
      <c r="K331" s="132"/>
      <c r="L331" s="33"/>
      <c r="M331" s="133" t="s">
        <v>19</v>
      </c>
      <c r="N331" s="134" t="s">
        <v>40</v>
      </c>
      <c r="P331" s="135">
        <f>O331*H331</f>
        <v>0</v>
      </c>
      <c r="Q331" s="135">
        <v>0</v>
      </c>
      <c r="R331" s="135">
        <f>Q331*H331</f>
        <v>0</v>
      </c>
      <c r="S331" s="135">
        <v>0</v>
      </c>
      <c r="T331" s="136">
        <f>S331*H331</f>
        <v>0</v>
      </c>
      <c r="AR331" s="137" t="s">
        <v>126</v>
      </c>
      <c r="AT331" s="137" t="s">
        <v>122</v>
      </c>
      <c r="AU331" s="137" t="s">
        <v>79</v>
      </c>
      <c r="AY331" s="18" t="s">
        <v>120</v>
      </c>
      <c r="BE331" s="138">
        <f>IF(N331="základní",J331,0)</f>
        <v>0</v>
      </c>
      <c r="BF331" s="138">
        <f>IF(N331="snížená",J331,0)</f>
        <v>0</v>
      </c>
      <c r="BG331" s="138">
        <f>IF(N331="zákl. přenesená",J331,0)</f>
        <v>0</v>
      </c>
      <c r="BH331" s="138">
        <f>IF(N331="sníž. přenesená",J331,0)</f>
        <v>0</v>
      </c>
      <c r="BI331" s="138">
        <f>IF(N331="nulová",J331,0)</f>
        <v>0</v>
      </c>
      <c r="BJ331" s="18" t="s">
        <v>77</v>
      </c>
      <c r="BK331" s="138">
        <f>ROUND(I331*H331,2)</f>
        <v>0</v>
      </c>
      <c r="BL331" s="18" t="s">
        <v>126</v>
      </c>
      <c r="BM331" s="137" t="s">
        <v>462</v>
      </c>
    </row>
    <row r="332" spans="2:65" s="12" customFormat="1" ht="10.199999999999999">
      <c r="B332" s="143"/>
      <c r="D332" s="144" t="s">
        <v>130</v>
      </c>
      <c r="E332" s="145" t="s">
        <v>19</v>
      </c>
      <c r="F332" s="146" t="s">
        <v>221</v>
      </c>
      <c r="H332" s="147">
        <v>1</v>
      </c>
      <c r="I332" s="148"/>
      <c r="L332" s="143"/>
      <c r="M332" s="149"/>
      <c r="T332" s="150"/>
      <c r="AT332" s="145" t="s">
        <v>130</v>
      </c>
      <c r="AU332" s="145" t="s">
        <v>79</v>
      </c>
      <c r="AV332" s="12" t="s">
        <v>79</v>
      </c>
      <c r="AW332" s="12" t="s">
        <v>31</v>
      </c>
      <c r="AX332" s="12" t="s">
        <v>69</v>
      </c>
      <c r="AY332" s="145" t="s">
        <v>120</v>
      </c>
    </row>
    <row r="333" spans="2:65" s="13" customFormat="1" ht="10.199999999999999">
      <c r="B333" s="151"/>
      <c r="D333" s="144" t="s">
        <v>130</v>
      </c>
      <c r="E333" s="152" t="s">
        <v>19</v>
      </c>
      <c r="F333" s="153" t="s">
        <v>132</v>
      </c>
      <c r="H333" s="154">
        <v>1</v>
      </c>
      <c r="I333" s="155"/>
      <c r="L333" s="151"/>
      <c r="M333" s="156"/>
      <c r="T333" s="157"/>
      <c r="AT333" s="152" t="s">
        <v>130</v>
      </c>
      <c r="AU333" s="152" t="s">
        <v>79</v>
      </c>
      <c r="AV333" s="13" t="s">
        <v>126</v>
      </c>
      <c r="AW333" s="13" t="s">
        <v>31</v>
      </c>
      <c r="AX333" s="13" t="s">
        <v>77</v>
      </c>
      <c r="AY333" s="152" t="s">
        <v>120</v>
      </c>
    </row>
    <row r="334" spans="2:65" s="11" customFormat="1" ht="20.85" customHeight="1">
      <c r="B334" s="113"/>
      <c r="D334" s="114" t="s">
        <v>68</v>
      </c>
      <c r="E334" s="123" t="s">
        <v>463</v>
      </c>
      <c r="F334" s="123" t="s">
        <v>464</v>
      </c>
      <c r="I334" s="116"/>
      <c r="J334" s="124">
        <f>BK334</f>
        <v>0</v>
      </c>
      <c r="L334" s="113"/>
      <c r="M334" s="118"/>
      <c r="P334" s="119">
        <f>SUM(P335:P337)</f>
        <v>0</v>
      </c>
      <c r="R334" s="119">
        <f>SUM(R335:R337)</f>
        <v>1.2E-2</v>
      </c>
      <c r="T334" s="120">
        <f>SUM(T335:T337)</f>
        <v>0</v>
      </c>
      <c r="AR334" s="114" t="s">
        <v>77</v>
      </c>
      <c r="AT334" s="121" t="s">
        <v>68</v>
      </c>
      <c r="AU334" s="121" t="s">
        <v>79</v>
      </c>
      <c r="AY334" s="114" t="s">
        <v>120</v>
      </c>
      <c r="BK334" s="122">
        <f>SUM(BK335:BK337)</f>
        <v>0</v>
      </c>
    </row>
    <row r="335" spans="2:65" s="1" customFormat="1" ht="24.15" customHeight="1">
      <c r="B335" s="33"/>
      <c r="C335" s="125" t="s">
        <v>465</v>
      </c>
      <c r="D335" s="125" t="s">
        <v>122</v>
      </c>
      <c r="E335" s="126" t="s">
        <v>466</v>
      </c>
      <c r="F335" s="127" t="s">
        <v>467</v>
      </c>
      <c r="G335" s="128" t="s">
        <v>125</v>
      </c>
      <c r="H335" s="129">
        <v>400</v>
      </c>
      <c r="I335" s="130"/>
      <c r="J335" s="131">
        <f>ROUND(I335*H335,2)</f>
        <v>0</v>
      </c>
      <c r="K335" s="132"/>
      <c r="L335" s="33"/>
      <c r="M335" s="133" t="s">
        <v>19</v>
      </c>
      <c r="N335" s="134" t="s">
        <v>40</v>
      </c>
      <c r="P335" s="135">
        <f>O335*H335</f>
        <v>0</v>
      </c>
      <c r="Q335" s="135">
        <v>3.0000000000000001E-5</v>
      </c>
      <c r="R335" s="135">
        <f>Q335*H335</f>
        <v>1.2E-2</v>
      </c>
      <c r="S335" s="135">
        <v>0</v>
      </c>
      <c r="T335" s="136">
        <f>S335*H335</f>
        <v>0</v>
      </c>
      <c r="AR335" s="137" t="s">
        <v>126</v>
      </c>
      <c r="AT335" s="137" t="s">
        <v>122</v>
      </c>
      <c r="AU335" s="137" t="s">
        <v>139</v>
      </c>
      <c r="AY335" s="18" t="s">
        <v>120</v>
      </c>
      <c r="BE335" s="138">
        <f>IF(N335="základní",J335,0)</f>
        <v>0</v>
      </c>
      <c r="BF335" s="138">
        <f>IF(N335="snížená",J335,0)</f>
        <v>0</v>
      </c>
      <c r="BG335" s="138">
        <f>IF(N335="zákl. přenesená",J335,0)</f>
        <v>0</v>
      </c>
      <c r="BH335" s="138">
        <f>IF(N335="sníž. přenesená",J335,0)</f>
        <v>0</v>
      </c>
      <c r="BI335" s="138">
        <f>IF(N335="nulová",J335,0)</f>
        <v>0</v>
      </c>
      <c r="BJ335" s="18" t="s">
        <v>77</v>
      </c>
      <c r="BK335" s="138">
        <f>ROUND(I335*H335,2)</f>
        <v>0</v>
      </c>
      <c r="BL335" s="18" t="s">
        <v>126</v>
      </c>
      <c r="BM335" s="137" t="s">
        <v>468</v>
      </c>
    </row>
    <row r="336" spans="2:65" s="1" customFormat="1" ht="10.199999999999999">
      <c r="B336" s="33"/>
      <c r="D336" s="139" t="s">
        <v>128</v>
      </c>
      <c r="F336" s="140" t="s">
        <v>469</v>
      </c>
      <c r="I336" s="141"/>
      <c r="L336" s="33"/>
      <c r="M336" s="142"/>
      <c r="T336" s="54"/>
      <c r="AT336" s="18" t="s">
        <v>128</v>
      </c>
      <c r="AU336" s="18" t="s">
        <v>139</v>
      </c>
    </row>
    <row r="337" spans="2:65" s="12" customFormat="1" ht="10.199999999999999">
      <c r="B337" s="143"/>
      <c r="D337" s="144" t="s">
        <v>130</v>
      </c>
      <c r="E337" s="145" t="s">
        <v>19</v>
      </c>
      <c r="F337" s="146" t="s">
        <v>470</v>
      </c>
      <c r="H337" s="147">
        <v>400</v>
      </c>
      <c r="I337" s="148"/>
      <c r="L337" s="143"/>
      <c r="M337" s="149"/>
      <c r="T337" s="150"/>
      <c r="AT337" s="145" t="s">
        <v>130</v>
      </c>
      <c r="AU337" s="145" t="s">
        <v>139</v>
      </c>
      <c r="AV337" s="12" t="s">
        <v>79</v>
      </c>
      <c r="AW337" s="12" t="s">
        <v>31</v>
      </c>
      <c r="AX337" s="12" t="s">
        <v>77</v>
      </c>
      <c r="AY337" s="145" t="s">
        <v>120</v>
      </c>
    </row>
    <row r="338" spans="2:65" s="11" customFormat="1" ht="22.8" customHeight="1">
      <c r="B338" s="113"/>
      <c r="D338" s="114" t="s">
        <v>68</v>
      </c>
      <c r="E338" s="123" t="s">
        <v>471</v>
      </c>
      <c r="F338" s="123" t="s">
        <v>472</v>
      </c>
      <c r="I338" s="116"/>
      <c r="J338" s="124">
        <f>BK338</f>
        <v>0</v>
      </c>
      <c r="L338" s="113"/>
      <c r="M338" s="118"/>
      <c r="P338" s="119">
        <f>SUM(P339:P350)</f>
        <v>0</v>
      </c>
      <c r="R338" s="119">
        <f>SUM(R339:R350)</f>
        <v>0</v>
      </c>
      <c r="T338" s="120">
        <f>SUM(T339:T350)</f>
        <v>0</v>
      </c>
      <c r="AR338" s="114" t="s">
        <v>77</v>
      </c>
      <c r="AT338" s="121" t="s">
        <v>68</v>
      </c>
      <c r="AU338" s="121" t="s">
        <v>77</v>
      </c>
      <c r="AY338" s="114" t="s">
        <v>120</v>
      </c>
      <c r="BK338" s="122">
        <f>SUM(BK339:BK350)</f>
        <v>0</v>
      </c>
    </row>
    <row r="339" spans="2:65" s="1" customFormat="1" ht="24.15" customHeight="1">
      <c r="B339" s="33"/>
      <c r="C339" s="125" t="s">
        <v>473</v>
      </c>
      <c r="D339" s="125" t="s">
        <v>122</v>
      </c>
      <c r="E339" s="126" t="s">
        <v>474</v>
      </c>
      <c r="F339" s="127" t="s">
        <v>475</v>
      </c>
      <c r="G339" s="128" t="s">
        <v>237</v>
      </c>
      <c r="H339" s="129">
        <v>17.675000000000001</v>
      </c>
      <c r="I339" s="130"/>
      <c r="J339" s="131">
        <f>ROUND(I339*H339,2)</f>
        <v>0</v>
      </c>
      <c r="K339" s="132"/>
      <c r="L339" s="33"/>
      <c r="M339" s="133" t="s">
        <v>19</v>
      </c>
      <c r="N339" s="134" t="s">
        <v>40</v>
      </c>
      <c r="P339" s="135">
        <f>O339*H339</f>
        <v>0</v>
      </c>
      <c r="Q339" s="135">
        <v>0</v>
      </c>
      <c r="R339" s="135">
        <f>Q339*H339</f>
        <v>0</v>
      </c>
      <c r="S339" s="135">
        <v>0</v>
      </c>
      <c r="T339" s="136">
        <f>S339*H339</f>
        <v>0</v>
      </c>
      <c r="AR339" s="137" t="s">
        <v>126</v>
      </c>
      <c r="AT339" s="137" t="s">
        <v>122</v>
      </c>
      <c r="AU339" s="137" t="s">
        <v>79</v>
      </c>
      <c r="AY339" s="18" t="s">
        <v>120</v>
      </c>
      <c r="BE339" s="138">
        <f>IF(N339="základní",J339,0)</f>
        <v>0</v>
      </c>
      <c r="BF339" s="138">
        <f>IF(N339="snížená",J339,0)</f>
        <v>0</v>
      </c>
      <c r="BG339" s="138">
        <f>IF(N339="zákl. přenesená",J339,0)</f>
        <v>0</v>
      </c>
      <c r="BH339" s="138">
        <f>IF(N339="sníž. přenesená",J339,0)</f>
        <v>0</v>
      </c>
      <c r="BI339" s="138">
        <f>IF(N339="nulová",J339,0)</f>
        <v>0</v>
      </c>
      <c r="BJ339" s="18" t="s">
        <v>77</v>
      </c>
      <c r="BK339" s="138">
        <f>ROUND(I339*H339,2)</f>
        <v>0</v>
      </c>
      <c r="BL339" s="18" t="s">
        <v>126</v>
      </c>
      <c r="BM339" s="137" t="s">
        <v>476</v>
      </c>
    </row>
    <row r="340" spans="2:65" s="1" customFormat="1" ht="10.199999999999999">
      <c r="B340" s="33"/>
      <c r="D340" s="139" t="s">
        <v>128</v>
      </c>
      <c r="F340" s="140" t="s">
        <v>477</v>
      </c>
      <c r="I340" s="141"/>
      <c r="L340" s="33"/>
      <c r="M340" s="142"/>
      <c r="T340" s="54"/>
      <c r="AT340" s="18" t="s">
        <v>128</v>
      </c>
      <c r="AU340" s="18" t="s">
        <v>79</v>
      </c>
    </row>
    <row r="341" spans="2:65" s="1" customFormat="1" ht="21.75" customHeight="1">
      <c r="B341" s="33"/>
      <c r="C341" s="125" t="s">
        <v>478</v>
      </c>
      <c r="D341" s="125" t="s">
        <v>122</v>
      </c>
      <c r="E341" s="126" t="s">
        <v>479</v>
      </c>
      <c r="F341" s="127" t="s">
        <v>480</v>
      </c>
      <c r="G341" s="128" t="s">
        <v>237</v>
      </c>
      <c r="H341" s="129">
        <v>176.75</v>
      </c>
      <c r="I341" s="130"/>
      <c r="J341" s="131">
        <f>ROUND(I341*H341,2)</f>
        <v>0</v>
      </c>
      <c r="K341" s="132"/>
      <c r="L341" s="33"/>
      <c r="M341" s="133" t="s">
        <v>19</v>
      </c>
      <c r="N341" s="134" t="s">
        <v>40</v>
      </c>
      <c r="P341" s="135">
        <f>O341*H341</f>
        <v>0</v>
      </c>
      <c r="Q341" s="135">
        <v>0</v>
      </c>
      <c r="R341" s="135">
        <f>Q341*H341</f>
        <v>0</v>
      </c>
      <c r="S341" s="135">
        <v>0</v>
      </c>
      <c r="T341" s="136">
        <f>S341*H341</f>
        <v>0</v>
      </c>
      <c r="AR341" s="137" t="s">
        <v>126</v>
      </c>
      <c r="AT341" s="137" t="s">
        <v>122</v>
      </c>
      <c r="AU341" s="137" t="s">
        <v>79</v>
      </c>
      <c r="AY341" s="18" t="s">
        <v>120</v>
      </c>
      <c r="BE341" s="138">
        <f>IF(N341="základní",J341,0)</f>
        <v>0</v>
      </c>
      <c r="BF341" s="138">
        <f>IF(N341="snížená",J341,0)</f>
        <v>0</v>
      </c>
      <c r="BG341" s="138">
        <f>IF(N341="zákl. přenesená",J341,0)</f>
        <v>0</v>
      </c>
      <c r="BH341" s="138">
        <f>IF(N341="sníž. přenesená",J341,0)</f>
        <v>0</v>
      </c>
      <c r="BI341" s="138">
        <f>IF(N341="nulová",J341,0)</f>
        <v>0</v>
      </c>
      <c r="BJ341" s="18" t="s">
        <v>77</v>
      </c>
      <c r="BK341" s="138">
        <f>ROUND(I341*H341,2)</f>
        <v>0</v>
      </c>
      <c r="BL341" s="18" t="s">
        <v>126</v>
      </c>
      <c r="BM341" s="137" t="s">
        <v>481</v>
      </c>
    </row>
    <row r="342" spans="2:65" s="1" customFormat="1" ht="10.199999999999999">
      <c r="B342" s="33"/>
      <c r="D342" s="139" t="s">
        <v>128</v>
      </c>
      <c r="F342" s="140" t="s">
        <v>482</v>
      </c>
      <c r="I342" s="141"/>
      <c r="L342" s="33"/>
      <c r="M342" s="142"/>
      <c r="T342" s="54"/>
      <c r="AT342" s="18" t="s">
        <v>128</v>
      </c>
      <c r="AU342" s="18" t="s">
        <v>79</v>
      </c>
    </row>
    <row r="343" spans="2:65" s="12" customFormat="1" ht="10.199999999999999">
      <c r="B343" s="143"/>
      <c r="D343" s="144" t="s">
        <v>130</v>
      </c>
      <c r="F343" s="146" t="s">
        <v>483</v>
      </c>
      <c r="H343" s="147">
        <v>176.75</v>
      </c>
      <c r="I343" s="148"/>
      <c r="L343" s="143"/>
      <c r="M343" s="149"/>
      <c r="T343" s="150"/>
      <c r="AT343" s="145" t="s">
        <v>130</v>
      </c>
      <c r="AU343" s="145" t="s">
        <v>79</v>
      </c>
      <c r="AV343" s="12" t="s">
        <v>79</v>
      </c>
      <c r="AW343" s="12" t="s">
        <v>4</v>
      </c>
      <c r="AX343" s="12" t="s">
        <v>77</v>
      </c>
      <c r="AY343" s="145" t="s">
        <v>120</v>
      </c>
    </row>
    <row r="344" spans="2:65" s="1" customFormat="1" ht="21.75" customHeight="1">
      <c r="B344" s="33"/>
      <c r="C344" s="125" t="s">
        <v>484</v>
      </c>
      <c r="D344" s="125" t="s">
        <v>122</v>
      </c>
      <c r="E344" s="126" t="s">
        <v>485</v>
      </c>
      <c r="F344" s="127" t="s">
        <v>486</v>
      </c>
      <c r="G344" s="128" t="s">
        <v>237</v>
      </c>
      <c r="H344" s="129">
        <v>17.675000000000001</v>
      </c>
      <c r="I344" s="130"/>
      <c r="J344" s="131">
        <f>ROUND(I344*H344,2)</f>
        <v>0</v>
      </c>
      <c r="K344" s="132"/>
      <c r="L344" s="33"/>
      <c r="M344" s="133" t="s">
        <v>19</v>
      </c>
      <c r="N344" s="134" t="s">
        <v>40</v>
      </c>
      <c r="P344" s="135">
        <f>O344*H344</f>
        <v>0</v>
      </c>
      <c r="Q344" s="135">
        <v>0</v>
      </c>
      <c r="R344" s="135">
        <f>Q344*H344</f>
        <v>0</v>
      </c>
      <c r="S344" s="135">
        <v>0</v>
      </c>
      <c r="T344" s="136">
        <f>S344*H344</f>
        <v>0</v>
      </c>
      <c r="AR344" s="137" t="s">
        <v>126</v>
      </c>
      <c r="AT344" s="137" t="s">
        <v>122</v>
      </c>
      <c r="AU344" s="137" t="s">
        <v>79</v>
      </c>
      <c r="AY344" s="18" t="s">
        <v>120</v>
      </c>
      <c r="BE344" s="138">
        <f>IF(N344="základní",J344,0)</f>
        <v>0</v>
      </c>
      <c r="BF344" s="138">
        <f>IF(N344="snížená",J344,0)</f>
        <v>0</v>
      </c>
      <c r="BG344" s="138">
        <f>IF(N344="zákl. přenesená",J344,0)</f>
        <v>0</v>
      </c>
      <c r="BH344" s="138">
        <f>IF(N344="sníž. přenesená",J344,0)</f>
        <v>0</v>
      </c>
      <c r="BI344" s="138">
        <f>IF(N344="nulová",J344,0)</f>
        <v>0</v>
      </c>
      <c r="BJ344" s="18" t="s">
        <v>77</v>
      </c>
      <c r="BK344" s="138">
        <f>ROUND(I344*H344,2)</f>
        <v>0</v>
      </c>
      <c r="BL344" s="18" t="s">
        <v>126</v>
      </c>
      <c r="BM344" s="137" t="s">
        <v>487</v>
      </c>
    </row>
    <row r="345" spans="2:65" s="1" customFormat="1" ht="10.199999999999999">
      <c r="B345" s="33"/>
      <c r="D345" s="139" t="s">
        <v>128</v>
      </c>
      <c r="F345" s="140" t="s">
        <v>488</v>
      </c>
      <c r="I345" s="141"/>
      <c r="L345" s="33"/>
      <c r="M345" s="142"/>
      <c r="T345" s="54"/>
      <c r="AT345" s="18" t="s">
        <v>128</v>
      </c>
      <c r="AU345" s="18" t="s">
        <v>79</v>
      </c>
    </row>
    <row r="346" spans="2:65" s="1" customFormat="1" ht="16.5" customHeight="1">
      <c r="B346" s="33"/>
      <c r="C346" s="125" t="s">
        <v>489</v>
      </c>
      <c r="D346" s="125" t="s">
        <v>122</v>
      </c>
      <c r="E346" s="126" t="s">
        <v>490</v>
      </c>
      <c r="F346" s="127" t="s">
        <v>491</v>
      </c>
      <c r="G346" s="128" t="s">
        <v>237</v>
      </c>
      <c r="H346" s="129">
        <v>353.5</v>
      </c>
      <c r="I346" s="130"/>
      <c r="J346" s="131">
        <f>ROUND(I346*H346,2)</f>
        <v>0</v>
      </c>
      <c r="K346" s="132"/>
      <c r="L346" s="33"/>
      <c r="M346" s="133" t="s">
        <v>19</v>
      </c>
      <c r="N346" s="134" t="s">
        <v>40</v>
      </c>
      <c r="P346" s="135">
        <f>O346*H346</f>
        <v>0</v>
      </c>
      <c r="Q346" s="135">
        <v>0</v>
      </c>
      <c r="R346" s="135">
        <f>Q346*H346</f>
        <v>0</v>
      </c>
      <c r="S346" s="135">
        <v>0</v>
      </c>
      <c r="T346" s="136">
        <f>S346*H346</f>
        <v>0</v>
      </c>
      <c r="AR346" s="137" t="s">
        <v>126</v>
      </c>
      <c r="AT346" s="137" t="s">
        <v>122</v>
      </c>
      <c r="AU346" s="137" t="s">
        <v>79</v>
      </c>
      <c r="AY346" s="18" t="s">
        <v>120</v>
      </c>
      <c r="BE346" s="138">
        <f>IF(N346="základní",J346,0)</f>
        <v>0</v>
      </c>
      <c r="BF346" s="138">
        <f>IF(N346="snížená",J346,0)</f>
        <v>0</v>
      </c>
      <c r="BG346" s="138">
        <f>IF(N346="zákl. přenesená",J346,0)</f>
        <v>0</v>
      </c>
      <c r="BH346" s="138">
        <f>IF(N346="sníž. přenesená",J346,0)</f>
        <v>0</v>
      </c>
      <c r="BI346" s="138">
        <f>IF(N346="nulová",J346,0)</f>
        <v>0</v>
      </c>
      <c r="BJ346" s="18" t="s">
        <v>77</v>
      </c>
      <c r="BK346" s="138">
        <f>ROUND(I346*H346,2)</f>
        <v>0</v>
      </c>
      <c r="BL346" s="18" t="s">
        <v>126</v>
      </c>
      <c r="BM346" s="137" t="s">
        <v>492</v>
      </c>
    </row>
    <row r="347" spans="2:65" s="1" customFormat="1" ht="10.199999999999999">
      <c r="B347" s="33"/>
      <c r="D347" s="139" t="s">
        <v>128</v>
      </c>
      <c r="F347" s="140" t="s">
        <v>493</v>
      </c>
      <c r="I347" s="141"/>
      <c r="L347" s="33"/>
      <c r="M347" s="142"/>
      <c r="T347" s="54"/>
      <c r="AT347" s="18" t="s">
        <v>128</v>
      </c>
      <c r="AU347" s="18" t="s">
        <v>79</v>
      </c>
    </row>
    <row r="348" spans="2:65" s="12" customFormat="1" ht="10.199999999999999">
      <c r="B348" s="143"/>
      <c r="D348" s="144" t="s">
        <v>130</v>
      </c>
      <c r="F348" s="146" t="s">
        <v>494</v>
      </c>
      <c r="H348" s="147">
        <v>353.5</v>
      </c>
      <c r="I348" s="148"/>
      <c r="L348" s="143"/>
      <c r="M348" s="149"/>
      <c r="T348" s="150"/>
      <c r="AT348" s="145" t="s">
        <v>130</v>
      </c>
      <c r="AU348" s="145" t="s">
        <v>79</v>
      </c>
      <c r="AV348" s="12" t="s">
        <v>79</v>
      </c>
      <c r="AW348" s="12" t="s">
        <v>4</v>
      </c>
      <c r="AX348" s="12" t="s">
        <v>77</v>
      </c>
      <c r="AY348" s="145" t="s">
        <v>120</v>
      </c>
    </row>
    <row r="349" spans="2:65" s="1" customFormat="1" ht="24.15" customHeight="1">
      <c r="B349" s="33"/>
      <c r="C349" s="125" t="s">
        <v>495</v>
      </c>
      <c r="D349" s="125" t="s">
        <v>122</v>
      </c>
      <c r="E349" s="126" t="s">
        <v>496</v>
      </c>
      <c r="F349" s="127" t="s">
        <v>497</v>
      </c>
      <c r="G349" s="128" t="s">
        <v>237</v>
      </c>
      <c r="H349" s="129">
        <v>17.675000000000001</v>
      </c>
      <c r="I349" s="130"/>
      <c r="J349" s="131">
        <f>ROUND(I349*H349,2)</f>
        <v>0</v>
      </c>
      <c r="K349" s="132"/>
      <c r="L349" s="33"/>
      <c r="M349" s="133" t="s">
        <v>19</v>
      </c>
      <c r="N349" s="134" t="s">
        <v>40</v>
      </c>
      <c r="P349" s="135">
        <f>O349*H349</f>
        <v>0</v>
      </c>
      <c r="Q349" s="135">
        <v>0</v>
      </c>
      <c r="R349" s="135">
        <f>Q349*H349</f>
        <v>0</v>
      </c>
      <c r="S349" s="135">
        <v>0</v>
      </c>
      <c r="T349" s="136">
        <f>S349*H349</f>
        <v>0</v>
      </c>
      <c r="AR349" s="137" t="s">
        <v>126</v>
      </c>
      <c r="AT349" s="137" t="s">
        <v>122</v>
      </c>
      <c r="AU349" s="137" t="s">
        <v>79</v>
      </c>
      <c r="AY349" s="18" t="s">
        <v>120</v>
      </c>
      <c r="BE349" s="138">
        <f>IF(N349="základní",J349,0)</f>
        <v>0</v>
      </c>
      <c r="BF349" s="138">
        <f>IF(N349="snížená",J349,0)</f>
        <v>0</v>
      </c>
      <c r="BG349" s="138">
        <f>IF(N349="zákl. přenesená",J349,0)</f>
        <v>0</v>
      </c>
      <c r="BH349" s="138">
        <f>IF(N349="sníž. přenesená",J349,0)</f>
        <v>0</v>
      </c>
      <c r="BI349" s="138">
        <f>IF(N349="nulová",J349,0)</f>
        <v>0</v>
      </c>
      <c r="BJ349" s="18" t="s">
        <v>77</v>
      </c>
      <c r="BK349" s="138">
        <f>ROUND(I349*H349,2)</f>
        <v>0</v>
      </c>
      <c r="BL349" s="18" t="s">
        <v>126</v>
      </c>
      <c r="BM349" s="137" t="s">
        <v>498</v>
      </c>
    </row>
    <row r="350" spans="2:65" s="1" customFormat="1" ht="10.199999999999999">
      <c r="B350" s="33"/>
      <c r="D350" s="139" t="s">
        <v>128</v>
      </c>
      <c r="F350" s="140" t="s">
        <v>499</v>
      </c>
      <c r="I350" s="141"/>
      <c r="L350" s="33"/>
      <c r="M350" s="142"/>
      <c r="T350" s="54"/>
      <c r="AT350" s="18" t="s">
        <v>128</v>
      </c>
      <c r="AU350" s="18" t="s">
        <v>79</v>
      </c>
    </row>
    <row r="351" spans="2:65" s="11" customFormat="1" ht="25.95" customHeight="1">
      <c r="B351" s="113"/>
      <c r="D351" s="114" t="s">
        <v>68</v>
      </c>
      <c r="E351" s="115" t="s">
        <v>500</v>
      </c>
      <c r="F351" s="115" t="s">
        <v>501</v>
      </c>
      <c r="I351" s="116"/>
      <c r="J351" s="117">
        <f>BK351</f>
        <v>0</v>
      </c>
      <c r="L351" s="113"/>
      <c r="M351" s="118"/>
      <c r="P351" s="119">
        <f>P352+P369+P401+P405+P437</f>
        <v>0</v>
      </c>
      <c r="R351" s="119">
        <f>R352+R369+R401+R405+R437</f>
        <v>4.5387236500000006</v>
      </c>
      <c r="T351" s="120">
        <f>T352+T369+T401+T405+T437</f>
        <v>0</v>
      </c>
      <c r="AR351" s="114" t="s">
        <v>79</v>
      </c>
      <c r="AT351" s="121" t="s">
        <v>68</v>
      </c>
      <c r="AU351" s="121" t="s">
        <v>69</v>
      </c>
      <c r="AY351" s="114" t="s">
        <v>120</v>
      </c>
      <c r="BK351" s="122">
        <f>BK352+BK369+BK401+BK405+BK437</f>
        <v>0</v>
      </c>
    </row>
    <row r="352" spans="2:65" s="11" customFormat="1" ht="22.8" customHeight="1">
      <c r="B352" s="113"/>
      <c r="D352" s="114" t="s">
        <v>68</v>
      </c>
      <c r="E352" s="123" t="s">
        <v>502</v>
      </c>
      <c r="F352" s="123" t="s">
        <v>503</v>
      </c>
      <c r="I352" s="116"/>
      <c r="J352" s="124">
        <f>BK352</f>
        <v>0</v>
      </c>
      <c r="L352" s="113"/>
      <c r="M352" s="118"/>
      <c r="P352" s="119">
        <f>SUM(P353:P368)</f>
        <v>0</v>
      </c>
      <c r="R352" s="119">
        <f>SUM(R353:R368)</f>
        <v>0.81693260000000012</v>
      </c>
      <c r="T352" s="120">
        <f>SUM(T353:T368)</f>
        <v>0</v>
      </c>
      <c r="AR352" s="114" t="s">
        <v>79</v>
      </c>
      <c r="AT352" s="121" t="s">
        <v>68</v>
      </c>
      <c r="AU352" s="121" t="s">
        <v>77</v>
      </c>
      <c r="AY352" s="114" t="s">
        <v>120</v>
      </c>
      <c r="BK352" s="122">
        <f>SUM(BK353:BK368)</f>
        <v>0</v>
      </c>
    </row>
    <row r="353" spans="2:65" s="1" customFormat="1" ht="16.5" customHeight="1">
      <c r="B353" s="33"/>
      <c r="C353" s="125" t="s">
        <v>504</v>
      </c>
      <c r="D353" s="125" t="s">
        <v>122</v>
      </c>
      <c r="E353" s="126" t="s">
        <v>505</v>
      </c>
      <c r="F353" s="127" t="s">
        <v>506</v>
      </c>
      <c r="G353" s="128" t="s">
        <v>125</v>
      </c>
      <c r="H353" s="129">
        <v>119.55</v>
      </c>
      <c r="I353" s="130"/>
      <c r="J353" s="131">
        <f>ROUND(I353*H353,2)</f>
        <v>0</v>
      </c>
      <c r="K353" s="132"/>
      <c r="L353" s="33"/>
      <c r="M353" s="133" t="s">
        <v>19</v>
      </c>
      <c r="N353" s="134" t="s">
        <v>40</v>
      </c>
      <c r="P353" s="135">
        <f>O353*H353</f>
        <v>0</v>
      </c>
      <c r="Q353" s="135">
        <v>4.0000000000000002E-4</v>
      </c>
      <c r="R353" s="135">
        <f>Q353*H353</f>
        <v>4.7820000000000001E-2</v>
      </c>
      <c r="S353" s="135">
        <v>0</v>
      </c>
      <c r="T353" s="136">
        <f>S353*H353</f>
        <v>0</v>
      </c>
      <c r="AR353" s="137" t="s">
        <v>222</v>
      </c>
      <c r="AT353" s="137" t="s">
        <v>122</v>
      </c>
      <c r="AU353" s="137" t="s">
        <v>79</v>
      </c>
      <c r="AY353" s="18" t="s">
        <v>120</v>
      </c>
      <c r="BE353" s="138">
        <f>IF(N353="základní",J353,0)</f>
        <v>0</v>
      </c>
      <c r="BF353" s="138">
        <f>IF(N353="snížená",J353,0)</f>
        <v>0</v>
      </c>
      <c r="BG353" s="138">
        <f>IF(N353="zákl. přenesená",J353,0)</f>
        <v>0</v>
      </c>
      <c r="BH353" s="138">
        <f>IF(N353="sníž. přenesená",J353,0)</f>
        <v>0</v>
      </c>
      <c r="BI353" s="138">
        <f>IF(N353="nulová",J353,0)</f>
        <v>0</v>
      </c>
      <c r="BJ353" s="18" t="s">
        <v>77</v>
      </c>
      <c r="BK353" s="138">
        <f>ROUND(I353*H353,2)</f>
        <v>0</v>
      </c>
      <c r="BL353" s="18" t="s">
        <v>222</v>
      </c>
      <c r="BM353" s="137" t="s">
        <v>507</v>
      </c>
    </row>
    <row r="354" spans="2:65" s="1" customFormat="1" ht="10.199999999999999">
      <c r="B354" s="33"/>
      <c r="D354" s="139" t="s">
        <v>128</v>
      </c>
      <c r="F354" s="140" t="s">
        <v>508</v>
      </c>
      <c r="I354" s="141"/>
      <c r="L354" s="33"/>
      <c r="M354" s="142"/>
      <c r="T354" s="54"/>
      <c r="AT354" s="18" t="s">
        <v>128</v>
      </c>
      <c r="AU354" s="18" t="s">
        <v>79</v>
      </c>
    </row>
    <row r="355" spans="2:65" s="12" customFormat="1" ht="10.199999999999999">
      <c r="B355" s="143"/>
      <c r="D355" s="144" t="s">
        <v>130</v>
      </c>
      <c r="E355" s="145" t="s">
        <v>19</v>
      </c>
      <c r="F355" s="146" t="s">
        <v>509</v>
      </c>
      <c r="H355" s="147">
        <v>119.55</v>
      </c>
      <c r="I355" s="148"/>
      <c r="L355" s="143"/>
      <c r="M355" s="149"/>
      <c r="T355" s="150"/>
      <c r="AT355" s="145" t="s">
        <v>130</v>
      </c>
      <c r="AU355" s="145" t="s">
        <v>79</v>
      </c>
      <c r="AV355" s="12" t="s">
        <v>79</v>
      </c>
      <c r="AW355" s="12" t="s">
        <v>31</v>
      </c>
      <c r="AX355" s="12" t="s">
        <v>69</v>
      </c>
      <c r="AY355" s="145" t="s">
        <v>120</v>
      </c>
    </row>
    <row r="356" spans="2:65" s="13" customFormat="1" ht="10.199999999999999">
      <c r="B356" s="151"/>
      <c r="D356" s="144" t="s">
        <v>130</v>
      </c>
      <c r="E356" s="152" t="s">
        <v>19</v>
      </c>
      <c r="F356" s="153" t="s">
        <v>132</v>
      </c>
      <c r="H356" s="154">
        <v>119.55</v>
      </c>
      <c r="I356" s="155"/>
      <c r="L356" s="151"/>
      <c r="M356" s="156"/>
      <c r="T356" s="157"/>
      <c r="AT356" s="152" t="s">
        <v>130</v>
      </c>
      <c r="AU356" s="152" t="s">
        <v>79</v>
      </c>
      <c r="AV356" s="13" t="s">
        <v>126</v>
      </c>
      <c r="AW356" s="13" t="s">
        <v>31</v>
      </c>
      <c r="AX356" s="13" t="s">
        <v>77</v>
      </c>
      <c r="AY356" s="152" t="s">
        <v>120</v>
      </c>
    </row>
    <row r="357" spans="2:65" s="1" customFormat="1" ht="16.5" customHeight="1">
      <c r="B357" s="33"/>
      <c r="C357" s="125" t="s">
        <v>510</v>
      </c>
      <c r="D357" s="125" t="s">
        <v>122</v>
      </c>
      <c r="E357" s="126" t="s">
        <v>511</v>
      </c>
      <c r="F357" s="127" t="s">
        <v>512</v>
      </c>
      <c r="G357" s="128" t="s">
        <v>125</v>
      </c>
      <c r="H357" s="129">
        <v>124.14</v>
      </c>
      <c r="I357" s="130"/>
      <c r="J357" s="131">
        <f>ROUND(I357*H357,2)</f>
        <v>0</v>
      </c>
      <c r="K357" s="132"/>
      <c r="L357" s="33"/>
      <c r="M357" s="133" t="s">
        <v>19</v>
      </c>
      <c r="N357" s="134" t="s">
        <v>40</v>
      </c>
      <c r="P357" s="135">
        <f>O357*H357</f>
        <v>0</v>
      </c>
      <c r="Q357" s="135">
        <v>5.0000000000000002E-5</v>
      </c>
      <c r="R357" s="135">
        <f>Q357*H357</f>
        <v>6.2070000000000007E-3</v>
      </c>
      <c r="S357" s="135">
        <v>0</v>
      </c>
      <c r="T357" s="136">
        <f>S357*H357</f>
        <v>0</v>
      </c>
      <c r="AR357" s="137" t="s">
        <v>222</v>
      </c>
      <c r="AT357" s="137" t="s">
        <v>122</v>
      </c>
      <c r="AU357" s="137" t="s">
        <v>79</v>
      </c>
      <c r="AY357" s="18" t="s">
        <v>120</v>
      </c>
      <c r="BE357" s="138">
        <f>IF(N357="základní",J357,0)</f>
        <v>0</v>
      </c>
      <c r="BF357" s="138">
        <f>IF(N357="snížená",J357,0)</f>
        <v>0</v>
      </c>
      <c r="BG357" s="138">
        <f>IF(N357="zákl. přenesená",J357,0)</f>
        <v>0</v>
      </c>
      <c r="BH357" s="138">
        <f>IF(N357="sníž. přenesená",J357,0)</f>
        <v>0</v>
      </c>
      <c r="BI357" s="138">
        <f>IF(N357="nulová",J357,0)</f>
        <v>0</v>
      </c>
      <c r="BJ357" s="18" t="s">
        <v>77</v>
      </c>
      <c r="BK357" s="138">
        <f>ROUND(I357*H357,2)</f>
        <v>0</v>
      </c>
      <c r="BL357" s="18" t="s">
        <v>222</v>
      </c>
      <c r="BM357" s="137" t="s">
        <v>513</v>
      </c>
    </row>
    <row r="358" spans="2:65" s="1" customFormat="1" ht="10.199999999999999">
      <c r="B358" s="33"/>
      <c r="D358" s="139" t="s">
        <v>128</v>
      </c>
      <c r="F358" s="140" t="s">
        <v>514</v>
      </c>
      <c r="I358" s="141"/>
      <c r="L358" s="33"/>
      <c r="M358" s="142"/>
      <c r="T358" s="54"/>
      <c r="AT358" s="18" t="s">
        <v>128</v>
      </c>
      <c r="AU358" s="18" t="s">
        <v>79</v>
      </c>
    </row>
    <row r="359" spans="2:65" s="12" customFormat="1" ht="10.199999999999999">
      <c r="B359" s="143"/>
      <c r="D359" s="144" t="s">
        <v>130</v>
      </c>
      <c r="E359" s="145" t="s">
        <v>19</v>
      </c>
      <c r="F359" s="146" t="s">
        <v>515</v>
      </c>
      <c r="H359" s="147">
        <v>124.14</v>
      </c>
      <c r="I359" s="148"/>
      <c r="L359" s="143"/>
      <c r="M359" s="149"/>
      <c r="T359" s="150"/>
      <c r="AT359" s="145" t="s">
        <v>130</v>
      </c>
      <c r="AU359" s="145" t="s">
        <v>79</v>
      </c>
      <c r="AV359" s="12" t="s">
        <v>79</v>
      </c>
      <c r="AW359" s="12" t="s">
        <v>31</v>
      </c>
      <c r="AX359" s="12" t="s">
        <v>69</v>
      </c>
      <c r="AY359" s="145" t="s">
        <v>120</v>
      </c>
    </row>
    <row r="360" spans="2:65" s="13" customFormat="1" ht="10.199999999999999">
      <c r="B360" s="151"/>
      <c r="D360" s="144" t="s">
        <v>130</v>
      </c>
      <c r="E360" s="152" t="s">
        <v>19</v>
      </c>
      <c r="F360" s="153" t="s">
        <v>132</v>
      </c>
      <c r="H360" s="154">
        <v>124.14</v>
      </c>
      <c r="I360" s="155"/>
      <c r="L360" s="151"/>
      <c r="M360" s="156"/>
      <c r="T360" s="157"/>
      <c r="AT360" s="152" t="s">
        <v>130</v>
      </c>
      <c r="AU360" s="152" t="s">
        <v>79</v>
      </c>
      <c r="AV360" s="13" t="s">
        <v>126</v>
      </c>
      <c r="AW360" s="13" t="s">
        <v>31</v>
      </c>
      <c r="AX360" s="13" t="s">
        <v>77</v>
      </c>
      <c r="AY360" s="152" t="s">
        <v>120</v>
      </c>
    </row>
    <row r="361" spans="2:65" s="1" customFormat="1" ht="24.15" customHeight="1">
      <c r="B361" s="33"/>
      <c r="C361" s="164" t="s">
        <v>516</v>
      </c>
      <c r="D361" s="164" t="s">
        <v>229</v>
      </c>
      <c r="E361" s="165" t="s">
        <v>517</v>
      </c>
      <c r="F361" s="166" t="s">
        <v>518</v>
      </c>
      <c r="G361" s="167" t="s">
        <v>125</v>
      </c>
      <c r="H361" s="168">
        <v>135.49</v>
      </c>
      <c r="I361" s="169"/>
      <c r="J361" s="170">
        <f>ROUND(I361*H361,2)</f>
        <v>0</v>
      </c>
      <c r="K361" s="171"/>
      <c r="L361" s="172"/>
      <c r="M361" s="173" t="s">
        <v>19</v>
      </c>
      <c r="N361" s="174" t="s">
        <v>40</v>
      </c>
      <c r="P361" s="135">
        <f>O361*H361</f>
        <v>0</v>
      </c>
      <c r="Q361" s="135">
        <v>4.7999999999999996E-3</v>
      </c>
      <c r="R361" s="135">
        <f>Q361*H361</f>
        <v>0.65035200000000004</v>
      </c>
      <c r="S361" s="135">
        <v>0</v>
      </c>
      <c r="T361" s="136">
        <f>S361*H361</f>
        <v>0</v>
      </c>
      <c r="AR361" s="137" t="s">
        <v>325</v>
      </c>
      <c r="AT361" s="137" t="s">
        <v>229</v>
      </c>
      <c r="AU361" s="137" t="s">
        <v>79</v>
      </c>
      <c r="AY361" s="18" t="s">
        <v>120</v>
      </c>
      <c r="BE361" s="138">
        <f>IF(N361="základní",J361,0)</f>
        <v>0</v>
      </c>
      <c r="BF361" s="138">
        <f>IF(N361="snížená",J361,0)</f>
        <v>0</v>
      </c>
      <c r="BG361" s="138">
        <f>IF(N361="zákl. přenesená",J361,0)</f>
        <v>0</v>
      </c>
      <c r="BH361" s="138">
        <f>IF(N361="sníž. přenesená",J361,0)</f>
        <v>0</v>
      </c>
      <c r="BI361" s="138">
        <f>IF(N361="nulová",J361,0)</f>
        <v>0</v>
      </c>
      <c r="BJ361" s="18" t="s">
        <v>77</v>
      </c>
      <c r="BK361" s="138">
        <f>ROUND(I361*H361,2)</f>
        <v>0</v>
      </c>
      <c r="BL361" s="18" t="s">
        <v>222</v>
      </c>
      <c r="BM361" s="137" t="s">
        <v>519</v>
      </c>
    </row>
    <row r="362" spans="2:65" s="12" customFormat="1" ht="10.199999999999999">
      <c r="B362" s="143"/>
      <c r="D362" s="144" t="s">
        <v>130</v>
      </c>
      <c r="E362" s="145" t="s">
        <v>19</v>
      </c>
      <c r="F362" s="146" t="s">
        <v>520</v>
      </c>
      <c r="H362" s="147">
        <v>135.49</v>
      </c>
      <c r="I362" s="148"/>
      <c r="L362" s="143"/>
      <c r="M362" s="149"/>
      <c r="T362" s="150"/>
      <c r="AT362" s="145" t="s">
        <v>130</v>
      </c>
      <c r="AU362" s="145" t="s">
        <v>79</v>
      </c>
      <c r="AV362" s="12" t="s">
        <v>79</v>
      </c>
      <c r="AW362" s="12" t="s">
        <v>31</v>
      </c>
      <c r="AX362" s="12" t="s">
        <v>69</v>
      </c>
      <c r="AY362" s="145" t="s">
        <v>120</v>
      </c>
    </row>
    <row r="363" spans="2:65" s="13" customFormat="1" ht="10.199999999999999">
      <c r="B363" s="151"/>
      <c r="D363" s="144" t="s">
        <v>130</v>
      </c>
      <c r="E363" s="152" t="s">
        <v>19</v>
      </c>
      <c r="F363" s="153" t="s">
        <v>132</v>
      </c>
      <c r="H363" s="154">
        <v>135.49</v>
      </c>
      <c r="I363" s="155"/>
      <c r="L363" s="151"/>
      <c r="M363" s="156"/>
      <c r="T363" s="157"/>
      <c r="AT363" s="152" t="s">
        <v>130</v>
      </c>
      <c r="AU363" s="152" t="s">
        <v>79</v>
      </c>
      <c r="AV363" s="13" t="s">
        <v>126</v>
      </c>
      <c r="AW363" s="13" t="s">
        <v>31</v>
      </c>
      <c r="AX363" s="13" t="s">
        <v>77</v>
      </c>
      <c r="AY363" s="152" t="s">
        <v>120</v>
      </c>
    </row>
    <row r="364" spans="2:65" s="1" customFormat="1" ht="16.5" customHeight="1">
      <c r="B364" s="33"/>
      <c r="C364" s="164" t="s">
        <v>521</v>
      </c>
      <c r="D364" s="164" t="s">
        <v>229</v>
      </c>
      <c r="E364" s="165" t="s">
        <v>522</v>
      </c>
      <c r="F364" s="166" t="s">
        <v>523</v>
      </c>
      <c r="G364" s="167" t="s">
        <v>125</v>
      </c>
      <c r="H364" s="168">
        <v>140.69200000000001</v>
      </c>
      <c r="I364" s="169"/>
      <c r="J364" s="170">
        <f>ROUND(I364*H364,2)</f>
        <v>0</v>
      </c>
      <c r="K364" s="171"/>
      <c r="L364" s="172"/>
      <c r="M364" s="173" t="s">
        <v>19</v>
      </c>
      <c r="N364" s="174" t="s">
        <v>40</v>
      </c>
      <c r="P364" s="135">
        <f>O364*H364</f>
        <v>0</v>
      </c>
      <c r="Q364" s="135">
        <v>8.0000000000000004E-4</v>
      </c>
      <c r="R364" s="135">
        <f>Q364*H364</f>
        <v>0.11255360000000002</v>
      </c>
      <c r="S364" s="135">
        <v>0</v>
      </c>
      <c r="T364" s="136">
        <f>S364*H364</f>
        <v>0</v>
      </c>
      <c r="AR364" s="137" t="s">
        <v>325</v>
      </c>
      <c r="AT364" s="137" t="s">
        <v>229</v>
      </c>
      <c r="AU364" s="137" t="s">
        <v>79</v>
      </c>
      <c r="AY364" s="18" t="s">
        <v>120</v>
      </c>
      <c r="BE364" s="138">
        <f>IF(N364="základní",J364,0)</f>
        <v>0</v>
      </c>
      <c r="BF364" s="138">
        <f>IF(N364="snížená",J364,0)</f>
        <v>0</v>
      </c>
      <c r="BG364" s="138">
        <f>IF(N364="zákl. přenesená",J364,0)</f>
        <v>0</v>
      </c>
      <c r="BH364" s="138">
        <f>IF(N364="sníž. přenesená",J364,0)</f>
        <v>0</v>
      </c>
      <c r="BI364" s="138">
        <f>IF(N364="nulová",J364,0)</f>
        <v>0</v>
      </c>
      <c r="BJ364" s="18" t="s">
        <v>77</v>
      </c>
      <c r="BK364" s="138">
        <f>ROUND(I364*H364,2)</f>
        <v>0</v>
      </c>
      <c r="BL364" s="18" t="s">
        <v>222</v>
      </c>
      <c r="BM364" s="137" t="s">
        <v>524</v>
      </c>
    </row>
    <row r="365" spans="2:65" s="12" customFormat="1" ht="10.199999999999999">
      <c r="B365" s="143"/>
      <c r="D365" s="144" t="s">
        <v>130</v>
      </c>
      <c r="E365" s="145" t="s">
        <v>19</v>
      </c>
      <c r="F365" s="146" t="s">
        <v>525</v>
      </c>
      <c r="H365" s="147">
        <v>140.69200000000001</v>
      </c>
      <c r="I365" s="148"/>
      <c r="L365" s="143"/>
      <c r="M365" s="149"/>
      <c r="T365" s="150"/>
      <c r="AT365" s="145" t="s">
        <v>130</v>
      </c>
      <c r="AU365" s="145" t="s">
        <v>79</v>
      </c>
      <c r="AV365" s="12" t="s">
        <v>79</v>
      </c>
      <c r="AW365" s="12" t="s">
        <v>31</v>
      </c>
      <c r="AX365" s="12" t="s">
        <v>69</v>
      </c>
      <c r="AY365" s="145" t="s">
        <v>120</v>
      </c>
    </row>
    <row r="366" spans="2:65" s="13" customFormat="1" ht="10.199999999999999">
      <c r="B366" s="151"/>
      <c r="D366" s="144" t="s">
        <v>130</v>
      </c>
      <c r="E366" s="152" t="s">
        <v>19</v>
      </c>
      <c r="F366" s="153" t="s">
        <v>132</v>
      </c>
      <c r="H366" s="154">
        <v>140.69200000000001</v>
      </c>
      <c r="I366" s="155"/>
      <c r="L366" s="151"/>
      <c r="M366" s="156"/>
      <c r="T366" s="157"/>
      <c r="AT366" s="152" t="s">
        <v>130</v>
      </c>
      <c r="AU366" s="152" t="s">
        <v>79</v>
      </c>
      <c r="AV366" s="13" t="s">
        <v>126</v>
      </c>
      <c r="AW366" s="13" t="s">
        <v>31</v>
      </c>
      <c r="AX366" s="13" t="s">
        <v>77</v>
      </c>
      <c r="AY366" s="152" t="s">
        <v>120</v>
      </c>
    </row>
    <row r="367" spans="2:65" s="1" customFormat="1" ht="24.15" customHeight="1">
      <c r="B367" s="33"/>
      <c r="C367" s="125" t="s">
        <v>526</v>
      </c>
      <c r="D367" s="125" t="s">
        <v>122</v>
      </c>
      <c r="E367" s="126" t="s">
        <v>527</v>
      </c>
      <c r="F367" s="127" t="s">
        <v>528</v>
      </c>
      <c r="G367" s="128" t="s">
        <v>237</v>
      </c>
      <c r="H367" s="129">
        <v>0.81699999999999995</v>
      </c>
      <c r="I367" s="130"/>
      <c r="J367" s="131">
        <f>ROUND(I367*H367,2)</f>
        <v>0</v>
      </c>
      <c r="K367" s="132"/>
      <c r="L367" s="33"/>
      <c r="M367" s="133" t="s">
        <v>19</v>
      </c>
      <c r="N367" s="134" t="s">
        <v>40</v>
      </c>
      <c r="P367" s="135">
        <f>O367*H367</f>
        <v>0</v>
      </c>
      <c r="Q367" s="135">
        <v>0</v>
      </c>
      <c r="R367" s="135">
        <f>Q367*H367</f>
        <v>0</v>
      </c>
      <c r="S367" s="135">
        <v>0</v>
      </c>
      <c r="T367" s="136">
        <f>S367*H367</f>
        <v>0</v>
      </c>
      <c r="AR367" s="137" t="s">
        <v>222</v>
      </c>
      <c r="AT367" s="137" t="s">
        <v>122</v>
      </c>
      <c r="AU367" s="137" t="s">
        <v>79</v>
      </c>
      <c r="AY367" s="18" t="s">
        <v>120</v>
      </c>
      <c r="BE367" s="138">
        <f>IF(N367="základní",J367,0)</f>
        <v>0</v>
      </c>
      <c r="BF367" s="138">
        <f>IF(N367="snížená",J367,0)</f>
        <v>0</v>
      </c>
      <c r="BG367" s="138">
        <f>IF(N367="zákl. přenesená",J367,0)</f>
        <v>0</v>
      </c>
      <c r="BH367" s="138">
        <f>IF(N367="sníž. přenesená",J367,0)</f>
        <v>0</v>
      </c>
      <c r="BI367" s="138">
        <f>IF(N367="nulová",J367,0)</f>
        <v>0</v>
      </c>
      <c r="BJ367" s="18" t="s">
        <v>77</v>
      </c>
      <c r="BK367" s="138">
        <f>ROUND(I367*H367,2)</f>
        <v>0</v>
      </c>
      <c r="BL367" s="18" t="s">
        <v>222</v>
      </c>
      <c r="BM367" s="137" t="s">
        <v>529</v>
      </c>
    </row>
    <row r="368" spans="2:65" s="1" customFormat="1" ht="10.199999999999999">
      <c r="B368" s="33"/>
      <c r="D368" s="139" t="s">
        <v>128</v>
      </c>
      <c r="F368" s="140" t="s">
        <v>530</v>
      </c>
      <c r="I368" s="141"/>
      <c r="L368" s="33"/>
      <c r="M368" s="142"/>
      <c r="T368" s="54"/>
      <c r="AT368" s="18" t="s">
        <v>128</v>
      </c>
      <c r="AU368" s="18" t="s">
        <v>79</v>
      </c>
    </row>
    <row r="369" spans="2:65" s="11" customFormat="1" ht="22.8" customHeight="1">
      <c r="B369" s="113"/>
      <c r="D369" s="114" t="s">
        <v>68</v>
      </c>
      <c r="E369" s="123" t="s">
        <v>531</v>
      </c>
      <c r="F369" s="123" t="s">
        <v>532</v>
      </c>
      <c r="I369" s="116"/>
      <c r="J369" s="124">
        <f>BK369</f>
        <v>0</v>
      </c>
      <c r="L369" s="113"/>
      <c r="M369" s="118"/>
      <c r="P369" s="119">
        <f>SUM(P370:P400)</f>
        <v>0</v>
      </c>
      <c r="R369" s="119">
        <f>SUM(R370:R400)</f>
        <v>3.4385775000000001</v>
      </c>
      <c r="T369" s="120">
        <f>SUM(T370:T400)</f>
        <v>0</v>
      </c>
      <c r="AR369" s="114" t="s">
        <v>79</v>
      </c>
      <c r="AT369" s="121" t="s">
        <v>68</v>
      </c>
      <c r="AU369" s="121" t="s">
        <v>77</v>
      </c>
      <c r="AY369" s="114" t="s">
        <v>120</v>
      </c>
      <c r="BK369" s="122">
        <f>SUM(BK370:BK400)</f>
        <v>0</v>
      </c>
    </row>
    <row r="370" spans="2:65" s="1" customFormat="1" ht="24.15" customHeight="1">
      <c r="B370" s="33"/>
      <c r="C370" s="125" t="s">
        <v>533</v>
      </c>
      <c r="D370" s="125" t="s">
        <v>122</v>
      </c>
      <c r="E370" s="126" t="s">
        <v>534</v>
      </c>
      <c r="F370" s="127" t="s">
        <v>535</v>
      </c>
      <c r="G370" s="128" t="s">
        <v>125</v>
      </c>
      <c r="H370" s="129">
        <v>239.1</v>
      </c>
      <c r="I370" s="130"/>
      <c r="J370" s="131">
        <f>ROUND(I370*H370,2)</f>
        <v>0</v>
      </c>
      <c r="K370" s="132"/>
      <c r="L370" s="33"/>
      <c r="M370" s="133" t="s">
        <v>19</v>
      </c>
      <c r="N370" s="134" t="s">
        <v>40</v>
      </c>
      <c r="P370" s="135">
        <f>O370*H370</f>
        <v>0</v>
      </c>
      <c r="Q370" s="135">
        <v>6.2399999999999999E-3</v>
      </c>
      <c r="R370" s="135">
        <f>Q370*H370</f>
        <v>1.491984</v>
      </c>
      <c r="S370" s="135">
        <v>0</v>
      </c>
      <c r="T370" s="136">
        <f>S370*H370</f>
        <v>0</v>
      </c>
      <c r="AR370" s="137" t="s">
        <v>222</v>
      </c>
      <c r="AT370" s="137" t="s">
        <v>122</v>
      </c>
      <c r="AU370" s="137" t="s">
        <v>79</v>
      </c>
      <c r="AY370" s="18" t="s">
        <v>120</v>
      </c>
      <c r="BE370" s="138">
        <f>IF(N370="základní",J370,0)</f>
        <v>0</v>
      </c>
      <c r="BF370" s="138">
        <f>IF(N370="snížená",J370,0)</f>
        <v>0</v>
      </c>
      <c r="BG370" s="138">
        <f>IF(N370="zákl. přenesená",J370,0)</f>
        <v>0</v>
      </c>
      <c r="BH370" s="138">
        <f>IF(N370="sníž. přenesená",J370,0)</f>
        <v>0</v>
      </c>
      <c r="BI370" s="138">
        <f>IF(N370="nulová",J370,0)</f>
        <v>0</v>
      </c>
      <c r="BJ370" s="18" t="s">
        <v>77</v>
      </c>
      <c r="BK370" s="138">
        <f>ROUND(I370*H370,2)</f>
        <v>0</v>
      </c>
      <c r="BL370" s="18" t="s">
        <v>222</v>
      </c>
      <c r="BM370" s="137" t="s">
        <v>536</v>
      </c>
    </row>
    <row r="371" spans="2:65" s="1" customFormat="1" ht="10.199999999999999">
      <c r="B371" s="33"/>
      <c r="D371" s="139" t="s">
        <v>128</v>
      </c>
      <c r="F371" s="140" t="s">
        <v>537</v>
      </c>
      <c r="I371" s="141"/>
      <c r="L371" s="33"/>
      <c r="M371" s="142"/>
      <c r="T371" s="54"/>
      <c r="AT371" s="18" t="s">
        <v>128</v>
      </c>
      <c r="AU371" s="18" t="s">
        <v>79</v>
      </c>
    </row>
    <row r="372" spans="2:65" s="14" customFormat="1" ht="10.199999999999999">
      <c r="B372" s="158"/>
      <c r="D372" s="144" t="s">
        <v>130</v>
      </c>
      <c r="E372" s="159" t="s">
        <v>19</v>
      </c>
      <c r="F372" s="160" t="s">
        <v>538</v>
      </c>
      <c r="H372" s="159" t="s">
        <v>19</v>
      </c>
      <c r="I372" s="161"/>
      <c r="L372" s="158"/>
      <c r="M372" s="162"/>
      <c r="T372" s="163"/>
      <c r="AT372" s="159" t="s">
        <v>130</v>
      </c>
      <c r="AU372" s="159" t="s">
        <v>79</v>
      </c>
      <c r="AV372" s="14" t="s">
        <v>77</v>
      </c>
      <c r="AW372" s="14" t="s">
        <v>31</v>
      </c>
      <c r="AX372" s="14" t="s">
        <v>69</v>
      </c>
      <c r="AY372" s="159" t="s">
        <v>120</v>
      </c>
    </row>
    <row r="373" spans="2:65" s="12" customFormat="1" ht="10.199999999999999">
      <c r="B373" s="143"/>
      <c r="D373" s="144" t="s">
        <v>130</v>
      </c>
      <c r="E373" s="145" t="s">
        <v>19</v>
      </c>
      <c r="F373" s="146" t="s">
        <v>539</v>
      </c>
      <c r="H373" s="147">
        <v>239.1</v>
      </c>
      <c r="I373" s="148"/>
      <c r="L373" s="143"/>
      <c r="M373" s="149"/>
      <c r="T373" s="150"/>
      <c r="AT373" s="145" t="s">
        <v>130</v>
      </c>
      <c r="AU373" s="145" t="s">
        <v>79</v>
      </c>
      <c r="AV373" s="12" t="s">
        <v>79</v>
      </c>
      <c r="AW373" s="12" t="s">
        <v>31</v>
      </c>
      <c r="AX373" s="12" t="s">
        <v>69</v>
      </c>
      <c r="AY373" s="145" t="s">
        <v>120</v>
      </c>
    </row>
    <row r="374" spans="2:65" s="13" customFormat="1" ht="10.199999999999999">
      <c r="B374" s="151"/>
      <c r="D374" s="144" t="s">
        <v>130</v>
      </c>
      <c r="E374" s="152" t="s">
        <v>19</v>
      </c>
      <c r="F374" s="153" t="s">
        <v>132</v>
      </c>
      <c r="H374" s="154">
        <v>239.1</v>
      </c>
      <c r="I374" s="155"/>
      <c r="L374" s="151"/>
      <c r="M374" s="156"/>
      <c r="T374" s="157"/>
      <c r="AT374" s="152" t="s">
        <v>130</v>
      </c>
      <c r="AU374" s="152" t="s">
        <v>79</v>
      </c>
      <c r="AV374" s="13" t="s">
        <v>126</v>
      </c>
      <c r="AW374" s="13" t="s">
        <v>31</v>
      </c>
      <c r="AX374" s="13" t="s">
        <v>77</v>
      </c>
      <c r="AY374" s="152" t="s">
        <v>120</v>
      </c>
    </row>
    <row r="375" spans="2:65" s="1" customFormat="1" ht="24.15" customHeight="1">
      <c r="B375" s="33"/>
      <c r="C375" s="164" t="s">
        <v>540</v>
      </c>
      <c r="D375" s="164" t="s">
        <v>229</v>
      </c>
      <c r="E375" s="165" t="s">
        <v>541</v>
      </c>
      <c r="F375" s="166" t="s">
        <v>542</v>
      </c>
      <c r="G375" s="167" t="s">
        <v>125</v>
      </c>
      <c r="H375" s="168">
        <v>135.49</v>
      </c>
      <c r="I375" s="169"/>
      <c r="J375" s="170">
        <f>ROUND(I375*H375,2)</f>
        <v>0</v>
      </c>
      <c r="K375" s="171"/>
      <c r="L375" s="172"/>
      <c r="M375" s="173" t="s">
        <v>19</v>
      </c>
      <c r="N375" s="174" t="s">
        <v>40</v>
      </c>
      <c r="P375" s="135">
        <f>O375*H375</f>
        <v>0</v>
      </c>
      <c r="Q375" s="135">
        <v>6.6E-3</v>
      </c>
      <c r="R375" s="135">
        <f>Q375*H375</f>
        <v>0.89423400000000008</v>
      </c>
      <c r="S375" s="135">
        <v>0</v>
      </c>
      <c r="T375" s="136">
        <f>S375*H375</f>
        <v>0</v>
      </c>
      <c r="AR375" s="137" t="s">
        <v>325</v>
      </c>
      <c r="AT375" s="137" t="s">
        <v>229</v>
      </c>
      <c r="AU375" s="137" t="s">
        <v>79</v>
      </c>
      <c r="AY375" s="18" t="s">
        <v>120</v>
      </c>
      <c r="BE375" s="138">
        <f>IF(N375="základní",J375,0)</f>
        <v>0</v>
      </c>
      <c r="BF375" s="138">
        <f>IF(N375="snížená",J375,0)</f>
        <v>0</v>
      </c>
      <c r="BG375" s="138">
        <f>IF(N375="zákl. přenesená",J375,0)</f>
        <v>0</v>
      </c>
      <c r="BH375" s="138">
        <f>IF(N375="sníž. přenesená",J375,0)</f>
        <v>0</v>
      </c>
      <c r="BI375" s="138">
        <f>IF(N375="nulová",J375,0)</f>
        <v>0</v>
      </c>
      <c r="BJ375" s="18" t="s">
        <v>77</v>
      </c>
      <c r="BK375" s="138">
        <f>ROUND(I375*H375,2)</f>
        <v>0</v>
      </c>
      <c r="BL375" s="18" t="s">
        <v>222</v>
      </c>
      <c r="BM375" s="137" t="s">
        <v>543</v>
      </c>
    </row>
    <row r="376" spans="2:65" s="12" customFormat="1" ht="10.199999999999999">
      <c r="B376" s="143"/>
      <c r="D376" s="144" t="s">
        <v>130</v>
      </c>
      <c r="E376" s="145" t="s">
        <v>19</v>
      </c>
      <c r="F376" s="146" t="s">
        <v>544</v>
      </c>
      <c r="H376" s="147">
        <v>135.49</v>
      </c>
      <c r="I376" s="148"/>
      <c r="L376" s="143"/>
      <c r="M376" s="149"/>
      <c r="T376" s="150"/>
      <c r="AT376" s="145" t="s">
        <v>130</v>
      </c>
      <c r="AU376" s="145" t="s">
        <v>79</v>
      </c>
      <c r="AV376" s="12" t="s">
        <v>79</v>
      </c>
      <c r="AW376" s="12" t="s">
        <v>31</v>
      </c>
      <c r="AX376" s="12" t="s">
        <v>69</v>
      </c>
      <c r="AY376" s="145" t="s">
        <v>120</v>
      </c>
    </row>
    <row r="377" spans="2:65" s="13" customFormat="1" ht="10.199999999999999">
      <c r="B377" s="151"/>
      <c r="D377" s="144" t="s">
        <v>130</v>
      </c>
      <c r="E377" s="152" t="s">
        <v>19</v>
      </c>
      <c r="F377" s="153" t="s">
        <v>132</v>
      </c>
      <c r="H377" s="154">
        <v>135.49</v>
      </c>
      <c r="I377" s="155"/>
      <c r="L377" s="151"/>
      <c r="M377" s="156"/>
      <c r="T377" s="157"/>
      <c r="AT377" s="152" t="s">
        <v>130</v>
      </c>
      <c r="AU377" s="152" t="s">
        <v>79</v>
      </c>
      <c r="AV377" s="13" t="s">
        <v>126</v>
      </c>
      <c r="AW377" s="13" t="s">
        <v>31</v>
      </c>
      <c r="AX377" s="13" t="s">
        <v>77</v>
      </c>
      <c r="AY377" s="152" t="s">
        <v>120</v>
      </c>
    </row>
    <row r="378" spans="2:65" s="1" customFormat="1" ht="24.15" customHeight="1">
      <c r="B378" s="33"/>
      <c r="C378" s="164" t="s">
        <v>545</v>
      </c>
      <c r="D378" s="164" t="s">
        <v>229</v>
      </c>
      <c r="E378" s="165" t="s">
        <v>546</v>
      </c>
      <c r="F378" s="166" t="s">
        <v>547</v>
      </c>
      <c r="G378" s="167" t="s">
        <v>125</v>
      </c>
      <c r="H378" s="168">
        <v>135.49</v>
      </c>
      <c r="I378" s="169"/>
      <c r="J378" s="170">
        <f>ROUND(I378*H378,2)</f>
        <v>0</v>
      </c>
      <c r="K378" s="171"/>
      <c r="L378" s="172"/>
      <c r="M378" s="173" t="s">
        <v>19</v>
      </c>
      <c r="N378" s="174" t="s">
        <v>40</v>
      </c>
      <c r="P378" s="135">
        <f>O378*H378</f>
        <v>0</v>
      </c>
      <c r="Q378" s="135">
        <v>6.6E-3</v>
      </c>
      <c r="R378" s="135">
        <f>Q378*H378</f>
        <v>0.89423400000000008</v>
      </c>
      <c r="S378" s="135">
        <v>0</v>
      </c>
      <c r="T378" s="136">
        <f>S378*H378</f>
        <v>0</v>
      </c>
      <c r="AR378" s="137" t="s">
        <v>325</v>
      </c>
      <c r="AT378" s="137" t="s">
        <v>229</v>
      </c>
      <c r="AU378" s="137" t="s">
        <v>79</v>
      </c>
      <c r="AY378" s="18" t="s">
        <v>120</v>
      </c>
      <c r="BE378" s="138">
        <f>IF(N378="základní",J378,0)</f>
        <v>0</v>
      </c>
      <c r="BF378" s="138">
        <f>IF(N378="snížená",J378,0)</f>
        <v>0</v>
      </c>
      <c r="BG378" s="138">
        <f>IF(N378="zákl. přenesená",J378,0)</f>
        <v>0</v>
      </c>
      <c r="BH378" s="138">
        <f>IF(N378="sníž. přenesená",J378,0)</f>
        <v>0</v>
      </c>
      <c r="BI378" s="138">
        <f>IF(N378="nulová",J378,0)</f>
        <v>0</v>
      </c>
      <c r="BJ378" s="18" t="s">
        <v>77</v>
      </c>
      <c r="BK378" s="138">
        <f>ROUND(I378*H378,2)</f>
        <v>0</v>
      </c>
      <c r="BL378" s="18" t="s">
        <v>222</v>
      </c>
      <c r="BM378" s="137" t="s">
        <v>548</v>
      </c>
    </row>
    <row r="379" spans="2:65" s="12" customFormat="1" ht="10.199999999999999">
      <c r="B379" s="143"/>
      <c r="D379" s="144" t="s">
        <v>130</v>
      </c>
      <c r="E379" s="145" t="s">
        <v>19</v>
      </c>
      <c r="F379" s="146" t="s">
        <v>544</v>
      </c>
      <c r="H379" s="147">
        <v>135.49</v>
      </c>
      <c r="I379" s="148"/>
      <c r="L379" s="143"/>
      <c r="M379" s="149"/>
      <c r="T379" s="150"/>
      <c r="AT379" s="145" t="s">
        <v>130</v>
      </c>
      <c r="AU379" s="145" t="s">
        <v>79</v>
      </c>
      <c r="AV379" s="12" t="s">
        <v>79</v>
      </c>
      <c r="AW379" s="12" t="s">
        <v>31</v>
      </c>
      <c r="AX379" s="12" t="s">
        <v>69</v>
      </c>
      <c r="AY379" s="145" t="s">
        <v>120</v>
      </c>
    </row>
    <row r="380" spans="2:65" s="13" customFormat="1" ht="10.199999999999999">
      <c r="B380" s="151"/>
      <c r="D380" s="144" t="s">
        <v>130</v>
      </c>
      <c r="E380" s="152" t="s">
        <v>19</v>
      </c>
      <c r="F380" s="153" t="s">
        <v>132</v>
      </c>
      <c r="H380" s="154">
        <v>135.49</v>
      </c>
      <c r="I380" s="155"/>
      <c r="L380" s="151"/>
      <c r="M380" s="156"/>
      <c r="T380" s="157"/>
      <c r="AT380" s="152" t="s">
        <v>130</v>
      </c>
      <c r="AU380" s="152" t="s">
        <v>79</v>
      </c>
      <c r="AV380" s="13" t="s">
        <v>126</v>
      </c>
      <c r="AW380" s="13" t="s">
        <v>31</v>
      </c>
      <c r="AX380" s="13" t="s">
        <v>77</v>
      </c>
      <c r="AY380" s="152" t="s">
        <v>120</v>
      </c>
    </row>
    <row r="381" spans="2:65" s="1" customFormat="1" ht="24.15" customHeight="1">
      <c r="B381" s="33"/>
      <c r="C381" s="125" t="s">
        <v>549</v>
      </c>
      <c r="D381" s="125" t="s">
        <v>122</v>
      </c>
      <c r="E381" s="126" t="s">
        <v>550</v>
      </c>
      <c r="F381" s="127" t="s">
        <v>551</v>
      </c>
      <c r="G381" s="128" t="s">
        <v>125</v>
      </c>
      <c r="H381" s="129">
        <v>20.67</v>
      </c>
      <c r="I381" s="130"/>
      <c r="J381" s="131">
        <f>ROUND(I381*H381,2)</f>
        <v>0</v>
      </c>
      <c r="K381" s="132"/>
      <c r="L381" s="33"/>
      <c r="M381" s="133" t="s">
        <v>19</v>
      </c>
      <c r="N381" s="134" t="s">
        <v>40</v>
      </c>
      <c r="P381" s="135">
        <f>O381*H381</f>
        <v>0</v>
      </c>
      <c r="Q381" s="135">
        <v>6.0000000000000001E-3</v>
      </c>
      <c r="R381" s="135">
        <f>Q381*H381</f>
        <v>0.12402000000000002</v>
      </c>
      <c r="S381" s="135">
        <v>0</v>
      </c>
      <c r="T381" s="136">
        <f>S381*H381</f>
        <v>0</v>
      </c>
      <c r="AR381" s="137" t="s">
        <v>222</v>
      </c>
      <c r="AT381" s="137" t="s">
        <v>122</v>
      </c>
      <c r="AU381" s="137" t="s">
        <v>79</v>
      </c>
      <c r="AY381" s="18" t="s">
        <v>120</v>
      </c>
      <c r="BE381" s="138">
        <f>IF(N381="základní",J381,0)</f>
        <v>0</v>
      </c>
      <c r="BF381" s="138">
        <f>IF(N381="snížená",J381,0)</f>
        <v>0</v>
      </c>
      <c r="BG381" s="138">
        <f>IF(N381="zákl. přenesená",J381,0)</f>
        <v>0</v>
      </c>
      <c r="BH381" s="138">
        <f>IF(N381="sníž. přenesená",J381,0)</f>
        <v>0</v>
      </c>
      <c r="BI381" s="138">
        <f>IF(N381="nulová",J381,0)</f>
        <v>0</v>
      </c>
      <c r="BJ381" s="18" t="s">
        <v>77</v>
      </c>
      <c r="BK381" s="138">
        <f>ROUND(I381*H381,2)</f>
        <v>0</v>
      </c>
      <c r="BL381" s="18" t="s">
        <v>222</v>
      </c>
      <c r="BM381" s="137" t="s">
        <v>552</v>
      </c>
    </row>
    <row r="382" spans="2:65" s="1" customFormat="1" ht="10.199999999999999">
      <c r="B382" s="33"/>
      <c r="D382" s="139" t="s">
        <v>128</v>
      </c>
      <c r="F382" s="140" t="s">
        <v>553</v>
      </c>
      <c r="I382" s="141"/>
      <c r="L382" s="33"/>
      <c r="M382" s="142"/>
      <c r="T382" s="54"/>
      <c r="AT382" s="18" t="s">
        <v>128</v>
      </c>
      <c r="AU382" s="18" t="s">
        <v>79</v>
      </c>
    </row>
    <row r="383" spans="2:65" s="14" customFormat="1" ht="10.199999999999999">
      <c r="B383" s="158"/>
      <c r="D383" s="144" t="s">
        <v>130</v>
      </c>
      <c r="E383" s="159" t="s">
        <v>19</v>
      </c>
      <c r="F383" s="160" t="s">
        <v>554</v>
      </c>
      <c r="H383" s="159" t="s">
        <v>19</v>
      </c>
      <c r="I383" s="161"/>
      <c r="L383" s="158"/>
      <c r="M383" s="162"/>
      <c r="T383" s="163"/>
      <c r="AT383" s="159" t="s">
        <v>130</v>
      </c>
      <c r="AU383" s="159" t="s">
        <v>79</v>
      </c>
      <c r="AV383" s="14" t="s">
        <v>77</v>
      </c>
      <c r="AW383" s="14" t="s">
        <v>31</v>
      </c>
      <c r="AX383" s="14" t="s">
        <v>69</v>
      </c>
      <c r="AY383" s="159" t="s">
        <v>120</v>
      </c>
    </row>
    <row r="384" spans="2:65" s="14" customFormat="1" ht="10.199999999999999">
      <c r="B384" s="158"/>
      <c r="D384" s="144" t="s">
        <v>130</v>
      </c>
      <c r="E384" s="159" t="s">
        <v>19</v>
      </c>
      <c r="F384" s="160" t="s">
        <v>555</v>
      </c>
      <c r="H384" s="159" t="s">
        <v>19</v>
      </c>
      <c r="I384" s="161"/>
      <c r="L384" s="158"/>
      <c r="M384" s="162"/>
      <c r="T384" s="163"/>
      <c r="AT384" s="159" t="s">
        <v>130</v>
      </c>
      <c r="AU384" s="159" t="s">
        <v>79</v>
      </c>
      <c r="AV384" s="14" t="s">
        <v>77</v>
      </c>
      <c r="AW384" s="14" t="s">
        <v>31</v>
      </c>
      <c r="AX384" s="14" t="s">
        <v>69</v>
      </c>
      <c r="AY384" s="159" t="s">
        <v>120</v>
      </c>
    </row>
    <row r="385" spans="2:65" s="12" customFormat="1" ht="10.199999999999999">
      <c r="B385" s="143"/>
      <c r="D385" s="144" t="s">
        <v>130</v>
      </c>
      <c r="E385" s="145" t="s">
        <v>19</v>
      </c>
      <c r="F385" s="146" t="s">
        <v>556</v>
      </c>
      <c r="H385" s="147">
        <v>11.05</v>
      </c>
      <c r="I385" s="148"/>
      <c r="L385" s="143"/>
      <c r="M385" s="149"/>
      <c r="T385" s="150"/>
      <c r="AT385" s="145" t="s">
        <v>130</v>
      </c>
      <c r="AU385" s="145" t="s">
        <v>79</v>
      </c>
      <c r="AV385" s="12" t="s">
        <v>79</v>
      </c>
      <c r="AW385" s="12" t="s">
        <v>31</v>
      </c>
      <c r="AX385" s="12" t="s">
        <v>69</v>
      </c>
      <c r="AY385" s="145" t="s">
        <v>120</v>
      </c>
    </row>
    <row r="386" spans="2:65" s="14" customFormat="1" ht="10.199999999999999">
      <c r="B386" s="158"/>
      <c r="D386" s="144" t="s">
        <v>130</v>
      </c>
      <c r="E386" s="159" t="s">
        <v>19</v>
      </c>
      <c r="F386" s="160" t="s">
        <v>557</v>
      </c>
      <c r="H386" s="159" t="s">
        <v>19</v>
      </c>
      <c r="I386" s="161"/>
      <c r="L386" s="158"/>
      <c r="M386" s="162"/>
      <c r="T386" s="163"/>
      <c r="AT386" s="159" t="s">
        <v>130</v>
      </c>
      <c r="AU386" s="159" t="s">
        <v>79</v>
      </c>
      <c r="AV386" s="14" t="s">
        <v>77</v>
      </c>
      <c r="AW386" s="14" t="s">
        <v>31</v>
      </c>
      <c r="AX386" s="14" t="s">
        <v>69</v>
      </c>
      <c r="AY386" s="159" t="s">
        <v>120</v>
      </c>
    </row>
    <row r="387" spans="2:65" s="12" customFormat="1" ht="10.199999999999999">
      <c r="B387" s="143"/>
      <c r="D387" s="144" t="s">
        <v>130</v>
      </c>
      <c r="E387" s="145" t="s">
        <v>19</v>
      </c>
      <c r="F387" s="146" t="s">
        <v>558</v>
      </c>
      <c r="H387" s="147">
        <v>9.0299999999999994</v>
      </c>
      <c r="I387" s="148"/>
      <c r="L387" s="143"/>
      <c r="M387" s="149"/>
      <c r="T387" s="150"/>
      <c r="AT387" s="145" t="s">
        <v>130</v>
      </c>
      <c r="AU387" s="145" t="s">
        <v>79</v>
      </c>
      <c r="AV387" s="12" t="s">
        <v>79</v>
      </c>
      <c r="AW387" s="12" t="s">
        <v>31</v>
      </c>
      <c r="AX387" s="12" t="s">
        <v>69</v>
      </c>
      <c r="AY387" s="145" t="s">
        <v>120</v>
      </c>
    </row>
    <row r="388" spans="2:65" s="14" customFormat="1" ht="10.199999999999999">
      <c r="B388" s="158"/>
      <c r="D388" s="144" t="s">
        <v>130</v>
      </c>
      <c r="E388" s="159" t="s">
        <v>19</v>
      </c>
      <c r="F388" s="160" t="s">
        <v>559</v>
      </c>
      <c r="H388" s="159" t="s">
        <v>19</v>
      </c>
      <c r="I388" s="161"/>
      <c r="L388" s="158"/>
      <c r="M388" s="162"/>
      <c r="T388" s="163"/>
      <c r="AT388" s="159" t="s">
        <v>130</v>
      </c>
      <c r="AU388" s="159" t="s">
        <v>79</v>
      </c>
      <c r="AV388" s="14" t="s">
        <v>77</v>
      </c>
      <c r="AW388" s="14" t="s">
        <v>31</v>
      </c>
      <c r="AX388" s="14" t="s">
        <v>69</v>
      </c>
      <c r="AY388" s="159" t="s">
        <v>120</v>
      </c>
    </row>
    <row r="389" spans="2:65" s="12" customFormat="1" ht="10.199999999999999">
      <c r="B389" s="143"/>
      <c r="D389" s="144" t="s">
        <v>130</v>
      </c>
      <c r="E389" s="145" t="s">
        <v>19</v>
      </c>
      <c r="F389" s="146" t="s">
        <v>560</v>
      </c>
      <c r="H389" s="147">
        <v>0.59</v>
      </c>
      <c r="I389" s="148"/>
      <c r="L389" s="143"/>
      <c r="M389" s="149"/>
      <c r="T389" s="150"/>
      <c r="AT389" s="145" t="s">
        <v>130</v>
      </c>
      <c r="AU389" s="145" t="s">
        <v>79</v>
      </c>
      <c r="AV389" s="12" t="s">
        <v>79</v>
      </c>
      <c r="AW389" s="12" t="s">
        <v>31</v>
      </c>
      <c r="AX389" s="12" t="s">
        <v>69</v>
      </c>
      <c r="AY389" s="145" t="s">
        <v>120</v>
      </c>
    </row>
    <row r="390" spans="2:65" s="13" customFormat="1" ht="10.199999999999999">
      <c r="B390" s="151"/>
      <c r="D390" s="144" t="s">
        <v>130</v>
      </c>
      <c r="E390" s="152" t="s">
        <v>19</v>
      </c>
      <c r="F390" s="153" t="s">
        <v>132</v>
      </c>
      <c r="H390" s="154">
        <v>20.67</v>
      </c>
      <c r="I390" s="155"/>
      <c r="L390" s="151"/>
      <c r="M390" s="156"/>
      <c r="T390" s="157"/>
      <c r="AT390" s="152" t="s">
        <v>130</v>
      </c>
      <c r="AU390" s="152" t="s">
        <v>79</v>
      </c>
      <c r="AV390" s="13" t="s">
        <v>126</v>
      </c>
      <c r="AW390" s="13" t="s">
        <v>31</v>
      </c>
      <c r="AX390" s="13" t="s">
        <v>77</v>
      </c>
      <c r="AY390" s="152" t="s">
        <v>120</v>
      </c>
    </row>
    <row r="391" spans="2:65" s="1" customFormat="1" ht="24.15" customHeight="1">
      <c r="B391" s="33"/>
      <c r="C391" s="164" t="s">
        <v>561</v>
      </c>
      <c r="D391" s="164" t="s">
        <v>229</v>
      </c>
      <c r="E391" s="165" t="s">
        <v>562</v>
      </c>
      <c r="F391" s="166" t="s">
        <v>563</v>
      </c>
      <c r="G391" s="167" t="s">
        <v>125</v>
      </c>
      <c r="H391" s="168">
        <v>22.736999999999998</v>
      </c>
      <c r="I391" s="169"/>
      <c r="J391" s="170">
        <f>ROUND(I391*H391,2)</f>
        <v>0</v>
      </c>
      <c r="K391" s="171"/>
      <c r="L391" s="172"/>
      <c r="M391" s="173" t="s">
        <v>19</v>
      </c>
      <c r="N391" s="174" t="s">
        <v>40</v>
      </c>
      <c r="P391" s="135">
        <f>O391*H391</f>
        <v>0</v>
      </c>
      <c r="Q391" s="135">
        <v>1.5E-3</v>
      </c>
      <c r="R391" s="135">
        <f>Q391*H391</f>
        <v>3.4105499999999997E-2</v>
      </c>
      <c r="S391" s="135">
        <v>0</v>
      </c>
      <c r="T391" s="136">
        <f>S391*H391</f>
        <v>0</v>
      </c>
      <c r="AR391" s="137" t="s">
        <v>325</v>
      </c>
      <c r="AT391" s="137" t="s">
        <v>229</v>
      </c>
      <c r="AU391" s="137" t="s">
        <v>79</v>
      </c>
      <c r="AY391" s="18" t="s">
        <v>120</v>
      </c>
      <c r="BE391" s="138">
        <f>IF(N391="základní",J391,0)</f>
        <v>0</v>
      </c>
      <c r="BF391" s="138">
        <f>IF(N391="snížená",J391,0)</f>
        <v>0</v>
      </c>
      <c r="BG391" s="138">
        <f>IF(N391="zákl. přenesená",J391,0)</f>
        <v>0</v>
      </c>
      <c r="BH391" s="138">
        <f>IF(N391="sníž. přenesená",J391,0)</f>
        <v>0</v>
      </c>
      <c r="BI391" s="138">
        <f>IF(N391="nulová",J391,0)</f>
        <v>0</v>
      </c>
      <c r="BJ391" s="18" t="s">
        <v>77</v>
      </c>
      <c r="BK391" s="138">
        <f>ROUND(I391*H391,2)</f>
        <v>0</v>
      </c>
      <c r="BL391" s="18" t="s">
        <v>222</v>
      </c>
      <c r="BM391" s="137" t="s">
        <v>564</v>
      </c>
    </row>
    <row r="392" spans="2:65" s="14" customFormat="1" ht="10.199999999999999">
      <c r="B392" s="158"/>
      <c r="D392" s="144" t="s">
        <v>130</v>
      </c>
      <c r="E392" s="159" t="s">
        <v>19</v>
      </c>
      <c r="F392" s="160" t="s">
        <v>555</v>
      </c>
      <c r="H392" s="159" t="s">
        <v>19</v>
      </c>
      <c r="I392" s="161"/>
      <c r="L392" s="158"/>
      <c r="M392" s="162"/>
      <c r="T392" s="163"/>
      <c r="AT392" s="159" t="s">
        <v>130</v>
      </c>
      <c r="AU392" s="159" t="s">
        <v>79</v>
      </c>
      <c r="AV392" s="14" t="s">
        <v>77</v>
      </c>
      <c r="AW392" s="14" t="s">
        <v>31</v>
      </c>
      <c r="AX392" s="14" t="s">
        <v>69</v>
      </c>
      <c r="AY392" s="159" t="s">
        <v>120</v>
      </c>
    </row>
    <row r="393" spans="2:65" s="12" customFormat="1" ht="10.199999999999999">
      <c r="B393" s="143"/>
      <c r="D393" s="144" t="s">
        <v>130</v>
      </c>
      <c r="E393" s="145" t="s">
        <v>19</v>
      </c>
      <c r="F393" s="146" t="s">
        <v>565</v>
      </c>
      <c r="H393" s="147">
        <v>12.154999999999999</v>
      </c>
      <c r="I393" s="148"/>
      <c r="L393" s="143"/>
      <c r="M393" s="149"/>
      <c r="T393" s="150"/>
      <c r="AT393" s="145" t="s">
        <v>130</v>
      </c>
      <c r="AU393" s="145" t="s">
        <v>79</v>
      </c>
      <c r="AV393" s="12" t="s">
        <v>79</v>
      </c>
      <c r="AW393" s="12" t="s">
        <v>31</v>
      </c>
      <c r="AX393" s="12" t="s">
        <v>69</v>
      </c>
      <c r="AY393" s="145" t="s">
        <v>120</v>
      </c>
    </row>
    <row r="394" spans="2:65" s="14" customFormat="1" ht="10.199999999999999">
      <c r="B394" s="158"/>
      <c r="D394" s="144" t="s">
        <v>130</v>
      </c>
      <c r="E394" s="159" t="s">
        <v>19</v>
      </c>
      <c r="F394" s="160" t="s">
        <v>557</v>
      </c>
      <c r="H394" s="159" t="s">
        <v>19</v>
      </c>
      <c r="I394" s="161"/>
      <c r="L394" s="158"/>
      <c r="M394" s="162"/>
      <c r="T394" s="163"/>
      <c r="AT394" s="159" t="s">
        <v>130</v>
      </c>
      <c r="AU394" s="159" t="s">
        <v>79</v>
      </c>
      <c r="AV394" s="14" t="s">
        <v>77</v>
      </c>
      <c r="AW394" s="14" t="s">
        <v>31</v>
      </c>
      <c r="AX394" s="14" t="s">
        <v>69</v>
      </c>
      <c r="AY394" s="159" t="s">
        <v>120</v>
      </c>
    </row>
    <row r="395" spans="2:65" s="12" customFormat="1" ht="10.199999999999999">
      <c r="B395" s="143"/>
      <c r="D395" s="144" t="s">
        <v>130</v>
      </c>
      <c r="E395" s="145" t="s">
        <v>19</v>
      </c>
      <c r="F395" s="146" t="s">
        <v>566</v>
      </c>
      <c r="H395" s="147">
        <v>9.9329999999999998</v>
      </c>
      <c r="I395" s="148"/>
      <c r="L395" s="143"/>
      <c r="M395" s="149"/>
      <c r="T395" s="150"/>
      <c r="AT395" s="145" t="s">
        <v>130</v>
      </c>
      <c r="AU395" s="145" t="s">
        <v>79</v>
      </c>
      <c r="AV395" s="12" t="s">
        <v>79</v>
      </c>
      <c r="AW395" s="12" t="s">
        <v>31</v>
      </c>
      <c r="AX395" s="12" t="s">
        <v>69</v>
      </c>
      <c r="AY395" s="145" t="s">
        <v>120</v>
      </c>
    </row>
    <row r="396" spans="2:65" s="14" customFormat="1" ht="10.199999999999999">
      <c r="B396" s="158"/>
      <c r="D396" s="144" t="s">
        <v>130</v>
      </c>
      <c r="E396" s="159" t="s">
        <v>19</v>
      </c>
      <c r="F396" s="160" t="s">
        <v>559</v>
      </c>
      <c r="H396" s="159" t="s">
        <v>19</v>
      </c>
      <c r="I396" s="161"/>
      <c r="L396" s="158"/>
      <c r="M396" s="162"/>
      <c r="T396" s="163"/>
      <c r="AT396" s="159" t="s">
        <v>130</v>
      </c>
      <c r="AU396" s="159" t="s">
        <v>79</v>
      </c>
      <c r="AV396" s="14" t="s">
        <v>77</v>
      </c>
      <c r="AW396" s="14" t="s">
        <v>31</v>
      </c>
      <c r="AX396" s="14" t="s">
        <v>69</v>
      </c>
      <c r="AY396" s="159" t="s">
        <v>120</v>
      </c>
    </row>
    <row r="397" spans="2:65" s="12" customFormat="1" ht="10.199999999999999">
      <c r="B397" s="143"/>
      <c r="D397" s="144" t="s">
        <v>130</v>
      </c>
      <c r="E397" s="145" t="s">
        <v>19</v>
      </c>
      <c r="F397" s="146" t="s">
        <v>567</v>
      </c>
      <c r="H397" s="147">
        <v>0.64900000000000002</v>
      </c>
      <c r="I397" s="148"/>
      <c r="L397" s="143"/>
      <c r="M397" s="149"/>
      <c r="T397" s="150"/>
      <c r="AT397" s="145" t="s">
        <v>130</v>
      </c>
      <c r="AU397" s="145" t="s">
        <v>79</v>
      </c>
      <c r="AV397" s="12" t="s">
        <v>79</v>
      </c>
      <c r="AW397" s="12" t="s">
        <v>31</v>
      </c>
      <c r="AX397" s="12" t="s">
        <v>69</v>
      </c>
      <c r="AY397" s="145" t="s">
        <v>120</v>
      </c>
    </row>
    <row r="398" spans="2:65" s="13" customFormat="1" ht="10.199999999999999">
      <c r="B398" s="151"/>
      <c r="D398" s="144" t="s">
        <v>130</v>
      </c>
      <c r="E398" s="152" t="s">
        <v>19</v>
      </c>
      <c r="F398" s="153" t="s">
        <v>132</v>
      </c>
      <c r="H398" s="154">
        <v>22.737000000000002</v>
      </c>
      <c r="I398" s="155"/>
      <c r="L398" s="151"/>
      <c r="M398" s="156"/>
      <c r="T398" s="157"/>
      <c r="AT398" s="152" t="s">
        <v>130</v>
      </c>
      <c r="AU398" s="152" t="s">
        <v>79</v>
      </c>
      <c r="AV398" s="13" t="s">
        <v>126</v>
      </c>
      <c r="AW398" s="13" t="s">
        <v>31</v>
      </c>
      <c r="AX398" s="13" t="s">
        <v>77</v>
      </c>
      <c r="AY398" s="152" t="s">
        <v>120</v>
      </c>
    </row>
    <row r="399" spans="2:65" s="1" customFormat="1" ht="24.15" customHeight="1">
      <c r="B399" s="33"/>
      <c r="C399" s="125" t="s">
        <v>568</v>
      </c>
      <c r="D399" s="125" t="s">
        <v>122</v>
      </c>
      <c r="E399" s="126" t="s">
        <v>569</v>
      </c>
      <c r="F399" s="127" t="s">
        <v>570</v>
      </c>
      <c r="G399" s="128" t="s">
        <v>237</v>
      </c>
      <c r="H399" s="129">
        <v>3.4390000000000001</v>
      </c>
      <c r="I399" s="130"/>
      <c r="J399" s="131">
        <f>ROUND(I399*H399,2)</f>
        <v>0</v>
      </c>
      <c r="K399" s="132"/>
      <c r="L399" s="33"/>
      <c r="M399" s="133" t="s">
        <v>19</v>
      </c>
      <c r="N399" s="134" t="s">
        <v>40</v>
      </c>
      <c r="P399" s="135">
        <f>O399*H399</f>
        <v>0</v>
      </c>
      <c r="Q399" s="135">
        <v>0</v>
      </c>
      <c r="R399" s="135">
        <f>Q399*H399</f>
        <v>0</v>
      </c>
      <c r="S399" s="135">
        <v>0</v>
      </c>
      <c r="T399" s="136">
        <f>S399*H399</f>
        <v>0</v>
      </c>
      <c r="AR399" s="137" t="s">
        <v>222</v>
      </c>
      <c r="AT399" s="137" t="s">
        <v>122</v>
      </c>
      <c r="AU399" s="137" t="s">
        <v>79</v>
      </c>
      <c r="AY399" s="18" t="s">
        <v>120</v>
      </c>
      <c r="BE399" s="138">
        <f>IF(N399="základní",J399,0)</f>
        <v>0</v>
      </c>
      <c r="BF399" s="138">
        <f>IF(N399="snížená",J399,0)</f>
        <v>0</v>
      </c>
      <c r="BG399" s="138">
        <f>IF(N399="zákl. přenesená",J399,0)</f>
        <v>0</v>
      </c>
      <c r="BH399" s="138">
        <f>IF(N399="sníž. přenesená",J399,0)</f>
        <v>0</v>
      </c>
      <c r="BI399" s="138">
        <f>IF(N399="nulová",J399,0)</f>
        <v>0</v>
      </c>
      <c r="BJ399" s="18" t="s">
        <v>77</v>
      </c>
      <c r="BK399" s="138">
        <f>ROUND(I399*H399,2)</f>
        <v>0</v>
      </c>
      <c r="BL399" s="18" t="s">
        <v>222</v>
      </c>
      <c r="BM399" s="137" t="s">
        <v>571</v>
      </c>
    </row>
    <row r="400" spans="2:65" s="1" customFormat="1" ht="10.199999999999999">
      <c r="B400" s="33"/>
      <c r="D400" s="139" t="s">
        <v>128</v>
      </c>
      <c r="F400" s="140" t="s">
        <v>572</v>
      </c>
      <c r="I400" s="141"/>
      <c r="L400" s="33"/>
      <c r="M400" s="142"/>
      <c r="T400" s="54"/>
      <c r="AT400" s="18" t="s">
        <v>128</v>
      </c>
      <c r="AU400" s="18" t="s">
        <v>79</v>
      </c>
    </row>
    <row r="401" spans="2:65" s="11" customFormat="1" ht="22.8" customHeight="1">
      <c r="B401" s="113"/>
      <c r="D401" s="114" t="s">
        <v>68</v>
      </c>
      <c r="E401" s="123" t="s">
        <v>573</v>
      </c>
      <c r="F401" s="123" t="s">
        <v>574</v>
      </c>
      <c r="I401" s="116"/>
      <c r="J401" s="124">
        <f>BK401</f>
        <v>0</v>
      </c>
      <c r="L401" s="113"/>
      <c r="M401" s="118"/>
      <c r="P401" s="119">
        <f>SUM(P402:P404)</f>
        <v>0</v>
      </c>
      <c r="R401" s="119">
        <f>SUM(R402:R404)</f>
        <v>6.0000000000000001E-3</v>
      </c>
      <c r="T401" s="120">
        <f>SUM(T402:T404)</f>
        <v>0</v>
      </c>
      <c r="AR401" s="114" t="s">
        <v>79</v>
      </c>
      <c r="AT401" s="121" t="s">
        <v>68</v>
      </c>
      <c r="AU401" s="121" t="s">
        <v>77</v>
      </c>
      <c r="AY401" s="114" t="s">
        <v>120</v>
      </c>
      <c r="BK401" s="122">
        <f>SUM(BK402:BK404)</f>
        <v>0</v>
      </c>
    </row>
    <row r="402" spans="2:65" s="1" customFormat="1" ht="16.5" customHeight="1">
      <c r="B402" s="33"/>
      <c r="C402" s="125" t="s">
        <v>575</v>
      </c>
      <c r="D402" s="125" t="s">
        <v>122</v>
      </c>
      <c r="E402" s="126" t="s">
        <v>576</v>
      </c>
      <c r="F402" s="127" t="s">
        <v>577</v>
      </c>
      <c r="G402" s="128" t="s">
        <v>333</v>
      </c>
      <c r="H402" s="129">
        <v>4</v>
      </c>
      <c r="I402" s="130"/>
      <c r="J402" s="131">
        <f>ROUND(I402*H402,2)</f>
        <v>0</v>
      </c>
      <c r="K402" s="132"/>
      <c r="L402" s="33"/>
      <c r="M402" s="133" t="s">
        <v>19</v>
      </c>
      <c r="N402" s="134" t="s">
        <v>40</v>
      </c>
      <c r="P402" s="135">
        <f>O402*H402</f>
        <v>0</v>
      </c>
      <c r="Q402" s="135">
        <v>1.5E-3</v>
      </c>
      <c r="R402" s="135">
        <f>Q402*H402</f>
        <v>6.0000000000000001E-3</v>
      </c>
      <c r="S402" s="135">
        <v>0</v>
      </c>
      <c r="T402" s="136">
        <f>S402*H402</f>
        <v>0</v>
      </c>
      <c r="AR402" s="137" t="s">
        <v>222</v>
      </c>
      <c r="AT402" s="137" t="s">
        <v>122</v>
      </c>
      <c r="AU402" s="137" t="s">
        <v>79</v>
      </c>
      <c r="AY402" s="18" t="s">
        <v>120</v>
      </c>
      <c r="BE402" s="138">
        <f>IF(N402="základní",J402,0)</f>
        <v>0</v>
      </c>
      <c r="BF402" s="138">
        <f>IF(N402="snížená",J402,0)</f>
        <v>0</v>
      </c>
      <c r="BG402" s="138">
        <f>IF(N402="zákl. přenesená",J402,0)</f>
        <v>0</v>
      </c>
      <c r="BH402" s="138">
        <f>IF(N402="sníž. přenesená",J402,0)</f>
        <v>0</v>
      </c>
      <c r="BI402" s="138">
        <f>IF(N402="nulová",J402,0)</f>
        <v>0</v>
      </c>
      <c r="BJ402" s="18" t="s">
        <v>77</v>
      </c>
      <c r="BK402" s="138">
        <f>ROUND(I402*H402,2)</f>
        <v>0</v>
      </c>
      <c r="BL402" s="18" t="s">
        <v>222</v>
      </c>
      <c r="BM402" s="137" t="s">
        <v>578</v>
      </c>
    </row>
    <row r="403" spans="2:65" s="12" customFormat="1" ht="10.199999999999999">
      <c r="B403" s="143"/>
      <c r="D403" s="144" t="s">
        <v>130</v>
      </c>
      <c r="E403" s="145" t="s">
        <v>19</v>
      </c>
      <c r="F403" s="146" t="s">
        <v>335</v>
      </c>
      <c r="H403" s="147">
        <v>4</v>
      </c>
      <c r="I403" s="148"/>
      <c r="L403" s="143"/>
      <c r="M403" s="149"/>
      <c r="T403" s="150"/>
      <c r="AT403" s="145" t="s">
        <v>130</v>
      </c>
      <c r="AU403" s="145" t="s">
        <v>79</v>
      </c>
      <c r="AV403" s="12" t="s">
        <v>79</v>
      </c>
      <c r="AW403" s="12" t="s">
        <v>31</v>
      </c>
      <c r="AX403" s="12" t="s">
        <v>69</v>
      </c>
      <c r="AY403" s="145" t="s">
        <v>120</v>
      </c>
    </row>
    <row r="404" spans="2:65" s="13" customFormat="1" ht="10.199999999999999">
      <c r="B404" s="151"/>
      <c r="D404" s="144" t="s">
        <v>130</v>
      </c>
      <c r="E404" s="152" t="s">
        <v>19</v>
      </c>
      <c r="F404" s="153" t="s">
        <v>132</v>
      </c>
      <c r="H404" s="154">
        <v>4</v>
      </c>
      <c r="I404" s="155"/>
      <c r="L404" s="151"/>
      <c r="M404" s="156"/>
      <c r="T404" s="157"/>
      <c r="AT404" s="152" t="s">
        <v>130</v>
      </c>
      <c r="AU404" s="152" t="s">
        <v>79</v>
      </c>
      <c r="AV404" s="13" t="s">
        <v>126</v>
      </c>
      <c r="AW404" s="13" t="s">
        <v>31</v>
      </c>
      <c r="AX404" s="13" t="s">
        <v>77</v>
      </c>
      <c r="AY404" s="152" t="s">
        <v>120</v>
      </c>
    </row>
    <row r="405" spans="2:65" s="11" customFormat="1" ht="22.8" customHeight="1">
      <c r="B405" s="113"/>
      <c r="D405" s="114" t="s">
        <v>68</v>
      </c>
      <c r="E405" s="123" t="s">
        <v>579</v>
      </c>
      <c r="F405" s="123" t="s">
        <v>580</v>
      </c>
      <c r="I405" s="116"/>
      <c r="J405" s="124">
        <f>BK405</f>
        <v>0</v>
      </c>
      <c r="L405" s="113"/>
      <c r="M405" s="118"/>
      <c r="P405" s="119">
        <f>SUM(P406:P436)</f>
        <v>0</v>
      </c>
      <c r="R405" s="119">
        <f>SUM(R406:R436)</f>
        <v>0.26880994000000002</v>
      </c>
      <c r="T405" s="120">
        <f>SUM(T406:T436)</f>
        <v>0</v>
      </c>
      <c r="AR405" s="114" t="s">
        <v>79</v>
      </c>
      <c r="AT405" s="121" t="s">
        <v>68</v>
      </c>
      <c r="AU405" s="121" t="s">
        <v>77</v>
      </c>
      <c r="AY405" s="114" t="s">
        <v>120</v>
      </c>
      <c r="BK405" s="122">
        <f>SUM(BK406:BK436)</f>
        <v>0</v>
      </c>
    </row>
    <row r="406" spans="2:65" s="1" customFormat="1" ht="16.5" customHeight="1">
      <c r="B406" s="33"/>
      <c r="C406" s="125" t="s">
        <v>581</v>
      </c>
      <c r="D406" s="125" t="s">
        <v>122</v>
      </c>
      <c r="E406" s="126" t="s">
        <v>582</v>
      </c>
      <c r="F406" s="127" t="s">
        <v>583</v>
      </c>
      <c r="G406" s="128" t="s">
        <v>584</v>
      </c>
      <c r="H406" s="129">
        <v>104.04900000000001</v>
      </c>
      <c r="I406" s="130"/>
      <c r="J406" s="131">
        <f>ROUND(I406*H406,2)</f>
        <v>0</v>
      </c>
      <c r="K406" s="132"/>
      <c r="L406" s="33"/>
      <c r="M406" s="133" t="s">
        <v>19</v>
      </c>
      <c r="N406" s="134" t="s">
        <v>40</v>
      </c>
      <c r="P406" s="135">
        <f>O406*H406</f>
        <v>0</v>
      </c>
      <c r="Q406" s="135">
        <v>6.0000000000000002E-5</v>
      </c>
      <c r="R406" s="135">
        <f>Q406*H406</f>
        <v>6.2429400000000006E-3</v>
      </c>
      <c r="S406" s="135">
        <v>0</v>
      </c>
      <c r="T406" s="136">
        <f>S406*H406</f>
        <v>0</v>
      </c>
      <c r="AR406" s="137" t="s">
        <v>222</v>
      </c>
      <c r="AT406" s="137" t="s">
        <v>122</v>
      </c>
      <c r="AU406" s="137" t="s">
        <v>79</v>
      </c>
      <c r="AY406" s="18" t="s">
        <v>120</v>
      </c>
      <c r="BE406" s="138">
        <f>IF(N406="základní",J406,0)</f>
        <v>0</v>
      </c>
      <c r="BF406" s="138">
        <f>IF(N406="snížená",J406,0)</f>
        <v>0</v>
      </c>
      <c r="BG406" s="138">
        <f>IF(N406="zákl. přenesená",J406,0)</f>
        <v>0</v>
      </c>
      <c r="BH406" s="138">
        <f>IF(N406="sníž. přenesená",J406,0)</f>
        <v>0</v>
      </c>
      <c r="BI406" s="138">
        <f>IF(N406="nulová",J406,0)</f>
        <v>0</v>
      </c>
      <c r="BJ406" s="18" t="s">
        <v>77</v>
      </c>
      <c r="BK406" s="138">
        <f>ROUND(I406*H406,2)</f>
        <v>0</v>
      </c>
      <c r="BL406" s="18" t="s">
        <v>222</v>
      </c>
      <c r="BM406" s="137" t="s">
        <v>585</v>
      </c>
    </row>
    <row r="407" spans="2:65" s="1" customFormat="1" ht="10.199999999999999">
      <c r="B407" s="33"/>
      <c r="D407" s="139" t="s">
        <v>128</v>
      </c>
      <c r="F407" s="140" t="s">
        <v>586</v>
      </c>
      <c r="I407" s="141"/>
      <c r="L407" s="33"/>
      <c r="M407" s="142"/>
      <c r="T407" s="54"/>
      <c r="AT407" s="18" t="s">
        <v>128</v>
      </c>
      <c r="AU407" s="18" t="s">
        <v>79</v>
      </c>
    </row>
    <row r="408" spans="2:65" s="14" customFormat="1" ht="10.199999999999999">
      <c r="B408" s="158"/>
      <c r="D408" s="144" t="s">
        <v>130</v>
      </c>
      <c r="E408" s="159" t="s">
        <v>19</v>
      </c>
      <c r="F408" s="160" t="s">
        <v>587</v>
      </c>
      <c r="H408" s="159" t="s">
        <v>19</v>
      </c>
      <c r="I408" s="161"/>
      <c r="L408" s="158"/>
      <c r="M408" s="162"/>
      <c r="T408" s="163"/>
      <c r="AT408" s="159" t="s">
        <v>130</v>
      </c>
      <c r="AU408" s="159" t="s">
        <v>79</v>
      </c>
      <c r="AV408" s="14" t="s">
        <v>77</v>
      </c>
      <c r="AW408" s="14" t="s">
        <v>31</v>
      </c>
      <c r="AX408" s="14" t="s">
        <v>69</v>
      </c>
      <c r="AY408" s="159" t="s">
        <v>120</v>
      </c>
    </row>
    <row r="409" spans="2:65" s="14" customFormat="1" ht="10.199999999999999">
      <c r="B409" s="158"/>
      <c r="D409" s="144" t="s">
        <v>130</v>
      </c>
      <c r="E409" s="159" t="s">
        <v>19</v>
      </c>
      <c r="F409" s="160" t="s">
        <v>588</v>
      </c>
      <c r="H409" s="159" t="s">
        <v>19</v>
      </c>
      <c r="I409" s="161"/>
      <c r="L409" s="158"/>
      <c r="M409" s="162"/>
      <c r="T409" s="163"/>
      <c r="AT409" s="159" t="s">
        <v>130</v>
      </c>
      <c r="AU409" s="159" t="s">
        <v>79</v>
      </c>
      <c r="AV409" s="14" t="s">
        <v>77</v>
      </c>
      <c r="AW409" s="14" t="s">
        <v>31</v>
      </c>
      <c r="AX409" s="14" t="s">
        <v>69</v>
      </c>
      <c r="AY409" s="159" t="s">
        <v>120</v>
      </c>
    </row>
    <row r="410" spans="2:65" s="12" customFormat="1" ht="10.199999999999999">
      <c r="B410" s="143"/>
      <c r="D410" s="144" t="s">
        <v>130</v>
      </c>
      <c r="E410" s="145" t="s">
        <v>19</v>
      </c>
      <c r="F410" s="146" t="s">
        <v>589</v>
      </c>
      <c r="H410" s="147">
        <v>10.179</v>
      </c>
      <c r="I410" s="148"/>
      <c r="L410" s="143"/>
      <c r="M410" s="149"/>
      <c r="T410" s="150"/>
      <c r="AT410" s="145" t="s">
        <v>130</v>
      </c>
      <c r="AU410" s="145" t="s">
        <v>79</v>
      </c>
      <c r="AV410" s="12" t="s">
        <v>79</v>
      </c>
      <c r="AW410" s="12" t="s">
        <v>31</v>
      </c>
      <c r="AX410" s="12" t="s">
        <v>69</v>
      </c>
      <c r="AY410" s="145" t="s">
        <v>120</v>
      </c>
    </row>
    <row r="411" spans="2:65" s="12" customFormat="1" ht="10.199999999999999">
      <c r="B411" s="143"/>
      <c r="D411" s="144" t="s">
        <v>130</v>
      </c>
      <c r="E411" s="145" t="s">
        <v>19</v>
      </c>
      <c r="F411" s="146" t="s">
        <v>590</v>
      </c>
      <c r="H411" s="147">
        <v>5.2030000000000003</v>
      </c>
      <c r="I411" s="148"/>
      <c r="L411" s="143"/>
      <c r="M411" s="149"/>
      <c r="T411" s="150"/>
      <c r="AT411" s="145" t="s">
        <v>130</v>
      </c>
      <c r="AU411" s="145" t="s">
        <v>79</v>
      </c>
      <c r="AV411" s="12" t="s">
        <v>79</v>
      </c>
      <c r="AW411" s="12" t="s">
        <v>31</v>
      </c>
      <c r="AX411" s="12" t="s">
        <v>69</v>
      </c>
      <c r="AY411" s="145" t="s">
        <v>120</v>
      </c>
    </row>
    <row r="412" spans="2:65" s="15" customFormat="1" ht="10.199999999999999">
      <c r="B412" s="175"/>
      <c r="D412" s="144" t="s">
        <v>130</v>
      </c>
      <c r="E412" s="176" t="s">
        <v>19</v>
      </c>
      <c r="F412" s="177" t="s">
        <v>591</v>
      </c>
      <c r="H412" s="178">
        <v>15.382</v>
      </c>
      <c r="I412" s="179"/>
      <c r="L412" s="175"/>
      <c r="M412" s="180"/>
      <c r="T412" s="181"/>
      <c r="AT412" s="176" t="s">
        <v>130</v>
      </c>
      <c r="AU412" s="176" t="s">
        <v>79</v>
      </c>
      <c r="AV412" s="15" t="s">
        <v>139</v>
      </c>
      <c r="AW412" s="15" t="s">
        <v>31</v>
      </c>
      <c r="AX412" s="15" t="s">
        <v>69</v>
      </c>
      <c r="AY412" s="176" t="s">
        <v>120</v>
      </c>
    </row>
    <row r="413" spans="2:65" s="14" customFormat="1" ht="10.199999999999999">
      <c r="B413" s="158"/>
      <c r="D413" s="144" t="s">
        <v>130</v>
      </c>
      <c r="E413" s="159" t="s">
        <v>19</v>
      </c>
      <c r="F413" s="160" t="s">
        <v>592</v>
      </c>
      <c r="H413" s="159" t="s">
        <v>19</v>
      </c>
      <c r="I413" s="161"/>
      <c r="L413" s="158"/>
      <c r="M413" s="162"/>
      <c r="T413" s="163"/>
      <c r="AT413" s="159" t="s">
        <v>130</v>
      </c>
      <c r="AU413" s="159" t="s">
        <v>79</v>
      </c>
      <c r="AV413" s="14" t="s">
        <v>77</v>
      </c>
      <c r="AW413" s="14" t="s">
        <v>31</v>
      </c>
      <c r="AX413" s="14" t="s">
        <v>69</v>
      </c>
      <c r="AY413" s="159" t="s">
        <v>120</v>
      </c>
    </row>
    <row r="414" spans="2:65" s="12" customFormat="1" ht="10.199999999999999">
      <c r="B414" s="143"/>
      <c r="D414" s="144" t="s">
        <v>130</v>
      </c>
      <c r="E414" s="145" t="s">
        <v>19</v>
      </c>
      <c r="F414" s="146" t="s">
        <v>593</v>
      </c>
      <c r="H414" s="147">
        <v>88.667000000000002</v>
      </c>
      <c r="I414" s="148"/>
      <c r="L414" s="143"/>
      <c r="M414" s="149"/>
      <c r="T414" s="150"/>
      <c r="AT414" s="145" t="s">
        <v>130</v>
      </c>
      <c r="AU414" s="145" t="s">
        <v>79</v>
      </c>
      <c r="AV414" s="12" t="s">
        <v>79</v>
      </c>
      <c r="AW414" s="12" t="s">
        <v>31</v>
      </c>
      <c r="AX414" s="12" t="s">
        <v>69</v>
      </c>
      <c r="AY414" s="145" t="s">
        <v>120</v>
      </c>
    </row>
    <row r="415" spans="2:65" s="13" customFormat="1" ht="10.199999999999999">
      <c r="B415" s="151"/>
      <c r="D415" s="144" t="s">
        <v>130</v>
      </c>
      <c r="E415" s="152" t="s">
        <v>19</v>
      </c>
      <c r="F415" s="153" t="s">
        <v>132</v>
      </c>
      <c r="H415" s="154">
        <v>104.04900000000001</v>
      </c>
      <c r="I415" s="155"/>
      <c r="L415" s="151"/>
      <c r="M415" s="156"/>
      <c r="T415" s="157"/>
      <c r="AT415" s="152" t="s">
        <v>130</v>
      </c>
      <c r="AU415" s="152" t="s">
        <v>79</v>
      </c>
      <c r="AV415" s="13" t="s">
        <v>126</v>
      </c>
      <c r="AW415" s="13" t="s">
        <v>31</v>
      </c>
      <c r="AX415" s="13" t="s">
        <v>77</v>
      </c>
      <c r="AY415" s="152" t="s">
        <v>120</v>
      </c>
    </row>
    <row r="416" spans="2:65" s="1" customFormat="1" ht="16.5" customHeight="1">
      <c r="B416" s="33"/>
      <c r="C416" s="125" t="s">
        <v>594</v>
      </c>
      <c r="D416" s="125" t="s">
        <v>122</v>
      </c>
      <c r="E416" s="126" t="s">
        <v>595</v>
      </c>
      <c r="F416" s="127" t="s">
        <v>596</v>
      </c>
      <c r="G416" s="128" t="s">
        <v>584</v>
      </c>
      <c r="H416" s="129">
        <v>3162.34</v>
      </c>
      <c r="I416" s="130"/>
      <c r="J416" s="131">
        <f>ROUND(I416*H416,2)</f>
        <v>0</v>
      </c>
      <c r="K416" s="132"/>
      <c r="L416" s="33"/>
      <c r="M416" s="133" t="s">
        <v>19</v>
      </c>
      <c r="N416" s="134" t="s">
        <v>40</v>
      </c>
      <c r="P416" s="135">
        <f>O416*H416</f>
        <v>0</v>
      </c>
      <c r="Q416" s="135">
        <v>5.0000000000000002E-5</v>
      </c>
      <c r="R416" s="135">
        <f>Q416*H416</f>
        <v>0.15811700000000001</v>
      </c>
      <c r="S416" s="135">
        <v>0</v>
      </c>
      <c r="T416" s="136">
        <f>S416*H416</f>
        <v>0</v>
      </c>
      <c r="AR416" s="137" t="s">
        <v>222</v>
      </c>
      <c r="AT416" s="137" t="s">
        <v>122</v>
      </c>
      <c r="AU416" s="137" t="s">
        <v>79</v>
      </c>
      <c r="AY416" s="18" t="s">
        <v>120</v>
      </c>
      <c r="BE416" s="138">
        <f>IF(N416="základní",J416,0)</f>
        <v>0</v>
      </c>
      <c r="BF416" s="138">
        <f>IF(N416="snížená",J416,0)</f>
        <v>0</v>
      </c>
      <c r="BG416" s="138">
        <f>IF(N416="zákl. přenesená",J416,0)</f>
        <v>0</v>
      </c>
      <c r="BH416" s="138">
        <f>IF(N416="sníž. přenesená",J416,0)</f>
        <v>0</v>
      </c>
      <c r="BI416" s="138">
        <f>IF(N416="nulová",J416,0)</f>
        <v>0</v>
      </c>
      <c r="BJ416" s="18" t="s">
        <v>77</v>
      </c>
      <c r="BK416" s="138">
        <f>ROUND(I416*H416,2)</f>
        <v>0</v>
      </c>
      <c r="BL416" s="18" t="s">
        <v>222</v>
      </c>
      <c r="BM416" s="137" t="s">
        <v>597</v>
      </c>
    </row>
    <row r="417" spans="2:65" s="12" customFormat="1" ht="10.199999999999999">
      <c r="B417" s="143"/>
      <c r="D417" s="144" t="s">
        <v>130</v>
      </c>
      <c r="E417" s="145" t="s">
        <v>19</v>
      </c>
      <c r="F417" s="146" t="s">
        <v>598</v>
      </c>
      <c r="H417" s="147">
        <v>3162.34</v>
      </c>
      <c r="I417" s="148"/>
      <c r="L417" s="143"/>
      <c r="M417" s="149"/>
      <c r="T417" s="150"/>
      <c r="AT417" s="145" t="s">
        <v>130</v>
      </c>
      <c r="AU417" s="145" t="s">
        <v>79</v>
      </c>
      <c r="AV417" s="12" t="s">
        <v>79</v>
      </c>
      <c r="AW417" s="12" t="s">
        <v>31</v>
      </c>
      <c r="AX417" s="12" t="s">
        <v>77</v>
      </c>
      <c r="AY417" s="145" t="s">
        <v>120</v>
      </c>
    </row>
    <row r="418" spans="2:65" s="1" customFormat="1" ht="16.5" customHeight="1">
      <c r="B418" s="33"/>
      <c r="C418" s="125" t="s">
        <v>599</v>
      </c>
      <c r="D418" s="125" t="s">
        <v>122</v>
      </c>
      <c r="E418" s="126" t="s">
        <v>600</v>
      </c>
      <c r="F418" s="127" t="s">
        <v>601</v>
      </c>
      <c r="G418" s="128" t="s">
        <v>219</v>
      </c>
      <c r="H418" s="129">
        <v>1</v>
      </c>
      <c r="I418" s="130"/>
      <c r="J418" s="131">
        <f>ROUND(I418*H418,2)</f>
        <v>0</v>
      </c>
      <c r="K418" s="132"/>
      <c r="L418" s="33"/>
      <c r="M418" s="133" t="s">
        <v>19</v>
      </c>
      <c r="N418" s="134" t="s">
        <v>40</v>
      </c>
      <c r="P418" s="135">
        <f>O418*H418</f>
        <v>0</v>
      </c>
      <c r="Q418" s="135">
        <v>0</v>
      </c>
      <c r="R418" s="135">
        <f>Q418*H418</f>
        <v>0</v>
      </c>
      <c r="S418" s="135">
        <v>0</v>
      </c>
      <c r="T418" s="136">
        <f>S418*H418</f>
        <v>0</v>
      </c>
      <c r="AR418" s="137" t="s">
        <v>222</v>
      </c>
      <c r="AT418" s="137" t="s">
        <v>122</v>
      </c>
      <c r="AU418" s="137" t="s">
        <v>79</v>
      </c>
      <c r="AY418" s="18" t="s">
        <v>120</v>
      </c>
      <c r="BE418" s="138">
        <f>IF(N418="základní",J418,0)</f>
        <v>0</v>
      </c>
      <c r="BF418" s="138">
        <f>IF(N418="snížená",J418,0)</f>
        <v>0</v>
      </c>
      <c r="BG418" s="138">
        <f>IF(N418="zákl. přenesená",J418,0)</f>
        <v>0</v>
      </c>
      <c r="BH418" s="138">
        <f>IF(N418="sníž. přenesená",J418,0)</f>
        <v>0</v>
      </c>
      <c r="BI418" s="138">
        <f>IF(N418="nulová",J418,0)</f>
        <v>0</v>
      </c>
      <c r="BJ418" s="18" t="s">
        <v>77</v>
      </c>
      <c r="BK418" s="138">
        <f>ROUND(I418*H418,2)</f>
        <v>0</v>
      </c>
      <c r="BL418" s="18" t="s">
        <v>222</v>
      </c>
      <c r="BM418" s="137" t="s">
        <v>602</v>
      </c>
    </row>
    <row r="419" spans="2:65" s="12" customFormat="1" ht="10.199999999999999">
      <c r="B419" s="143"/>
      <c r="D419" s="144" t="s">
        <v>130</v>
      </c>
      <c r="E419" s="145" t="s">
        <v>19</v>
      </c>
      <c r="F419" s="146" t="s">
        <v>221</v>
      </c>
      <c r="H419" s="147">
        <v>1</v>
      </c>
      <c r="I419" s="148"/>
      <c r="L419" s="143"/>
      <c r="M419" s="149"/>
      <c r="T419" s="150"/>
      <c r="AT419" s="145" t="s">
        <v>130</v>
      </c>
      <c r="AU419" s="145" t="s">
        <v>79</v>
      </c>
      <c r="AV419" s="12" t="s">
        <v>79</v>
      </c>
      <c r="AW419" s="12" t="s">
        <v>31</v>
      </c>
      <c r="AX419" s="12" t="s">
        <v>69</v>
      </c>
      <c r="AY419" s="145" t="s">
        <v>120</v>
      </c>
    </row>
    <row r="420" spans="2:65" s="13" customFormat="1" ht="10.199999999999999">
      <c r="B420" s="151"/>
      <c r="D420" s="144" t="s">
        <v>130</v>
      </c>
      <c r="E420" s="152" t="s">
        <v>19</v>
      </c>
      <c r="F420" s="153" t="s">
        <v>132</v>
      </c>
      <c r="H420" s="154">
        <v>1</v>
      </c>
      <c r="I420" s="155"/>
      <c r="L420" s="151"/>
      <c r="M420" s="156"/>
      <c r="T420" s="157"/>
      <c r="AT420" s="152" t="s">
        <v>130</v>
      </c>
      <c r="AU420" s="152" t="s">
        <v>79</v>
      </c>
      <c r="AV420" s="13" t="s">
        <v>126</v>
      </c>
      <c r="AW420" s="13" t="s">
        <v>31</v>
      </c>
      <c r="AX420" s="13" t="s">
        <v>77</v>
      </c>
      <c r="AY420" s="152" t="s">
        <v>120</v>
      </c>
    </row>
    <row r="421" spans="2:65" s="1" customFormat="1" ht="16.5" customHeight="1">
      <c r="B421" s="33"/>
      <c r="C421" s="164" t="s">
        <v>603</v>
      </c>
      <c r="D421" s="164" t="s">
        <v>229</v>
      </c>
      <c r="E421" s="165" t="s">
        <v>604</v>
      </c>
      <c r="F421" s="166" t="s">
        <v>605</v>
      </c>
      <c r="G421" s="167" t="s">
        <v>237</v>
      </c>
      <c r="H421" s="168">
        <v>1.4999999999999999E-2</v>
      </c>
      <c r="I421" s="169"/>
      <c r="J421" s="170">
        <f>ROUND(I421*H421,2)</f>
        <v>0</v>
      </c>
      <c r="K421" s="171"/>
      <c r="L421" s="172"/>
      <c r="M421" s="173" t="s">
        <v>19</v>
      </c>
      <c r="N421" s="174" t="s">
        <v>40</v>
      </c>
      <c r="P421" s="135">
        <f>O421*H421</f>
        <v>0</v>
      </c>
      <c r="Q421" s="135">
        <v>1</v>
      </c>
      <c r="R421" s="135">
        <f>Q421*H421</f>
        <v>1.4999999999999999E-2</v>
      </c>
      <c r="S421" s="135">
        <v>0</v>
      </c>
      <c r="T421" s="136">
        <f>S421*H421</f>
        <v>0</v>
      </c>
      <c r="AR421" s="137" t="s">
        <v>325</v>
      </c>
      <c r="AT421" s="137" t="s">
        <v>229</v>
      </c>
      <c r="AU421" s="137" t="s">
        <v>79</v>
      </c>
      <c r="AY421" s="18" t="s">
        <v>120</v>
      </c>
      <c r="BE421" s="138">
        <f>IF(N421="základní",J421,0)</f>
        <v>0</v>
      </c>
      <c r="BF421" s="138">
        <f>IF(N421="snížená",J421,0)</f>
        <v>0</v>
      </c>
      <c r="BG421" s="138">
        <f>IF(N421="zákl. přenesená",J421,0)</f>
        <v>0</v>
      </c>
      <c r="BH421" s="138">
        <f>IF(N421="sníž. přenesená",J421,0)</f>
        <v>0</v>
      </c>
      <c r="BI421" s="138">
        <f>IF(N421="nulová",J421,0)</f>
        <v>0</v>
      </c>
      <c r="BJ421" s="18" t="s">
        <v>77</v>
      </c>
      <c r="BK421" s="138">
        <f>ROUND(I421*H421,2)</f>
        <v>0</v>
      </c>
      <c r="BL421" s="18" t="s">
        <v>222</v>
      </c>
      <c r="BM421" s="137" t="s">
        <v>606</v>
      </c>
    </row>
    <row r="422" spans="2:65" s="12" customFormat="1" ht="10.199999999999999">
      <c r="B422" s="143"/>
      <c r="D422" s="144" t="s">
        <v>130</v>
      </c>
      <c r="E422" s="145" t="s">
        <v>19</v>
      </c>
      <c r="F422" s="146" t="s">
        <v>607</v>
      </c>
      <c r="H422" s="147">
        <v>0.01</v>
      </c>
      <c r="I422" s="148"/>
      <c r="L422" s="143"/>
      <c r="M422" s="149"/>
      <c r="T422" s="150"/>
      <c r="AT422" s="145" t="s">
        <v>130</v>
      </c>
      <c r="AU422" s="145" t="s">
        <v>79</v>
      </c>
      <c r="AV422" s="12" t="s">
        <v>79</v>
      </c>
      <c r="AW422" s="12" t="s">
        <v>31</v>
      </c>
      <c r="AX422" s="12" t="s">
        <v>69</v>
      </c>
      <c r="AY422" s="145" t="s">
        <v>120</v>
      </c>
    </row>
    <row r="423" spans="2:65" s="12" customFormat="1" ht="10.199999999999999">
      <c r="B423" s="143"/>
      <c r="D423" s="144" t="s">
        <v>130</v>
      </c>
      <c r="E423" s="145" t="s">
        <v>19</v>
      </c>
      <c r="F423" s="146" t="s">
        <v>608</v>
      </c>
      <c r="H423" s="147">
        <v>5.0000000000000001E-3</v>
      </c>
      <c r="I423" s="148"/>
      <c r="L423" s="143"/>
      <c r="M423" s="149"/>
      <c r="T423" s="150"/>
      <c r="AT423" s="145" t="s">
        <v>130</v>
      </c>
      <c r="AU423" s="145" t="s">
        <v>79</v>
      </c>
      <c r="AV423" s="12" t="s">
        <v>79</v>
      </c>
      <c r="AW423" s="12" t="s">
        <v>31</v>
      </c>
      <c r="AX423" s="12" t="s">
        <v>69</v>
      </c>
      <c r="AY423" s="145" t="s">
        <v>120</v>
      </c>
    </row>
    <row r="424" spans="2:65" s="15" customFormat="1" ht="10.199999999999999">
      <c r="B424" s="175"/>
      <c r="D424" s="144" t="s">
        <v>130</v>
      </c>
      <c r="E424" s="176" t="s">
        <v>19</v>
      </c>
      <c r="F424" s="177" t="s">
        <v>591</v>
      </c>
      <c r="H424" s="178">
        <v>1.4999999999999999E-2</v>
      </c>
      <c r="I424" s="179"/>
      <c r="L424" s="175"/>
      <c r="M424" s="180"/>
      <c r="T424" s="181"/>
      <c r="AT424" s="176" t="s">
        <v>130</v>
      </c>
      <c r="AU424" s="176" t="s">
        <v>79</v>
      </c>
      <c r="AV424" s="15" t="s">
        <v>139</v>
      </c>
      <c r="AW424" s="15" t="s">
        <v>31</v>
      </c>
      <c r="AX424" s="15" t="s">
        <v>69</v>
      </c>
      <c r="AY424" s="176" t="s">
        <v>120</v>
      </c>
    </row>
    <row r="425" spans="2:65" s="13" customFormat="1" ht="10.199999999999999">
      <c r="B425" s="151"/>
      <c r="D425" s="144" t="s">
        <v>130</v>
      </c>
      <c r="E425" s="152" t="s">
        <v>19</v>
      </c>
      <c r="F425" s="153" t="s">
        <v>132</v>
      </c>
      <c r="H425" s="154">
        <v>1.4999999999999999E-2</v>
      </c>
      <c r="I425" s="155"/>
      <c r="L425" s="151"/>
      <c r="M425" s="156"/>
      <c r="T425" s="157"/>
      <c r="AT425" s="152" t="s">
        <v>130</v>
      </c>
      <c r="AU425" s="152" t="s">
        <v>79</v>
      </c>
      <c r="AV425" s="13" t="s">
        <v>126</v>
      </c>
      <c r="AW425" s="13" t="s">
        <v>31</v>
      </c>
      <c r="AX425" s="13" t="s">
        <v>77</v>
      </c>
      <c r="AY425" s="152" t="s">
        <v>120</v>
      </c>
    </row>
    <row r="426" spans="2:65" s="1" customFormat="1" ht="24.15" customHeight="1">
      <c r="B426" s="33"/>
      <c r="C426" s="125" t="s">
        <v>609</v>
      </c>
      <c r="D426" s="125" t="s">
        <v>122</v>
      </c>
      <c r="E426" s="126" t="s">
        <v>610</v>
      </c>
      <c r="F426" s="127" t="s">
        <v>611</v>
      </c>
      <c r="G426" s="128" t="s">
        <v>333</v>
      </c>
      <c r="H426" s="129">
        <v>9</v>
      </c>
      <c r="I426" s="130"/>
      <c r="J426" s="131">
        <f>ROUND(I426*H426,2)</f>
        <v>0</v>
      </c>
      <c r="K426" s="132"/>
      <c r="L426" s="33"/>
      <c r="M426" s="133" t="s">
        <v>19</v>
      </c>
      <c r="N426" s="134" t="s">
        <v>40</v>
      </c>
      <c r="P426" s="135">
        <f>O426*H426</f>
        <v>0</v>
      </c>
      <c r="Q426" s="135">
        <v>1.0000000000000001E-5</v>
      </c>
      <c r="R426" s="135">
        <f>Q426*H426</f>
        <v>9.0000000000000006E-5</v>
      </c>
      <c r="S426" s="135">
        <v>0</v>
      </c>
      <c r="T426" s="136">
        <f>S426*H426</f>
        <v>0</v>
      </c>
      <c r="AR426" s="137" t="s">
        <v>222</v>
      </c>
      <c r="AT426" s="137" t="s">
        <v>122</v>
      </c>
      <c r="AU426" s="137" t="s">
        <v>79</v>
      </c>
      <c r="AY426" s="18" t="s">
        <v>120</v>
      </c>
      <c r="BE426" s="138">
        <f>IF(N426="základní",J426,0)</f>
        <v>0</v>
      </c>
      <c r="BF426" s="138">
        <f>IF(N426="snížená",J426,0)</f>
        <v>0</v>
      </c>
      <c r="BG426" s="138">
        <f>IF(N426="zákl. přenesená",J426,0)</f>
        <v>0</v>
      </c>
      <c r="BH426" s="138">
        <f>IF(N426="sníž. přenesená",J426,0)</f>
        <v>0</v>
      </c>
      <c r="BI426" s="138">
        <f>IF(N426="nulová",J426,0)</f>
        <v>0</v>
      </c>
      <c r="BJ426" s="18" t="s">
        <v>77</v>
      </c>
      <c r="BK426" s="138">
        <f>ROUND(I426*H426,2)</f>
        <v>0</v>
      </c>
      <c r="BL426" s="18" t="s">
        <v>222</v>
      </c>
      <c r="BM426" s="137" t="s">
        <v>612</v>
      </c>
    </row>
    <row r="427" spans="2:65" s="12" customFormat="1" ht="10.199999999999999">
      <c r="B427" s="143"/>
      <c r="D427" s="144" t="s">
        <v>130</v>
      </c>
      <c r="E427" s="145" t="s">
        <v>19</v>
      </c>
      <c r="F427" s="146" t="s">
        <v>613</v>
      </c>
      <c r="H427" s="147">
        <v>9</v>
      </c>
      <c r="I427" s="148"/>
      <c r="L427" s="143"/>
      <c r="M427" s="149"/>
      <c r="T427" s="150"/>
      <c r="AT427" s="145" t="s">
        <v>130</v>
      </c>
      <c r="AU427" s="145" t="s">
        <v>79</v>
      </c>
      <c r="AV427" s="12" t="s">
        <v>79</v>
      </c>
      <c r="AW427" s="12" t="s">
        <v>31</v>
      </c>
      <c r="AX427" s="12" t="s">
        <v>69</v>
      </c>
      <c r="AY427" s="145" t="s">
        <v>120</v>
      </c>
    </row>
    <row r="428" spans="2:65" s="13" customFormat="1" ht="10.199999999999999">
      <c r="B428" s="151"/>
      <c r="D428" s="144" t="s">
        <v>130</v>
      </c>
      <c r="E428" s="152" t="s">
        <v>19</v>
      </c>
      <c r="F428" s="153" t="s">
        <v>132</v>
      </c>
      <c r="H428" s="154">
        <v>9</v>
      </c>
      <c r="I428" s="155"/>
      <c r="L428" s="151"/>
      <c r="M428" s="156"/>
      <c r="T428" s="157"/>
      <c r="AT428" s="152" t="s">
        <v>130</v>
      </c>
      <c r="AU428" s="152" t="s">
        <v>79</v>
      </c>
      <c r="AV428" s="13" t="s">
        <v>126</v>
      </c>
      <c r="AW428" s="13" t="s">
        <v>31</v>
      </c>
      <c r="AX428" s="13" t="s">
        <v>77</v>
      </c>
      <c r="AY428" s="152" t="s">
        <v>120</v>
      </c>
    </row>
    <row r="429" spans="2:65" s="1" customFormat="1" ht="16.5" customHeight="1">
      <c r="B429" s="33"/>
      <c r="C429" s="164" t="s">
        <v>614</v>
      </c>
      <c r="D429" s="164" t="s">
        <v>229</v>
      </c>
      <c r="E429" s="165" t="s">
        <v>615</v>
      </c>
      <c r="F429" s="166" t="s">
        <v>616</v>
      </c>
      <c r="G429" s="167" t="s">
        <v>333</v>
      </c>
      <c r="H429" s="168">
        <v>9</v>
      </c>
      <c r="I429" s="169"/>
      <c r="J429" s="170">
        <f>ROUND(I429*H429,2)</f>
        <v>0</v>
      </c>
      <c r="K429" s="171"/>
      <c r="L429" s="172"/>
      <c r="M429" s="173" t="s">
        <v>19</v>
      </c>
      <c r="N429" s="174" t="s">
        <v>40</v>
      </c>
      <c r="P429" s="135">
        <f>O429*H429</f>
        <v>0</v>
      </c>
      <c r="Q429" s="135">
        <v>4.0000000000000003E-5</v>
      </c>
      <c r="R429" s="135">
        <f>Q429*H429</f>
        <v>3.6000000000000002E-4</v>
      </c>
      <c r="S429" s="135">
        <v>0</v>
      </c>
      <c r="T429" s="136">
        <f>S429*H429</f>
        <v>0</v>
      </c>
      <c r="AR429" s="137" t="s">
        <v>325</v>
      </c>
      <c r="AT429" s="137" t="s">
        <v>229</v>
      </c>
      <c r="AU429" s="137" t="s">
        <v>79</v>
      </c>
      <c r="AY429" s="18" t="s">
        <v>120</v>
      </c>
      <c r="BE429" s="138">
        <f>IF(N429="základní",J429,0)</f>
        <v>0</v>
      </c>
      <c r="BF429" s="138">
        <f>IF(N429="snížená",J429,0)</f>
        <v>0</v>
      </c>
      <c r="BG429" s="138">
        <f>IF(N429="zákl. přenesená",J429,0)</f>
        <v>0</v>
      </c>
      <c r="BH429" s="138">
        <f>IF(N429="sníž. přenesená",J429,0)</f>
        <v>0</v>
      </c>
      <c r="BI429" s="138">
        <f>IF(N429="nulová",J429,0)</f>
        <v>0</v>
      </c>
      <c r="BJ429" s="18" t="s">
        <v>77</v>
      </c>
      <c r="BK429" s="138">
        <f>ROUND(I429*H429,2)</f>
        <v>0</v>
      </c>
      <c r="BL429" s="18" t="s">
        <v>222</v>
      </c>
      <c r="BM429" s="137" t="s">
        <v>617</v>
      </c>
    </row>
    <row r="430" spans="2:65" s="12" customFormat="1" ht="10.199999999999999">
      <c r="B430" s="143"/>
      <c r="D430" s="144" t="s">
        <v>130</v>
      </c>
      <c r="E430" s="145" t="s">
        <v>19</v>
      </c>
      <c r="F430" s="146" t="s">
        <v>613</v>
      </c>
      <c r="H430" s="147">
        <v>9</v>
      </c>
      <c r="I430" s="148"/>
      <c r="L430" s="143"/>
      <c r="M430" s="149"/>
      <c r="T430" s="150"/>
      <c r="AT430" s="145" t="s">
        <v>130</v>
      </c>
      <c r="AU430" s="145" t="s">
        <v>79</v>
      </c>
      <c r="AV430" s="12" t="s">
        <v>79</v>
      </c>
      <c r="AW430" s="12" t="s">
        <v>31</v>
      </c>
      <c r="AX430" s="12" t="s">
        <v>69</v>
      </c>
      <c r="AY430" s="145" t="s">
        <v>120</v>
      </c>
    </row>
    <row r="431" spans="2:65" s="13" customFormat="1" ht="10.199999999999999">
      <c r="B431" s="151"/>
      <c r="D431" s="144" t="s">
        <v>130</v>
      </c>
      <c r="E431" s="152" t="s">
        <v>19</v>
      </c>
      <c r="F431" s="153" t="s">
        <v>132</v>
      </c>
      <c r="H431" s="154">
        <v>9</v>
      </c>
      <c r="I431" s="155"/>
      <c r="L431" s="151"/>
      <c r="M431" s="156"/>
      <c r="T431" s="157"/>
      <c r="AT431" s="152" t="s">
        <v>130</v>
      </c>
      <c r="AU431" s="152" t="s">
        <v>79</v>
      </c>
      <c r="AV431" s="13" t="s">
        <v>126</v>
      </c>
      <c r="AW431" s="13" t="s">
        <v>31</v>
      </c>
      <c r="AX431" s="13" t="s">
        <v>77</v>
      </c>
      <c r="AY431" s="152" t="s">
        <v>120</v>
      </c>
    </row>
    <row r="432" spans="2:65" s="1" customFormat="1" ht="16.5" customHeight="1">
      <c r="B432" s="33"/>
      <c r="C432" s="164" t="s">
        <v>618</v>
      </c>
      <c r="D432" s="164" t="s">
        <v>229</v>
      </c>
      <c r="E432" s="165" t="s">
        <v>619</v>
      </c>
      <c r="F432" s="166" t="s">
        <v>620</v>
      </c>
      <c r="G432" s="167" t="s">
        <v>237</v>
      </c>
      <c r="H432" s="168">
        <v>8.8999999999999996E-2</v>
      </c>
      <c r="I432" s="169"/>
      <c r="J432" s="170">
        <f>ROUND(I432*H432,2)</f>
        <v>0</v>
      </c>
      <c r="K432" s="171"/>
      <c r="L432" s="172"/>
      <c r="M432" s="173" t="s">
        <v>19</v>
      </c>
      <c r="N432" s="174" t="s">
        <v>40</v>
      </c>
      <c r="P432" s="135">
        <f>O432*H432</f>
        <v>0</v>
      </c>
      <c r="Q432" s="135">
        <v>1</v>
      </c>
      <c r="R432" s="135">
        <f>Q432*H432</f>
        <v>8.8999999999999996E-2</v>
      </c>
      <c r="S432" s="135">
        <v>0</v>
      </c>
      <c r="T432" s="136">
        <f>S432*H432</f>
        <v>0</v>
      </c>
      <c r="AR432" s="137" t="s">
        <v>325</v>
      </c>
      <c r="AT432" s="137" t="s">
        <v>229</v>
      </c>
      <c r="AU432" s="137" t="s">
        <v>79</v>
      </c>
      <c r="AY432" s="18" t="s">
        <v>120</v>
      </c>
      <c r="BE432" s="138">
        <f>IF(N432="základní",J432,0)</f>
        <v>0</v>
      </c>
      <c r="BF432" s="138">
        <f>IF(N432="snížená",J432,0)</f>
        <v>0</v>
      </c>
      <c r="BG432" s="138">
        <f>IF(N432="zákl. přenesená",J432,0)</f>
        <v>0</v>
      </c>
      <c r="BH432" s="138">
        <f>IF(N432="sníž. přenesená",J432,0)</f>
        <v>0</v>
      </c>
      <c r="BI432" s="138">
        <f>IF(N432="nulová",J432,0)</f>
        <v>0</v>
      </c>
      <c r="BJ432" s="18" t="s">
        <v>77</v>
      </c>
      <c r="BK432" s="138">
        <f>ROUND(I432*H432,2)</f>
        <v>0</v>
      </c>
      <c r="BL432" s="18" t="s">
        <v>222</v>
      </c>
      <c r="BM432" s="137" t="s">
        <v>621</v>
      </c>
    </row>
    <row r="433" spans="2:65" s="12" customFormat="1" ht="10.199999999999999">
      <c r="B433" s="143"/>
      <c r="D433" s="144" t="s">
        <v>130</v>
      </c>
      <c r="E433" s="145" t="s">
        <v>19</v>
      </c>
      <c r="F433" s="146" t="s">
        <v>622</v>
      </c>
      <c r="H433" s="147">
        <v>8.8999999999999996E-2</v>
      </c>
      <c r="I433" s="148"/>
      <c r="L433" s="143"/>
      <c r="M433" s="149"/>
      <c r="T433" s="150"/>
      <c r="AT433" s="145" t="s">
        <v>130</v>
      </c>
      <c r="AU433" s="145" t="s">
        <v>79</v>
      </c>
      <c r="AV433" s="12" t="s">
        <v>79</v>
      </c>
      <c r="AW433" s="12" t="s">
        <v>31</v>
      </c>
      <c r="AX433" s="12" t="s">
        <v>69</v>
      </c>
      <c r="AY433" s="145" t="s">
        <v>120</v>
      </c>
    </row>
    <row r="434" spans="2:65" s="13" customFormat="1" ht="10.199999999999999">
      <c r="B434" s="151"/>
      <c r="D434" s="144" t="s">
        <v>130</v>
      </c>
      <c r="E434" s="152" t="s">
        <v>19</v>
      </c>
      <c r="F434" s="153" t="s">
        <v>132</v>
      </c>
      <c r="H434" s="154">
        <v>8.8999999999999996E-2</v>
      </c>
      <c r="I434" s="155"/>
      <c r="L434" s="151"/>
      <c r="M434" s="156"/>
      <c r="T434" s="157"/>
      <c r="AT434" s="152" t="s">
        <v>130</v>
      </c>
      <c r="AU434" s="152" t="s">
        <v>79</v>
      </c>
      <c r="AV434" s="13" t="s">
        <v>126</v>
      </c>
      <c r="AW434" s="13" t="s">
        <v>31</v>
      </c>
      <c r="AX434" s="13" t="s">
        <v>77</v>
      </c>
      <c r="AY434" s="152" t="s">
        <v>120</v>
      </c>
    </row>
    <row r="435" spans="2:65" s="1" customFormat="1" ht="24.15" customHeight="1">
      <c r="B435" s="33"/>
      <c r="C435" s="125" t="s">
        <v>623</v>
      </c>
      <c r="D435" s="125" t="s">
        <v>122</v>
      </c>
      <c r="E435" s="126" t="s">
        <v>624</v>
      </c>
      <c r="F435" s="127" t="s">
        <v>625</v>
      </c>
      <c r="G435" s="128" t="s">
        <v>237</v>
      </c>
      <c r="H435" s="129">
        <v>0.26900000000000002</v>
      </c>
      <c r="I435" s="130"/>
      <c r="J435" s="131">
        <f>ROUND(I435*H435,2)</f>
        <v>0</v>
      </c>
      <c r="K435" s="132"/>
      <c r="L435" s="33"/>
      <c r="M435" s="133" t="s">
        <v>19</v>
      </c>
      <c r="N435" s="134" t="s">
        <v>40</v>
      </c>
      <c r="P435" s="135">
        <f>O435*H435</f>
        <v>0</v>
      </c>
      <c r="Q435" s="135">
        <v>0</v>
      </c>
      <c r="R435" s="135">
        <f>Q435*H435</f>
        <v>0</v>
      </c>
      <c r="S435" s="135">
        <v>0</v>
      </c>
      <c r="T435" s="136">
        <f>S435*H435</f>
        <v>0</v>
      </c>
      <c r="AR435" s="137" t="s">
        <v>222</v>
      </c>
      <c r="AT435" s="137" t="s">
        <v>122</v>
      </c>
      <c r="AU435" s="137" t="s">
        <v>79</v>
      </c>
      <c r="AY435" s="18" t="s">
        <v>120</v>
      </c>
      <c r="BE435" s="138">
        <f>IF(N435="základní",J435,0)</f>
        <v>0</v>
      </c>
      <c r="BF435" s="138">
        <f>IF(N435="snížená",J435,0)</f>
        <v>0</v>
      </c>
      <c r="BG435" s="138">
        <f>IF(N435="zákl. přenesená",J435,0)</f>
        <v>0</v>
      </c>
      <c r="BH435" s="138">
        <f>IF(N435="sníž. přenesená",J435,0)</f>
        <v>0</v>
      </c>
      <c r="BI435" s="138">
        <f>IF(N435="nulová",J435,0)</f>
        <v>0</v>
      </c>
      <c r="BJ435" s="18" t="s">
        <v>77</v>
      </c>
      <c r="BK435" s="138">
        <f>ROUND(I435*H435,2)</f>
        <v>0</v>
      </c>
      <c r="BL435" s="18" t="s">
        <v>222</v>
      </c>
      <c r="BM435" s="137" t="s">
        <v>626</v>
      </c>
    </row>
    <row r="436" spans="2:65" s="1" customFormat="1" ht="10.199999999999999">
      <c r="B436" s="33"/>
      <c r="D436" s="139" t="s">
        <v>128</v>
      </c>
      <c r="F436" s="140" t="s">
        <v>627</v>
      </c>
      <c r="I436" s="141"/>
      <c r="L436" s="33"/>
      <c r="M436" s="142"/>
      <c r="T436" s="54"/>
      <c r="AT436" s="18" t="s">
        <v>128</v>
      </c>
      <c r="AU436" s="18" t="s">
        <v>79</v>
      </c>
    </row>
    <row r="437" spans="2:65" s="11" customFormat="1" ht="22.8" customHeight="1">
      <c r="B437" s="113"/>
      <c r="D437" s="114" t="s">
        <v>68</v>
      </c>
      <c r="E437" s="123" t="s">
        <v>628</v>
      </c>
      <c r="F437" s="123" t="s">
        <v>629</v>
      </c>
      <c r="I437" s="116"/>
      <c r="J437" s="124">
        <f>BK437</f>
        <v>0</v>
      </c>
      <c r="L437" s="113"/>
      <c r="M437" s="118"/>
      <c r="P437" s="119">
        <f>SUM(P438:P449)</f>
        <v>0</v>
      </c>
      <c r="R437" s="119">
        <f>SUM(R438:R449)</f>
        <v>8.4036099999999989E-3</v>
      </c>
      <c r="T437" s="120">
        <f>SUM(T438:T449)</f>
        <v>0</v>
      </c>
      <c r="AR437" s="114" t="s">
        <v>79</v>
      </c>
      <c r="AT437" s="121" t="s">
        <v>68</v>
      </c>
      <c r="AU437" s="121" t="s">
        <v>77</v>
      </c>
      <c r="AY437" s="114" t="s">
        <v>120</v>
      </c>
      <c r="BK437" s="122">
        <f>SUM(BK438:BK449)</f>
        <v>0</v>
      </c>
    </row>
    <row r="438" spans="2:65" s="1" customFormat="1" ht="24.15" customHeight="1">
      <c r="B438" s="33"/>
      <c r="C438" s="125" t="s">
        <v>630</v>
      </c>
      <c r="D438" s="125" t="s">
        <v>122</v>
      </c>
      <c r="E438" s="126" t="s">
        <v>631</v>
      </c>
      <c r="F438" s="127" t="s">
        <v>632</v>
      </c>
      <c r="G438" s="128" t="s">
        <v>125</v>
      </c>
      <c r="H438" s="129">
        <v>6.867</v>
      </c>
      <c r="I438" s="130"/>
      <c r="J438" s="131">
        <f>ROUND(I438*H438,2)</f>
        <v>0</v>
      </c>
      <c r="K438" s="132"/>
      <c r="L438" s="33"/>
      <c r="M438" s="133" t="s">
        <v>19</v>
      </c>
      <c r="N438" s="134" t="s">
        <v>40</v>
      </c>
      <c r="P438" s="135">
        <f>O438*H438</f>
        <v>0</v>
      </c>
      <c r="Q438" s="135">
        <v>1.1E-4</v>
      </c>
      <c r="R438" s="135">
        <f>Q438*H438</f>
        <v>7.5537E-4</v>
      </c>
      <c r="S438" s="135">
        <v>0</v>
      </c>
      <c r="T438" s="136">
        <f>S438*H438</f>
        <v>0</v>
      </c>
      <c r="AR438" s="137" t="s">
        <v>222</v>
      </c>
      <c r="AT438" s="137" t="s">
        <v>122</v>
      </c>
      <c r="AU438" s="137" t="s">
        <v>79</v>
      </c>
      <c r="AY438" s="18" t="s">
        <v>120</v>
      </c>
      <c r="BE438" s="138">
        <f>IF(N438="základní",J438,0)</f>
        <v>0</v>
      </c>
      <c r="BF438" s="138">
        <f>IF(N438="snížená",J438,0)</f>
        <v>0</v>
      </c>
      <c r="BG438" s="138">
        <f>IF(N438="zákl. přenesená",J438,0)</f>
        <v>0</v>
      </c>
      <c r="BH438" s="138">
        <f>IF(N438="sníž. přenesená",J438,0)</f>
        <v>0</v>
      </c>
      <c r="BI438" s="138">
        <f>IF(N438="nulová",J438,0)</f>
        <v>0</v>
      </c>
      <c r="BJ438" s="18" t="s">
        <v>77</v>
      </c>
      <c r="BK438" s="138">
        <f>ROUND(I438*H438,2)</f>
        <v>0</v>
      </c>
      <c r="BL438" s="18" t="s">
        <v>222</v>
      </c>
      <c r="BM438" s="137" t="s">
        <v>633</v>
      </c>
    </row>
    <row r="439" spans="2:65" s="1" customFormat="1" ht="10.199999999999999">
      <c r="B439" s="33"/>
      <c r="D439" s="139" t="s">
        <v>128</v>
      </c>
      <c r="F439" s="140" t="s">
        <v>634</v>
      </c>
      <c r="I439" s="141"/>
      <c r="L439" s="33"/>
      <c r="M439" s="142"/>
      <c r="T439" s="54"/>
      <c r="AT439" s="18" t="s">
        <v>128</v>
      </c>
      <c r="AU439" s="18" t="s">
        <v>79</v>
      </c>
    </row>
    <row r="440" spans="2:65" s="12" customFormat="1" ht="10.199999999999999">
      <c r="B440" s="143"/>
      <c r="D440" s="144" t="s">
        <v>130</v>
      </c>
      <c r="E440" s="145" t="s">
        <v>19</v>
      </c>
      <c r="F440" s="146" t="s">
        <v>297</v>
      </c>
      <c r="H440" s="147">
        <v>6.867</v>
      </c>
      <c r="I440" s="148"/>
      <c r="L440" s="143"/>
      <c r="M440" s="149"/>
      <c r="T440" s="150"/>
      <c r="AT440" s="145" t="s">
        <v>130</v>
      </c>
      <c r="AU440" s="145" t="s">
        <v>79</v>
      </c>
      <c r="AV440" s="12" t="s">
        <v>79</v>
      </c>
      <c r="AW440" s="12" t="s">
        <v>31</v>
      </c>
      <c r="AX440" s="12" t="s">
        <v>69</v>
      </c>
      <c r="AY440" s="145" t="s">
        <v>120</v>
      </c>
    </row>
    <row r="441" spans="2:65" s="13" customFormat="1" ht="10.199999999999999">
      <c r="B441" s="151"/>
      <c r="D441" s="144" t="s">
        <v>130</v>
      </c>
      <c r="E441" s="152" t="s">
        <v>19</v>
      </c>
      <c r="F441" s="153" t="s">
        <v>132</v>
      </c>
      <c r="H441" s="154">
        <v>6.867</v>
      </c>
      <c r="I441" s="155"/>
      <c r="L441" s="151"/>
      <c r="M441" s="156"/>
      <c r="T441" s="157"/>
      <c r="AT441" s="152" t="s">
        <v>130</v>
      </c>
      <c r="AU441" s="152" t="s">
        <v>79</v>
      </c>
      <c r="AV441" s="13" t="s">
        <v>126</v>
      </c>
      <c r="AW441" s="13" t="s">
        <v>31</v>
      </c>
      <c r="AX441" s="13" t="s">
        <v>77</v>
      </c>
      <c r="AY441" s="152" t="s">
        <v>120</v>
      </c>
    </row>
    <row r="442" spans="2:65" s="1" customFormat="1" ht="24.15" customHeight="1">
      <c r="B442" s="33"/>
      <c r="C442" s="125" t="s">
        <v>635</v>
      </c>
      <c r="D442" s="125" t="s">
        <v>122</v>
      </c>
      <c r="E442" s="126" t="s">
        <v>636</v>
      </c>
      <c r="F442" s="127" t="s">
        <v>637</v>
      </c>
      <c r="G442" s="128" t="s">
        <v>125</v>
      </c>
      <c r="H442" s="129">
        <v>6.867</v>
      </c>
      <c r="I442" s="130"/>
      <c r="J442" s="131">
        <f>ROUND(I442*H442,2)</f>
        <v>0</v>
      </c>
      <c r="K442" s="132"/>
      <c r="L442" s="33"/>
      <c r="M442" s="133" t="s">
        <v>19</v>
      </c>
      <c r="N442" s="134" t="s">
        <v>40</v>
      </c>
      <c r="P442" s="135">
        <f>O442*H442</f>
        <v>0</v>
      </c>
      <c r="Q442" s="135">
        <v>7.2000000000000005E-4</v>
      </c>
      <c r="R442" s="135">
        <f>Q442*H442</f>
        <v>4.9442399999999999E-3</v>
      </c>
      <c r="S442" s="135">
        <v>0</v>
      </c>
      <c r="T442" s="136">
        <f>S442*H442</f>
        <v>0</v>
      </c>
      <c r="AR442" s="137" t="s">
        <v>222</v>
      </c>
      <c r="AT442" s="137" t="s">
        <v>122</v>
      </c>
      <c r="AU442" s="137" t="s">
        <v>79</v>
      </c>
      <c r="AY442" s="18" t="s">
        <v>120</v>
      </c>
      <c r="BE442" s="138">
        <f>IF(N442="základní",J442,0)</f>
        <v>0</v>
      </c>
      <c r="BF442" s="138">
        <f>IF(N442="snížená",J442,0)</f>
        <v>0</v>
      </c>
      <c r="BG442" s="138">
        <f>IF(N442="zákl. přenesená",J442,0)</f>
        <v>0</v>
      </c>
      <c r="BH442" s="138">
        <f>IF(N442="sníž. přenesená",J442,0)</f>
        <v>0</v>
      </c>
      <c r="BI442" s="138">
        <f>IF(N442="nulová",J442,0)</f>
        <v>0</v>
      </c>
      <c r="BJ442" s="18" t="s">
        <v>77</v>
      </c>
      <c r="BK442" s="138">
        <f>ROUND(I442*H442,2)</f>
        <v>0</v>
      </c>
      <c r="BL442" s="18" t="s">
        <v>222</v>
      </c>
      <c r="BM442" s="137" t="s">
        <v>638</v>
      </c>
    </row>
    <row r="443" spans="2:65" s="1" customFormat="1" ht="10.199999999999999">
      <c r="B443" s="33"/>
      <c r="D443" s="139" t="s">
        <v>128</v>
      </c>
      <c r="F443" s="140" t="s">
        <v>639</v>
      </c>
      <c r="I443" s="141"/>
      <c r="L443" s="33"/>
      <c r="M443" s="142"/>
      <c r="T443" s="54"/>
      <c r="AT443" s="18" t="s">
        <v>128</v>
      </c>
      <c r="AU443" s="18" t="s">
        <v>79</v>
      </c>
    </row>
    <row r="444" spans="2:65" s="12" customFormat="1" ht="10.199999999999999">
      <c r="B444" s="143"/>
      <c r="D444" s="144" t="s">
        <v>130</v>
      </c>
      <c r="E444" s="145" t="s">
        <v>19</v>
      </c>
      <c r="F444" s="146" t="s">
        <v>297</v>
      </c>
      <c r="H444" s="147">
        <v>6.867</v>
      </c>
      <c r="I444" s="148"/>
      <c r="L444" s="143"/>
      <c r="M444" s="149"/>
      <c r="T444" s="150"/>
      <c r="AT444" s="145" t="s">
        <v>130</v>
      </c>
      <c r="AU444" s="145" t="s">
        <v>79</v>
      </c>
      <c r="AV444" s="12" t="s">
        <v>79</v>
      </c>
      <c r="AW444" s="12" t="s">
        <v>31</v>
      </c>
      <c r="AX444" s="12" t="s">
        <v>69</v>
      </c>
      <c r="AY444" s="145" t="s">
        <v>120</v>
      </c>
    </row>
    <row r="445" spans="2:65" s="13" customFormat="1" ht="10.199999999999999">
      <c r="B445" s="151"/>
      <c r="D445" s="144" t="s">
        <v>130</v>
      </c>
      <c r="E445" s="152" t="s">
        <v>19</v>
      </c>
      <c r="F445" s="153" t="s">
        <v>132</v>
      </c>
      <c r="H445" s="154">
        <v>6.867</v>
      </c>
      <c r="I445" s="155"/>
      <c r="L445" s="151"/>
      <c r="M445" s="156"/>
      <c r="T445" s="157"/>
      <c r="AT445" s="152" t="s">
        <v>130</v>
      </c>
      <c r="AU445" s="152" t="s">
        <v>79</v>
      </c>
      <c r="AV445" s="13" t="s">
        <v>126</v>
      </c>
      <c r="AW445" s="13" t="s">
        <v>31</v>
      </c>
      <c r="AX445" s="13" t="s">
        <v>77</v>
      </c>
      <c r="AY445" s="152" t="s">
        <v>120</v>
      </c>
    </row>
    <row r="446" spans="2:65" s="1" customFormat="1" ht="24.15" customHeight="1">
      <c r="B446" s="33"/>
      <c r="C446" s="125" t="s">
        <v>640</v>
      </c>
      <c r="D446" s="125" t="s">
        <v>122</v>
      </c>
      <c r="E446" s="126" t="s">
        <v>641</v>
      </c>
      <c r="F446" s="127" t="s">
        <v>642</v>
      </c>
      <c r="G446" s="128" t="s">
        <v>125</v>
      </c>
      <c r="H446" s="129">
        <v>10.4</v>
      </c>
      <c r="I446" s="130"/>
      <c r="J446" s="131">
        <f>ROUND(I446*H446,2)</f>
        <v>0</v>
      </c>
      <c r="K446" s="132"/>
      <c r="L446" s="33"/>
      <c r="M446" s="133" t="s">
        <v>19</v>
      </c>
      <c r="N446" s="134" t="s">
        <v>40</v>
      </c>
      <c r="P446" s="135">
        <f>O446*H446</f>
        <v>0</v>
      </c>
      <c r="Q446" s="135">
        <v>2.5999999999999998E-4</v>
      </c>
      <c r="R446" s="135">
        <f>Q446*H446</f>
        <v>2.7039999999999998E-3</v>
      </c>
      <c r="S446" s="135">
        <v>0</v>
      </c>
      <c r="T446" s="136">
        <f>S446*H446</f>
        <v>0</v>
      </c>
      <c r="AR446" s="137" t="s">
        <v>222</v>
      </c>
      <c r="AT446" s="137" t="s">
        <v>122</v>
      </c>
      <c r="AU446" s="137" t="s">
        <v>79</v>
      </c>
      <c r="AY446" s="18" t="s">
        <v>120</v>
      </c>
      <c r="BE446" s="138">
        <f>IF(N446="základní",J446,0)</f>
        <v>0</v>
      </c>
      <c r="BF446" s="138">
        <f>IF(N446="snížená",J446,0)</f>
        <v>0</v>
      </c>
      <c r="BG446" s="138">
        <f>IF(N446="zákl. přenesená",J446,0)</f>
        <v>0</v>
      </c>
      <c r="BH446" s="138">
        <f>IF(N446="sníž. přenesená",J446,0)</f>
        <v>0</v>
      </c>
      <c r="BI446" s="138">
        <f>IF(N446="nulová",J446,0)</f>
        <v>0</v>
      </c>
      <c r="BJ446" s="18" t="s">
        <v>77</v>
      </c>
      <c r="BK446" s="138">
        <f>ROUND(I446*H446,2)</f>
        <v>0</v>
      </c>
      <c r="BL446" s="18" t="s">
        <v>222</v>
      </c>
      <c r="BM446" s="137" t="s">
        <v>643</v>
      </c>
    </row>
    <row r="447" spans="2:65" s="1" customFormat="1" ht="10.199999999999999">
      <c r="B447" s="33"/>
      <c r="D447" s="139" t="s">
        <v>128</v>
      </c>
      <c r="F447" s="140" t="s">
        <v>644</v>
      </c>
      <c r="I447" s="141"/>
      <c r="L447" s="33"/>
      <c r="M447" s="142"/>
      <c r="T447" s="54"/>
      <c r="AT447" s="18" t="s">
        <v>128</v>
      </c>
      <c r="AU447" s="18" t="s">
        <v>79</v>
      </c>
    </row>
    <row r="448" spans="2:65" s="12" customFormat="1" ht="10.199999999999999">
      <c r="B448" s="143"/>
      <c r="D448" s="144" t="s">
        <v>130</v>
      </c>
      <c r="E448" s="145" t="s">
        <v>19</v>
      </c>
      <c r="F448" s="146" t="s">
        <v>645</v>
      </c>
      <c r="H448" s="147">
        <v>10.4</v>
      </c>
      <c r="I448" s="148"/>
      <c r="L448" s="143"/>
      <c r="M448" s="149"/>
      <c r="T448" s="150"/>
      <c r="AT448" s="145" t="s">
        <v>130</v>
      </c>
      <c r="AU448" s="145" t="s">
        <v>79</v>
      </c>
      <c r="AV448" s="12" t="s">
        <v>79</v>
      </c>
      <c r="AW448" s="12" t="s">
        <v>31</v>
      </c>
      <c r="AX448" s="12" t="s">
        <v>69</v>
      </c>
      <c r="AY448" s="145" t="s">
        <v>120</v>
      </c>
    </row>
    <row r="449" spans="2:65" s="13" customFormat="1" ht="10.199999999999999">
      <c r="B449" s="151"/>
      <c r="D449" s="144" t="s">
        <v>130</v>
      </c>
      <c r="E449" s="152" t="s">
        <v>19</v>
      </c>
      <c r="F449" s="153" t="s">
        <v>132</v>
      </c>
      <c r="H449" s="154">
        <v>10.4</v>
      </c>
      <c r="I449" s="155"/>
      <c r="L449" s="151"/>
      <c r="M449" s="156"/>
      <c r="T449" s="157"/>
      <c r="AT449" s="152" t="s">
        <v>130</v>
      </c>
      <c r="AU449" s="152" t="s">
        <v>79</v>
      </c>
      <c r="AV449" s="13" t="s">
        <v>126</v>
      </c>
      <c r="AW449" s="13" t="s">
        <v>31</v>
      </c>
      <c r="AX449" s="13" t="s">
        <v>77</v>
      </c>
      <c r="AY449" s="152" t="s">
        <v>120</v>
      </c>
    </row>
    <row r="450" spans="2:65" s="11" customFormat="1" ht="25.95" customHeight="1">
      <c r="B450" s="113"/>
      <c r="D450" s="114" t="s">
        <v>68</v>
      </c>
      <c r="E450" s="115" t="s">
        <v>646</v>
      </c>
      <c r="F450" s="115" t="s">
        <v>647</v>
      </c>
      <c r="I450" s="116"/>
      <c r="J450" s="117">
        <f>BK450</f>
        <v>0</v>
      </c>
      <c r="L450" s="113"/>
      <c r="M450" s="118"/>
      <c r="P450" s="119">
        <f>P451</f>
        <v>0</v>
      </c>
      <c r="R450" s="119">
        <f>R451</f>
        <v>0</v>
      </c>
      <c r="T450" s="120">
        <f>T451</f>
        <v>0</v>
      </c>
      <c r="AR450" s="114" t="s">
        <v>154</v>
      </c>
      <c r="AT450" s="121" t="s">
        <v>68</v>
      </c>
      <c r="AU450" s="121" t="s">
        <v>69</v>
      </c>
      <c r="AY450" s="114" t="s">
        <v>120</v>
      </c>
      <c r="BK450" s="122">
        <f>BK451</f>
        <v>0</v>
      </c>
    </row>
    <row r="451" spans="2:65" s="11" customFormat="1" ht="22.8" customHeight="1">
      <c r="B451" s="113"/>
      <c r="D451" s="114" t="s">
        <v>68</v>
      </c>
      <c r="E451" s="123" t="s">
        <v>648</v>
      </c>
      <c r="F451" s="123" t="s">
        <v>649</v>
      </c>
      <c r="I451" s="116"/>
      <c r="J451" s="124">
        <f>BK451</f>
        <v>0</v>
      </c>
      <c r="L451" s="113"/>
      <c r="M451" s="118"/>
      <c r="P451" s="119">
        <f>SUM(P452:P453)</f>
        <v>0</v>
      </c>
      <c r="R451" s="119">
        <f>SUM(R452:R453)</f>
        <v>0</v>
      </c>
      <c r="T451" s="120">
        <f>SUM(T452:T453)</f>
        <v>0</v>
      </c>
      <c r="AR451" s="114" t="s">
        <v>154</v>
      </c>
      <c r="AT451" s="121" t="s">
        <v>68</v>
      </c>
      <c r="AU451" s="121" t="s">
        <v>77</v>
      </c>
      <c r="AY451" s="114" t="s">
        <v>120</v>
      </c>
      <c r="BK451" s="122">
        <f>SUM(BK452:BK453)</f>
        <v>0</v>
      </c>
    </row>
    <row r="452" spans="2:65" s="1" customFormat="1" ht="16.5" customHeight="1">
      <c r="B452" s="33"/>
      <c r="C452" s="125" t="s">
        <v>650</v>
      </c>
      <c r="D452" s="125" t="s">
        <v>122</v>
      </c>
      <c r="E452" s="126" t="s">
        <v>651</v>
      </c>
      <c r="F452" s="127" t="s">
        <v>652</v>
      </c>
      <c r="G452" s="128" t="s">
        <v>653</v>
      </c>
      <c r="H452" s="129">
        <v>1</v>
      </c>
      <c r="I452" s="130"/>
      <c r="J452" s="131">
        <f>ROUND(I452*H452,2)</f>
        <v>0</v>
      </c>
      <c r="K452" s="132"/>
      <c r="L452" s="33"/>
      <c r="M452" s="133" t="s">
        <v>19</v>
      </c>
      <c r="N452" s="134" t="s">
        <v>40</v>
      </c>
      <c r="P452" s="135">
        <f>O452*H452</f>
        <v>0</v>
      </c>
      <c r="Q452" s="135">
        <v>0</v>
      </c>
      <c r="R452" s="135">
        <f>Q452*H452</f>
        <v>0</v>
      </c>
      <c r="S452" s="135">
        <v>0</v>
      </c>
      <c r="T452" s="136">
        <f>S452*H452</f>
        <v>0</v>
      </c>
      <c r="AR452" s="137" t="s">
        <v>654</v>
      </c>
      <c r="AT452" s="137" t="s">
        <v>122</v>
      </c>
      <c r="AU452" s="137" t="s">
        <v>79</v>
      </c>
      <c r="AY452" s="18" t="s">
        <v>120</v>
      </c>
      <c r="BE452" s="138">
        <f>IF(N452="základní",J452,0)</f>
        <v>0</v>
      </c>
      <c r="BF452" s="138">
        <f>IF(N452="snížená",J452,0)</f>
        <v>0</v>
      </c>
      <c r="BG452" s="138">
        <f>IF(N452="zákl. přenesená",J452,0)</f>
        <v>0</v>
      </c>
      <c r="BH452" s="138">
        <f>IF(N452="sníž. přenesená",J452,0)</f>
        <v>0</v>
      </c>
      <c r="BI452" s="138">
        <f>IF(N452="nulová",J452,0)</f>
        <v>0</v>
      </c>
      <c r="BJ452" s="18" t="s">
        <v>77</v>
      </c>
      <c r="BK452" s="138">
        <f>ROUND(I452*H452,2)</f>
        <v>0</v>
      </c>
      <c r="BL452" s="18" t="s">
        <v>654</v>
      </c>
      <c r="BM452" s="137" t="s">
        <v>655</v>
      </c>
    </row>
    <row r="453" spans="2:65" s="12" customFormat="1" ht="10.199999999999999">
      <c r="B453" s="143"/>
      <c r="D453" s="144" t="s">
        <v>130</v>
      </c>
      <c r="E453" s="145" t="s">
        <v>19</v>
      </c>
      <c r="F453" s="146" t="s">
        <v>221</v>
      </c>
      <c r="H453" s="147">
        <v>1</v>
      </c>
      <c r="I453" s="148"/>
      <c r="L453" s="143"/>
      <c r="M453" s="182"/>
      <c r="N453" s="183"/>
      <c r="O453" s="183"/>
      <c r="P453" s="183"/>
      <c r="Q453" s="183"/>
      <c r="R453" s="183"/>
      <c r="S453" s="183"/>
      <c r="T453" s="184"/>
      <c r="AT453" s="145" t="s">
        <v>130</v>
      </c>
      <c r="AU453" s="145" t="s">
        <v>79</v>
      </c>
      <c r="AV453" s="12" t="s">
        <v>79</v>
      </c>
      <c r="AW453" s="12" t="s">
        <v>31</v>
      </c>
      <c r="AX453" s="12" t="s">
        <v>77</v>
      </c>
      <c r="AY453" s="145" t="s">
        <v>120</v>
      </c>
    </row>
    <row r="454" spans="2:65" s="1" customFormat="1" ht="6.9" customHeight="1">
      <c r="B454" s="42"/>
      <c r="C454" s="43"/>
      <c r="D454" s="43"/>
      <c r="E454" s="43"/>
      <c r="F454" s="43"/>
      <c r="G454" s="43"/>
      <c r="H454" s="43"/>
      <c r="I454" s="43"/>
      <c r="J454" s="43"/>
      <c r="K454" s="43"/>
      <c r="L454" s="33"/>
    </row>
  </sheetData>
  <sheetProtection algorithmName="SHA-512" hashValue="RG58SS24MV1AMNK5gYSVpkqEFjplMX/VuTZF7qQztkK5ZauImAs/4LURZcgAacuUaVK9Menk9rUZmxBmVfQexw==" saltValue="+mLLztnAVfw++9EXRYqGviDH8kkj54j3F/u9S6liaP9o8feK53c5hLDgsdYza9Guk+h/2dz3zPswygdMEKEcPA==" spinCount="100000" sheet="1" objects="1" scenarios="1" formatColumns="0" formatRows="0" autoFilter="0"/>
  <autoFilter ref="C96:K453" xr:uid="{00000000-0009-0000-0000-000001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05" r:id="rId2" xr:uid="{00000000-0004-0000-0100-000001000000}"/>
    <hyperlink ref="F110" r:id="rId3" xr:uid="{00000000-0004-0000-0100-000002000000}"/>
    <hyperlink ref="F113" r:id="rId4" xr:uid="{00000000-0004-0000-0100-000003000000}"/>
    <hyperlink ref="F120" r:id="rId5" xr:uid="{00000000-0004-0000-0100-000004000000}"/>
    <hyperlink ref="F124" r:id="rId6" xr:uid="{00000000-0004-0000-0100-000005000000}"/>
    <hyperlink ref="F128" r:id="rId7" xr:uid="{00000000-0004-0000-0100-000006000000}"/>
    <hyperlink ref="F135" r:id="rId8" xr:uid="{00000000-0004-0000-0100-000007000000}"/>
    <hyperlink ref="F139" r:id="rId9" xr:uid="{00000000-0004-0000-0100-000008000000}"/>
    <hyperlink ref="F143" r:id="rId10" xr:uid="{00000000-0004-0000-0100-000009000000}"/>
    <hyperlink ref="F148" r:id="rId11" xr:uid="{00000000-0004-0000-0100-00000A000000}"/>
    <hyperlink ref="F152" r:id="rId12" xr:uid="{00000000-0004-0000-0100-00000B000000}"/>
    <hyperlink ref="F159" r:id="rId13" xr:uid="{00000000-0004-0000-0100-00000C000000}"/>
    <hyperlink ref="F167" r:id="rId14" xr:uid="{00000000-0004-0000-0100-00000D000000}"/>
    <hyperlink ref="F174" r:id="rId15" xr:uid="{00000000-0004-0000-0100-00000E000000}"/>
    <hyperlink ref="F204" r:id="rId16" xr:uid="{00000000-0004-0000-0100-00000F000000}"/>
    <hyperlink ref="F212" r:id="rId17" xr:uid="{00000000-0004-0000-0100-000010000000}"/>
    <hyperlink ref="F217" r:id="rId18" xr:uid="{00000000-0004-0000-0100-000011000000}"/>
    <hyperlink ref="F222" r:id="rId19" xr:uid="{00000000-0004-0000-0100-000012000000}"/>
    <hyperlink ref="F226" r:id="rId20" xr:uid="{00000000-0004-0000-0100-000013000000}"/>
    <hyperlink ref="F231" r:id="rId21" xr:uid="{00000000-0004-0000-0100-000014000000}"/>
    <hyperlink ref="F236" r:id="rId22" xr:uid="{00000000-0004-0000-0100-000015000000}"/>
    <hyperlink ref="F241" r:id="rId23" xr:uid="{00000000-0004-0000-0100-000016000000}"/>
    <hyperlink ref="F271" r:id="rId24" xr:uid="{00000000-0004-0000-0100-000017000000}"/>
    <hyperlink ref="F286" r:id="rId25" xr:uid="{00000000-0004-0000-0100-000018000000}"/>
    <hyperlink ref="F295" r:id="rId26" xr:uid="{00000000-0004-0000-0100-000019000000}"/>
    <hyperlink ref="F297" r:id="rId27" xr:uid="{00000000-0004-0000-0100-00001A000000}"/>
    <hyperlink ref="F301" r:id="rId28" xr:uid="{00000000-0004-0000-0100-00001B000000}"/>
    <hyperlink ref="F305" r:id="rId29" xr:uid="{00000000-0004-0000-0100-00001C000000}"/>
    <hyperlink ref="F309" r:id="rId30" xr:uid="{00000000-0004-0000-0100-00001D000000}"/>
    <hyperlink ref="F313" r:id="rId31" xr:uid="{00000000-0004-0000-0100-00001E000000}"/>
    <hyperlink ref="F317" r:id="rId32" xr:uid="{00000000-0004-0000-0100-00001F000000}"/>
    <hyperlink ref="F327" r:id="rId33" xr:uid="{00000000-0004-0000-0100-000020000000}"/>
    <hyperlink ref="F336" r:id="rId34" xr:uid="{00000000-0004-0000-0100-000021000000}"/>
    <hyperlink ref="F340" r:id="rId35" xr:uid="{00000000-0004-0000-0100-000022000000}"/>
    <hyperlink ref="F342" r:id="rId36" xr:uid="{00000000-0004-0000-0100-000023000000}"/>
    <hyperlink ref="F345" r:id="rId37" xr:uid="{00000000-0004-0000-0100-000024000000}"/>
    <hyperlink ref="F347" r:id="rId38" xr:uid="{00000000-0004-0000-0100-000025000000}"/>
    <hyperlink ref="F350" r:id="rId39" xr:uid="{00000000-0004-0000-0100-000026000000}"/>
    <hyperlink ref="F354" r:id="rId40" xr:uid="{00000000-0004-0000-0100-000027000000}"/>
    <hyperlink ref="F358" r:id="rId41" xr:uid="{00000000-0004-0000-0100-000028000000}"/>
    <hyperlink ref="F368" r:id="rId42" xr:uid="{00000000-0004-0000-0100-000029000000}"/>
    <hyperlink ref="F371" r:id="rId43" xr:uid="{00000000-0004-0000-0100-00002A000000}"/>
    <hyperlink ref="F382" r:id="rId44" xr:uid="{00000000-0004-0000-0100-00002B000000}"/>
    <hyperlink ref="F400" r:id="rId45" xr:uid="{00000000-0004-0000-0100-00002C000000}"/>
    <hyperlink ref="F407" r:id="rId46" xr:uid="{00000000-0004-0000-0100-00002D000000}"/>
    <hyperlink ref="F436" r:id="rId47" xr:uid="{00000000-0004-0000-0100-00002E000000}"/>
    <hyperlink ref="F439" r:id="rId48" xr:uid="{00000000-0004-0000-0100-00002F000000}"/>
    <hyperlink ref="F443" r:id="rId49" xr:uid="{00000000-0004-0000-0100-000030000000}"/>
    <hyperlink ref="F447" r:id="rId50" xr:uid="{00000000-0004-0000-0100-00003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85" customWidth="1"/>
    <col min="2" max="2" width="1.7109375" style="185" customWidth="1"/>
    <col min="3" max="4" width="5" style="185" customWidth="1"/>
    <col min="5" max="5" width="11.7109375" style="185" customWidth="1"/>
    <col min="6" max="6" width="9.140625" style="185" customWidth="1"/>
    <col min="7" max="7" width="5" style="185" customWidth="1"/>
    <col min="8" max="8" width="77.85546875" style="185" customWidth="1"/>
    <col min="9" max="10" width="20" style="185" customWidth="1"/>
    <col min="11" max="11" width="1.7109375" style="185" customWidth="1"/>
  </cols>
  <sheetData>
    <row r="1" spans="2:11" customFormat="1" ht="37.5" customHeight="1"/>
    <row r="2" spans="2:11" customFormat="1" ht="7.5" customHeight="1">
      <c r="B2" s="186"/>
      <c r="C2" s="187"/>
      <c r="D2" s="187"/>
      <c r="E2" s="187"/>
      <c r="F2" s="187"/>
      <c r="G2" s="187"/>
      <c r="H2" s="187"/>
      <c r="I2" s="187"/>
      <c r="J2" s="187"/>
      <c r="K2" s="188"/>
    </row>
    <row r="3" spans="2:11" s="16" customFormat="1" ht="45" customHeight="1">
      <c r="B3" s="189"/>
      <c r="C3" s="313" t="s">
        <v>656</v>
      </c>
      <c r="D3" s="313"/>
      <c r="E3" s="313"/>
      <c r="F3" s="313"/>
      <c r="G3" s="313"/>
      <c r="H3" s="313"/>
      <c r="I3" s="313"/>
      <c r="J3" s="313"/>
      <c r="K3" s="190"/>
    </row>
    <row r="4" spans="2:11" customFormat="1" ht="25.5" customHeight="1">
      <c r="B4" s="191"/>
      <c r="C4" s="312" t="s">
        <v>657</v>
      </c>
      <c r="D4" s="312"/>
      <c r="E4" s="312"/>
      <c r="F4" s="312"/>
      <c r="G4" s="312"/>
      <c r="H4" s="312"/>
      <c r="I4" s="312"/>
      <c r="J4" s="312"/>
      <c r="K4" s="192"/>
    </row>
    <row r="5" spans="2:11" customFormat="1" ht="5.25" customHeight="1">
      <c r="B5" s="191"/>
      <c r="C5" s="193"/>
      <c r="D5" s="193"/>
      <c r="E5" s="193"/>
      <c r="F5" s="193"/>
      <c r="G5" s="193"/>
      <c r="H5" s="193"/>
      <c r="I5" s="193"/>
      <c r="J5" s="193"/>
      <c r="K5" s="192"/>
    </row>
    <row r="6" spans="2:11" customFormat="1" ht="15" customHeight="1">
      <c r="B6" s="191"/>
      <c r="C6" s="311" t="s">
        <v>658</v>
      </c>
      <c r="D6" s="311"/>
      <c r="E6" s="311"/>
      <c r="F6" s="311"/>
      <c r="G6" s="311"/>
      <c r="H6" s="311"/>
      <c r="I6" s="311"/>
      <c r="J6" s="311"/>
      <c r="K6" s="192"/>
    </row>
    <row r="7" spans="2:11" customFormat="1" ht="15" customHeight="1">
      <c r="B7" s="195"/>
      <c r="C7" s="311" t="s">
        <v>659</v>
      </c>
      <c r="D7" s="311"/>
      <c r="E7" s="311"/>
      <c r="F7" s="311"/>
      <c r="G7" s="311"/>
      <c r="H7" s="311"/>
      <c r="I7" s="311"/>
      <c r="J7" s="311"/>
      <c r="K7" s="192"/>
    </row>
    <row r="8" spans="2:11" customFormat="1" ht="12.75" customHeight="1">
      <c r="B8" s="195"/>
      <c r="C8" s="194"/>
      <c r="D8" s="194"/>
      <c r="E8" s="194"/>
      <c r="F8" s="194"/>
      <c r="G8" s="194"/>
      <c r="H8" s="194"/>
      <c r="I8" s="194"/>
      <c r="J8" s="194"/>
      <c r="K8" s="192"/>
    </row>
    <row r="9" spans="2:11" customFormat="1" ht="15" customHeight="1">
      <c r="B9" s="195"/>
      <c r="C9" s="311" t="s">
        <v>660</v>
      </c>
      <c r="D9" s="311"/>
      <c r="E9" s="311"/>
      <c r="F9" s="311"/>
      <c r="G9" s="311"/>
      <c r="H9" s="311"/>
      <c r="I9" s="311"/>
      <c r="J9" s="311"/>
      <c r="K9" s="192"/>
    </row>
    <row r="10" spans="2:11" customFormat="1" ht="15" customHeight="1">
      <c r="B10" s="195"/>
      <c r="C10" s="194"/>
      <c r="D10" s="311" t="s">
        <v>661</v>
      </c>
      <c r="E10" s="311"/>
      <c r="F10" s="311"/>
      <c r="G10" s="311"/>
      <c r="H10" s="311"/>
      <c r="I10" s="311"/>
      <c r="J10" s="311"/>
      <c r="K10" s="192"/>
    </row>
    <row r="11" spans="2:11" customFormat="1" ht="15" customHeight="1">
      <c r="B11" s="195"/>
      <c r="C11" s="196"/>
      <c r="D11" s="311" t="s">
        <v>662</v>
      </c>
      <c r="E11" s="311"/>
      <c r="F11" s="311"/>
      <c r="G11" s="311"/>
      <c r="H11" s="311"/>
      <c r="I11" s="311"/>
      <c r="J11" s="311"/>
      <c r="K11" s="192"/>
    </row>
    <row r="12" spans="2:11" customFormat="1" ht="15" customHeight="1">
      <c r="B12" s="195"/>
      <c r="C12" s="196"/>
      <c r="D12" s="194"/>
      <c r="E12" s="194"/>
      <c r="F12" s="194"/>
      <c r="G12" s="194"/>
      <c r="H12" s="194"/>
      <c r="I12" s="194"/>
      <c r="J12" s="194"/>
      <c r="K12" s="192"/>
    </row>
    <row r="13" spans="2:11" customFormat="1" ht="15" customHeight="1">
      <c r="B13" s="195"/>
      <c r="C13" s="196"/>
      <c r="D13" s="197" t="s">
        <v>663</v>
      </c>
      <c r="E13" s="194"/>
      <c r="F13" s="194"/>
      <c r="G13" s="194"/>
      <c r="H13" s="194"/>
      <c r="I13" s="194"/>
      <c r="J13" s="194"/>
      <c r="K13" s="192"/>
    </row>
    <row r="14" spans="2:11" customFormat="1" ht="12.75" customHeight="1">
      <c r="B14" s="195"/>
      <c r="C14" s="196"/>
      <c r="D14" s="196"/>
      <c r="E14" s="196"/>
      <c r="F14" s="196"/>
      <c r="G14" s="196"/>
      <c r="H14" s="196"/>
      <c r="I14" s="196"/>
      <c r="J14" s="196"/>
      <c r="K14" s="192"/>
    </row>
    <row r="15" spans="2:11" customFormat="1" ht="15" customHeight="1">
      <c r="B15" s="195"/>
      <c r="C15" s="196"/>
      <c r="D15" s="311" t="s">
        <v>664</v>
      </c>
      <c r="E15" s="311"/>
      <c r="F15" s="311"/>
      <c r="G15" s="311"/>
      <c r="H15" s="311"/>
      <c r="I15" s="311"/>
      <c r="J15" s="311"/>
      <c r="K15" s="192"/>
    </row>
    <row r="16" spans="2:11" customFormat="1" ht="15" customHeight="1">
      <c r="B16" s="195"/>
      <c r="C16" s="196"/>
      <c r="D16" s="311" t="s">
        <v>665</v>
      </c>
      <c r="E16" s="311"/>
      <c r="F16" s="311"/>
      <c r="G16" s="311"/>
      <c r="H16" s="311"/>
      <c r="I16" s="311"/>
      <c r="J16" s="311"/>
      <c r="K16" s="192"/>
    </row>
    <row r="17" spans="2:11" customFormat="1" ht="15" customHeight="1">
      <c r="B17" s="195"/>
      <c r="C17" s="196"/>
      <c r="D17" s="311" t="s">
        <v>666</v>
      </c>
      <c r="E17" s="311"/>
      <c r="F17" s="311"/>
      <c r="G17" s="311"/>
      <c r="H17" s="311"/>
      <c r="I17" s="311"/>
      <c r="J17" s="311"/>
      <c r="K17" s="192"/>
    </row>
    <row r="18" spans="2:11" customFormat="1" ht="15" customHeight="1">
      <c r="B18" s="195"/>
      <c r="C18" s="196"/>
      <c r="D18" s="196"/>
      <c r="E18" s="198" t="s">
        <v>76</v>
      </c>
      <c r="F18" s="311" t="s">
        <v>667</v>
      </c>
      <c r="G18" s="311"/>
      <c r="H18" s="311"/>
      <c r="I18" s="311"/>
      <c r="J18" s="311"/>
      <c r="K18" s="192"/>
    </row>
    <row r="19" spans="2:11" customFormat="1" ht="15" customHeight="1">
      <c r="B19" s="195"/>
      <c r="C19" s="196"/>
      <c r="D19" s="196"/>
      <c r="E19" s="198" t="s">
        <v>668</v>
      </c>
      <c r="F19" s="311" t="s">
        <v>669</v>
      </c>
      <c r="G19" s="311"/>
      <c r="H19" s="311"/>
      <c r="I19" s="311"/>
      <c r="J19" s="311"/>
      <c r="K19" s="192"/>
    </row>
    <row r="20" spans="2:11" customFormat="1" ht="15" customHeight="1">
      <c r="B20" s="195"/>
      <c r="C20" s="196"/>
      <c r="D20" s="196"/>
      <c r="E20" s="198" t="s">
        <v>670</v>
      </c>
      <c r="F20" s="311" t="s">
        <v>671</v>
      </c>
      <c r="G20" s="311"/>
      <c r="H20" s="311"/>
      <c r="I20" s="311"/>
      <c r="J20" s="311"/>
      <c r="K20" s="192"/>
    </row>
    <row r="21" spans="2:11" customFormat="1" ht="15" customHeight="1">
      <c r="B21" s="195"/>
      <c r="C21" s="196"/>
      <c r="D21" s="196"/>
      <c r="E21" s="198" t="s">
        <v>672</v>
      </c>
      <c r="F21" s="311" t="s">
        <v>673</v>
      </c>
      <c r="G21" s="311"/>
      <c r="H21" s="311"/>
      <c r="I21" s="311"/>
      <c r="J21" s="311"/>
      <c r="K21" s="192"/>
    </row>
    <row r="22" spans="2:11" customFormat="1" ht="15" customHeight="1">
      <c r="B22" s="195"/>
      <c r="C22" s="196"/>
      <c r="D22" s="196"/>
      <c r="E22" s="198" t="s">
        <v>674</v>
      </c>
      <c r="F22" s="311" t="s">
        <v>675</v>
      </c>
      <c r="G22" s="311"/>
      <c r="H22" s="311"/>
      <c r="I22" s="311"/>
      <c r="J22" s="311"/>
      <c r="K22" s="192"/>
    </row>
    <row r="23" spans="2:11" customFormat="1" ht="15" customHeight="1">
      <c r="B23" s="195"/>
      <c r="C23" s="196"/>
      <c r="D23" s="196"/>
      <c r="E23" s="198" t="s">
        <v>676</v>
      </c>
      <c r="F23" s="311" t="s">
        <v>677</v>
      </c>
      <c r="G23" s="311"/>
      <c r="H23" s="311"/>
      <c r="I23" s="311"/>
      <c r="J23" s="311"/>
      <c r="K23" s="192"/>
    </row>
    <row r="24" spans="2:11" customFormat="1" ht="12.75" customHeight="1">
      <c r="B24" s="195"/>
      <c r="C24" s="196"/>
      <c r="D24" s="196"/>
      <c r="E24" s="196"/>
      <c r="F24" s="196"/>
      <c r="G24" s="196"/>
      <c r="H24" s="196"/>
      <c r="I24" s="196"/>
      <c r="J24" s="196"/>
      <c r="K24" s="192"/>
    </row>
    <row r="25" spans="2:11" customFormat="1" ht="15" customHeight="1">
      <c r="B25" s="195"/>
      <c r="C25" s="311" t="s">
        <v>678</v>
      </c>
      <c r="D25" s="311"/>
      <c r="E25" s="311"/>
      <c r="F25" s="311"/>
      <c r="G25" s="311"/>
      <c r="H25" s="311"/>
      <c r="I25" s="311"/>
      <c r="J25" s="311"/>
      <c r="K25" s="192"/>
    </row>
    <row r="26" spans="2:11" customFormat="1" ht="15" customHeight="1">
      <c r="B26" s="195"/>
      <c r="C26" s="311" t="s">
        <v>679</v>
      </c>
      <c r="D26" s="311"/>
      <c r="E26" s="311"/>
      <c r="F26" s="311"/>
      <c r="G26" s="311"/>
      <c r="H26" s="311"/>
      <c r="I26" s="311"/>
      <c r="J26" s="311"/>
      <c r="K26" s="192"/>
    </row>
    <row r="27" spans="2:11" customFormat="1" ht="15" customHeight="1">
      <c r="B27" s="195"/>
      <c r="C27" s="194"/>
      <c r="D27" s="311" t="s">
        <v>680</v>
      </c>
      <c r="E27" s="311"/>
      <c r="F27" s="311"/>
      <c r="G27" s="311"/>
      <c r="H27" s="311"/>
      <c r="I27" s="311"/>
      <c r="J27" s="311"/>
      <c r="K27" s="192"/>
    </row>
    <row r="28" spans="2:11" customFormat="1" ht="15" customHeight="1">
      <c r="B28" s="195"/>
      <c r="C28" s="196"/>
      <c r="D28" s="311" t="s">
        <v>681</v>
      </c>
      <c r="E28" s="311"/>
      <c r="F28" s="311"/>
      <c r="G28" s="311"/>
      <c r="H28" s="311"/>
      <c r="I28" s="311"/>
      <c r="J28" s="311"/>
      <c r="K28" s="192"/>
    </row>
    <row r="29" spans="2:11" customFormat="1" ht="12.75" customHeight="1">
      <c r="B29" s="195"/>
      <c r="C29" s="196"/>
      <c r="D29" s="196"/>
      <c r="E29" s="196"/>
      <c r="F29" s="196"/>
      <c r="G29" s="196"/>
      <c r="H29" s="196"/>
      <c r="I29" s="196"/>
      <c r="J29" s="196"/>
      <c r="K29" s="192"/>
    </row>
    <row r="30" spans="2:11" customFormat="1" ht="15" customHeight="1">
      <c r="B30" s="195"/>
      <c r="C30" s="196"/>
      <c r="D30" s="311" t="s">
        <v>682</v>
      </c>
      <c r="E30" s="311"/>
      <c r="F30" s="311"/>
      <c r="G30" s="311"/>
      <c r="H30" s="311"/>
      <c r="I30" s="311"/>
      <c r="J30" s="311"/>
      <c r="K30" s="192"/>
    </row>
    <row r="31" spans="2:11" customFormat="1" ht="15" customHeight="1">
      <c r="B31" s="195"/>
      <c r="C31" s="196"/>
      <c r="D31" s="311" t="s">
        <v>683</v>
      </c>
      <c r="E31" s="311"/>
      <c r="F31" s="311"/>
      <c r="G31" s="311"/>
      <c r="H31" s="311"/>
      <c r="I31" s="311"/>
      <c r="J31" s="311"/>
      <c r="K31" s="192"/>
    </row>
    <row r="32" spans="2:11" customFormat="1" ht="12.75" customHeight="1">
      <c r="B32" s="195"/>
      <c r="C32" s="196"/>
      <c r="D32" s="196"/>
      <c r="E32" s="196"/>
      <c r="F32" s="196"/>
      <c r="G32" s="196"/>
      <c r="H32" s="196"/>
      <c r="I32" s="196"/>
      <c r="J32" s="196"/>
      <c r="K32" s="192"/>
    </row>
    <row r="33" spans="2:11" customFormat="1" ht="15" customHeight="1">
      <c r="B33" s="195"/>
      <c r="C33" s="196"/>
      <c r="D33" s="311" t="s">
        <v>684</v>
      </c>
      <c r="E33" s="311"/>
      <c r="F33" s="311"/>
      <c r="G33" s="311"/>
      <c r="H33" s="311"/>
      <c r="I33" s="311"/>
      <c r="J33" s="311"/>
      <c r="K33" s="192"/>
    </row>
    <row r="34" spans="2:11" customFormat="1" ht="15" customHeight="1">
      <c r="B34" s="195"/>
      <c r="C34" s="196"/>
      <c r="D34" s="311" t="s">
        <v>685</v>
      </c>
      <c r="E34" s="311"/>
      <c r="F34" s="311"/>
      <c r="G34" s="311"/>
      <c r="H34" s="311"/>
      <c r="I34" s="311"/>
      <c r="J34" s="311"/>
      <c r="K34" s="192"/>
    </row>
    <row r="35" spans="2:11" customFormat="1" ht="15" customHeight="1">
      <c r="B35" s="195"/>
      <c r="C35" s="196"/>
      <c r="D35" s="311" t="s">
        <v>686</v>
      </c>
      <c r="E35" s="311"/>
      <c r="F35" s="311"/>
      <c r="G35" s="311"/>
      <c r="H35" s="311"/>
      <c r="I35" s="311"/>
      <c r="J35" s="311"/>
      <c r="K35" s="192"/>
    </row>
    <row r="36" spans="2:11" customFormat="1" ht="15" customHeight="1">
      <c r="B36" s="195"/>
      <c r="C36" s="196"/>
      <c r="D36" s="194"/>
      <c r="E36" s="197" t="s">
        <v>106</v>
      </c>
      <c r="F36" s="194"/>
      <c r="G36" s="311" t="s">
        <v>687</v>
      </c>
      <c r="H36" s="311"/>
      <c r="I36" s="311"/>
      <c r="J36" s="311"/>
      <c r="K36" s="192"/>
    </row>
    <row r="37" spans="2:11" customFormat="1" ht="30.75" customHeight="1">
      <c r="B37" s="195"/>
      <c r="C37" s="196"/>
      <c r="D37" s="194"/>
      <c r="E37" s="197" t="s">
        <v>688</v>
      </c>
      <c r="F37" s="194"/>
      <c r="G37" s="311" t="s">
        <v>689</v>
      </c>
      <c r="H37" s="311"/>
      <c r="I37" s="311"/>
      <c r="J37" s="311"/>
      <c r="K37" s="192"/>
    </row>
    <row r="38" spans="2:11" customFormat="1" ht="15" customHeight="1">
      <c r="B38" s="195"/>
      <c r="C38" s="196"/>
      <c r="D38" s="194"/>
      <c r="E38" s="197" t="s">
        <v>50</v>
      </c>
      <c r="F38" s="194"/>
      <c r="G38" s="311" t="s">
        <v>690</v>
      </c>
      <c r="H38" s="311"/>
      <c r="I38" s="311"/>
      <c r="J38" s="311"/>
      <c r="K38" s="192"/>
    </row>
    <row r="39" spans="2:11" customFormat="1" ht="15" customHeight="1">
      <c r="B39" s="195"/>
      <c r="C39" s="196"/>
      <c r="D39" s="194"/>
      <c r="E39" s="197" t="s">
        <v>51</v>
      </c>
      <c r="F39" s="194"/>
      <c r="G39" s="311" t="s">
        <v>691</v>
      </c>
      <c r="H39" s="311"/>
      <c r="I39" s="311"/>
      <c r="J39" s="311"/>
      <c r="K39" s="192"/>
    </row>
    <row r="40" spans="2:11" customFormat="1" ht="15" customHeight="1">
      <c r="B40" s="195"/>
      <c r="C40" s="196"/>
      <c r="D40" s="194"/>
      <c r="E40" s="197" t="s">
        <v>107</v>
      </c>
      <c r="F40" s="194"/>
      <c r="G40" s="311" t="s">
        <v>692</v>
      </c>
      <c r="H40" s="311"/>
      <c r="I40" s="311"/>
      <c r="J40" s="311"/>
      <c r="K40" s="192"/>
    </row>
    <row r="41" spans="2:11" customFormat="1" ht="15" customHeight="1">
      <c r="B41" s="195"/>
      <c r="C41" s="196"/>
      <c r="D41" s="194"/>
      <c r="E41" s="197" t="s">
        <v>108</v>
      </c>
      <c r="F41" s="194"/>
      <c r="G41" s="311" t="s">
        <v>693</v>
      </c>
      <c r="H41" s="311"/>
      <c r="I41" s="311"/>
      <c r="J41" s="311"/>
      <c r="K41" s="192"/>
    </row>
    <row r="42" spans="2:11" customFormat="1" ht="15" customHeight="1">
      <c r="B42" s="195"/>
      <c r="C42" s="196"/>
      <c r="D42" s="194"/>
      <c r="E42" s="197" t="s">
        <v>694</v>
      </c>
      <c r="F42" s="194"/>
      <c r="G42" s="311" t="s">
        <v>695</v>
      </c>
      <c r="H42" s="311"/>
      <c r="I42" s="311"/>
      <c r="J42" s="311"/>
      <c r="K42" s="192"/>
    </row>
    <row r="43" spans="2:11" customFormat="1" ht="15" customHeight="1">
      <c r="B43" s="195"/>
      <c r="C43" s="196"/>
      <c r="D43" s="194"/>
      <c r="E43" s="197"/>
      <c r="F43" s="194"/>
      <c r="G43" s="311" t="s">
        <v>696</v>
      </c>
      <c r="H43" s="311"/>
      <c r="I43" s="311"/>
      <c r="J43" s="311"/>
      <c r="K43" s="192"/>
    </row>
    <row r="44" spans="2:11" customFormat="1" ht="15" customHeight="1">
      <c r="B44" s="195"/>
      <c r="C44" s="196"/>
      <c r="D44" s="194"/>
      <c r="E44" s="197" t="s">
        <v>697</v>
      </c>
      <c r="F44" s="194"/>
      <c r="G44" s="311" t="s">
        <v>698</v>
      </c>
      <c r="H44" s="311"/>
      <c r="I44" s="311"/>
      <c r="J44" s="311"/>
      <c r="K44" s="192"/>
    </row>
    <row r="45" spans="2:11" customFormat="1" ht="15" customHeight="1">
      <c r="B45" s="195"/>
      <c r="C45" s="196"/>
      <c r="D45" s="194"/>
      <c r="E45" s="197" t="s">
        <v>110</v>
      </c>
      <c r="F45" s="194"/>
      <c r="G45" s="311" t="s">
        <v>699</v>
      </c>
      <c r="H45" s="311"/>
      <c r="I45" s="311"/>
      <c r="J45" s="311"/>
      <c r="K45" s="192"/>
    </row>
    <row r="46" spans="2:11" customFormat="1" ht="12.75" customHeight="1">
      <c r="B46" s="195"/>
      <c r="C46" s="196"/>
      <c r="D46" s="194"/>
      <c r="E46" s="194"/>
      <c r="F46" s="194"/>
      <c r="G46" s="194"/>
      <c r="H46" s="194"/>
      <c r="I46" s="194"/>
      <c r="J46" s="194"/>
      <c r="K46" s="192"/>
    </row>
    <row r="47" spans="2:11" customFormat="1" ht="15" customHeight="1">
      <c r="B47" s="195"/>
      <c r="C47" s="196"/>
      <c r="D47" s="311" t="s">
        <v>700</v>
      </c>
      <c r="E47" s="311"/>
      <c r="F47" s="311"/>
      <c r="G47" s="311"/>
      <c r="H47" s="311"/>
      <c r="I47" s="311"/>
      <c r="J47" s="311"/>
      <c r="K47" s="192"/>
    </row>
    <row r="48" spans="2:11" customFormat="1" ht="15" customHeight="1">
      <c r="B48" s="195"/>
      <c r="C48" s="196"/>
      <c r="D48" s="196"/>
      <c r="E48" s="311" t="s">
        <v>701</v>
      </c>
      <c r="F48" s="311"/>
      <c r="G48" s="311"/>
      <c r="H48" s="311"/>
      <c r="I48" s="311"/>
      <c r="J48" s="311"/>
      <c r="K48" s="192"/>
    </row>
    <row r="49" spans="2:11" customFormat="1" ht="15" customHeight="1">
      <c r="B49" s="195"/>
      <c r="C49" s="196"/>
      <c r="D49" s="196"/>
      <c r="E49" s="311" t="s">
        <v>702</v>
      </c>
      <c r="F49" s="311"/>
      <c r="G49" s="311"/>
      <c r="H49" s="311"/>
      <c r="I49" s="311"/>
      <c r="J49" s="311"/>
      <c r="K49" s="192"/>
    </row>
    <row r="50" spans="2:11" customFormat="1" ht="15" customHeight="1">
      <c r="B50" s="195"/>
      <c r="C50" s="196"/>
      <c r="D50" s="196"/>
      <c r="E50" s="311" t="s">
        <v>703</v>
      </c>
      <c r="F50" s="311"/>
      <c r="G50" s="311"/>
      <c r="H50" s="311"/>
      <c r="I50" s="311"/>
      <c r="J50" s="311"/>
      <c r="K50" s="192"/>
    </row>
    <row r="51" spans="2:11" customFormat="1" ht="15" customHeight="1">
      <c r="B51" s="195"/>
      <c r="C51" s="196"/>
      <c r="D51" s="311" t="s">
        <v>704</v>
      </c>
      <c r="E51" s="311"/>
      <c r="F51" s="311"/>
      <c r="G51" s="311"/>
      <c r="H51" s="311"/>
      <c r="I51" s="311"/>
      <c r="J51" s="311"/>
      <c r="K51" s="192"/>
    </row>
    <row r="52" spans="2:11" customFormat="1" ht="25.5" customHeight="1">
      <c r="B52" s="191"/>
      <c r="C52" s="312" t="s">
        <v>705</v>
      </c>
      <c r="D52" s="312"/>
      <c r="E52" s="312"/>
      <c r="F52" s="312"/>
      <c r="G52" s="312"/>
      <c r="H52" s="312"/>
      <c r="I52" s="312"/>
      <c r="J52" s="312"/>
      <c r="K52" s="192"/>
    </row>
    <row r="53" spans="2:11" customFormat="1" ht="5.25" customHeight="1">
      <c r="B53" s="191"/>
      <c r="C53" s="193"/>
      <c r="D53" s="193"/>
      <c r="E53" s="193"/>
      <c r="F53" s="193"/>
      <c r="G53" s="193"/>
      <c r="H53" s="193"/>
      <c r="I53" s="193"/>
      <c r="J53" s="193"/>
      <c r="K53" s="192"/>
    </row>
    <row r="54" spans="2:11" customFormat="1" ht="15" customHeight="1">
      <c r="B54" s="191"/>
      <c r="C54" s="311" t="s">
        <v>706</v>
      </c>
      <c r="D54" s="311"/>
      <c r="E54" s="311"/>
      <c r="F54" s="311"/>
      <c r="G54" s="311"/>
      <c r="H54" s="311"/>
      <c r="I54" s="311"/>
      <c r="J54" s="311"/>
      <c r="K54" s="192"/>
    </row>
    <row r="55" spans="2:11" customFormat="1" ht="15" customHeight="1">
      <c r="B55" s="191"/>
      <c r="C55" s="311" t="s">
        <v>707</v>
      </c>
      <c r="D55" s="311"/>
      <c r="E55" s="311"/>
      <c r="F55" s="311"/>
      <c r="G55" s="311"/>
      <c r="H55" s="311"/>
      <c r="I55" s="311"/>
      <c r="J55" s="311"/>
      <c r="K55" s="192"/>
    </row>
    <row r="56" spans="2:11" customFormat="1" ht="12.75" customHeight="1">
      <c r="B56" s="191"/>
      <c r="C56" s="194"/>
      <c r="D56" s="194"/>
      <c r="E56" s="194"/>
      <c r="F56" s="194"/>
      <c r="G56" s="194"/>
      <c r="H56" s="194"/>
      <c r="I56" s="194"/>
      <c r="J56" s="194"/>
      <c r="K56" s="192"/>
    </row>
    <row r="57" spans="2:11" customFormat="1" ht="15" customHeight="1">
      <c r="B57" s="191"/>
      <c r="C57" s="311" t="s">
        <v>708</v>
      </c>
      <c r="D57" s="311"/>
      <c r="E57" s="311"/>
      <c r="F57" s="311"/>
      <c r="G57" s="311"/>
      <c r="H57" s="311"/>
      <c r="I57" s="311"/>
      <c r="J57" s="311"/>
      <c r="K57" s="192"/>
    </row>
    <row r="58" spans="2:11" customFormat="1" ht="15" customHeight="1">
      <c r="B58" s="191"/>
      <c r="C58" s="196"/>
      <c r="D58" s="311" t="s">
        <v>709</v>
      </c>
      <c r="E58" s="311"/>
      <c r="F58" s="311"/>
      <c r="G58" s="311"/>
      <c r="H58" s="311"/>
      <c r="I58" s="311"/>
      <c r="J58" s="311"/>
      <c r="K58" s="192"/>
    </row>
    <row r="59" spans="2:11" customFormat="1" ht="15" customHeight="1">
      <c r="B59" s="191"/>
      <c r="C59" s="196"/>
      <c r="D59" s="311" t="s">
        <v>710</v>
      </c>
      <c r="E59" s="311"/>
      <c r="F59" s="311"/>
      <c r="G59" s="311"/>
      <c r="H59" s="311"/>
      <c r="I59" s="311"/>
      <c r="J59" s="311"/>
      <c r="K59" s="192"/>
    </row>
    <row r="60" spans="2:11" customFormat="1" ht="15" customHeight="1">
      <c r="B60" s="191"/>
      <c r="C60" s="196"/>
      <c r="D60" s="311" t="s">
        <v>711</v>
      </c>
      <c r="E60" s="311"/>
      <c r="F60" s="311"/>
      <c r="G60" s="311"/>
      <c r="H60" s="311"/>
      <c r="I60" s="311"/>
      <c r="J60" s="311"/>
      <c r="K60" s="192"/>
    </row>
    <row r="61" spans="2:11" customFormat="1" ht="15" customHeight="1">
      <c r="B61" s="191"/>
      <c r="C61" s="196"/>
      <c r="D61" s="311" t="s">
        <v>712</v>
      </c>
      <c r="E61" s="311"/>
      <c r="F61" s="311"/>
      <c r="G61" s="311"/>
      <c r="H61" s="311"/>
      <c r="I61" s="311"/>
      <c r="J61" s="311"/>
      <c r="K61" s="192"/>
    </row>
    <row r="62" spans="2:11" customFormat="1" ht="15" customHeight="1">
      <c r="B62" s="191"/>
      <c r="C62" s="196"/>
      <c r="D62" s="314" t="s">
        <v>713</v>
      </c>
      <c r="E62" s="314"/>
      <c r="F62" s="314"/>
      <c r="G62" s="314"/>
      <c r="H62" s="314"/>
      <c r="I62" s="314"/>
      <c r="J62" s="314"/>
      <c r="K62" s="192"/>
    </row>
    <row r="63" spans="2:11" customFormat="1" ht="15" customHeight="1">
      <c r="B63" s="191"/>
      <c r="C63" s="196"/>
      <c r="D63" s="311" t="s">
        <v>714</v>
      </c>
      <c r="E63" s="311"/>
      <c r="F63" s="311"/>
      <c r="G63" s="311"/>
      <c r="H63" s="311"/>
      <c r="I63" s="311"/>
      <c r="J63" s="311"/>
      <c r="K63" s="192"/>
    </row>
    <row r="64" spans="2:11" customFormat="1" ht="12.75" customHeight="1">
      <c r="B64" s="191"/>
      <c r="C64" s="196"/>
      <c r="D64" s="196"/>
      <c r="E64" s="199"/>
      <c r="F64" s="196"/>
      <c r="G64" s="196"/>
      <c r="H64" s="196"/>
      <c r="I64" s="196"/>
      <c r="J64" s="196"/>
      <c r="K64" s="192"/>
    </row>
    <row r="65" spans="2:11" customFormat="1" ht="15" customHeight="1">
      <c r="B65" s="191"/>
      <c r="C65" s="196"/>
      <c r="D65" s="311" t="s">
        <v>715</v>
      </c>
      <c r="E65" s="311"/>
      <c r="F65" s="311"/>
      <c r="G65" s="311"/>
      <c r="H65" s="311"/>
      <c r="I65" s="311"/>
      <c r="J65" s="311"/>
      <c r="K65" s="192"/>
    </row>
    <row r="66" spans="2:11" customFormat="1" ht="15" customHeight="1">
      <c r="B66" s="191"/>
      <c r="C66" s="196"/>
      <c r="D66" s="314" t="s">
        <v>716</v>
      </c>
      <c r="E66" s="314"/>
      <c r="F66" s="314"/>
      <c r="G66" s="314"/>
      <c r="H66" s="314"/>
      <c r="I66" s="314"/>
      <c r="J66" s="314"/>
      <c r="K66" s="192"/>
    </row>
    <row r="67" spans="2:11" customFormat="1" ht="15" customHeight="1">
      <c r="B67" s="191"/>
      <c r="C67" s="196"/>
      <c r="D67" s="311" t="s">
        <v>717</v>
      </c>
      <c r="E67" s="311"/>
      <c r="F67" s="311"/>
      <c r="G67" s="311"/>
      <c r="H67" s="311"/>
      <c r="I67" s="311"/>
      <c r="J67" s="311"/>
      <c r="K67" s="192"/>
    </row>
    <row r="68" spans="2:11" customFormat="1" ht="15" customHeight="1">
      <c r="B68" s="191"/>
      <c r="C68" s="196"/>
      <c r="D68" s="311" t="s">
        <v>718</v>
      </c>
      <c r="E68" s="311"/>
      <c r="F68" s="311"/>
      <c r="G68" s="311"/>
      <c r="H68" s="311"/>
      <c r="I68" s="311"/>
      <c r="J68" s="311"/>
      <c r="K68" s="192"/>
    </row>
    <row r="69" spans="2:11" customFormat="1" ht="15" customHeight="1">
      <c r="B69" s="191"/>
      <c r="C69" s="196"/>
      <c r="D69" s="311" t="s">
        <v>719</v>
      </c>
      <c r="E69" s="311"/>
      <c r="F69" s="311"/>
      <c r="G69" s="311"/>
      <c r="H69" s="311"/>
      <c r="I69" s="311"/>
      <c r="J69" s="311"/>
      <c r="K69" s="192"/>
    </row>
    <row r="70" spans="2:11" customFormat="1" ht="15" customHeight="1">
      <c r="B70" s="191"/>
      <c r="C70" s="196"/>
      <c r="D70" s="311" t="s">
        <v>720</v>
      </c>
      <c r="E70" s="311"/>
      <c r="F70" s="311"/>
      <c r="G70" s="311"/>
      <c r="H70" s="311"/>
      <c r="I70" s="311"/>
      <c r="J70" s="311"/>
      <c r="K70" s="192"/>
    </row>
    <row r="71" spans="2:11" customFormat="1" ht="12.75" customHeight="1">
      <c r="B71" s="200"/>
      <c r="C71" s="201"/>
      <c r="D71" s="201"/>
      <c r="E71" s="201"/>
      <c r="F71" s="201"/>
      <c r="G71" s="201"/>
      <c r="H71" s="201"/>
      <c r="I71" s="201"/>
      <c r="J71" s="201"/>
      <c r="K71" s="202"/>
    </row>
    <row r="72" spans="2:11" customFormat="1" ht="18.75" customHeight="1">
      <c r="B72" s="203"/>
      <c r="C72" s="203"/>
      <c r="D72" s="203"/>
      <c r="E72" s="203"/>
      <c r="F72" s="203"/>
      <c r="G72" s="203"/>
      <c r="H72" s="203"/>
      <c r="I72" s="203"/>
      <c r="J72" s="203"/>
      <c r="K72" s="204"/>
    </row>
    <row r="73" spans="2:11" customFormat="1" ht="18.75" customHeight="1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customFormat="1" ht="7.5" customHeight="1">
      <c r="B74" s="205"/>
      <c r="C74" s="206"/>
      <c r="D74" s="206"/>
      <c r="E74" s="206"/>
      <c r="F74" s="206"/>
      <c r="G74" s="206"/>
      <c r="H74" s="206"/>
      <c r="I74" s="206"/>
      <c r="J74" s="206"/>
      <c r="K74" s="207"/>
    </row>
    <row r="75" spans="2:11" customFormat="1" ht="45" customHeight="1">
      <c r="B75" s="208"/>
      <c r="C75" s="315" t="s">
        <v>721</v>
      </c>
      <c r="D75" s="315"/>
      <c r="E75" s="315"/>
      <c r="F75" s="315"/>
      <c r="G75" s="315"/>
      <c r="H75" s="315"/>
      <c r="I75" s="315"/>
      <c r="J75" s="315"/>
      <c r="K75" s="209"/>
    </row>
    <row r="76" spans="2:11" customFormat="1" ht="17.25" customHeight="1">
      <c r="B76" s="208"/>
      <c r="C76" s="210" t="s">
        <v>722</v>
      </c>
      <c r="D76" s="210"/>
      <c r="E76" s="210"/>
      <c r="F76" s="210" t="s">
        <v>723</v>
      </c>
      <c r="G76" s="211"/>
      <c r="H76" s="210" t="s">
        <v>51</v>
      </c>
      <c r="I76" s="210" t="s">
        <v>54</v>
      </c>
      <c r="J76" s="210" t="s">
        <v>724</v>
      </c>
      <c r="K76" s="209"/>
    </row>
    <row r="77" spans="2:11" customFormat="1" ht="17.25" customHeight="1">
      <c r="B77" s="208"/>
      <c r="C77" s="212" t="s">
        <v>725</v>
      </c>
      <c r="D77" s="212"/>
      <c r="E77" s="212"/>
      <c r="F77" s="213" t="s">
        <v>726</v>
      </c>
      <c r="G77" s="214"/>
      <c r="H77" s="212"/>
      <c r="I77" s="212"/>
      <c r="J77" s="212" t="s">
        <v>727</v>
      </c>
      <c r="K77" s="209"/>
    </row>
    <row r="78" spans="2:11" customFormat="1" ht="5.25" customHeight="1">
      <c r="B78" s="208"/>
      <c r="C78" s="215"/>
      <c r="D78" s="215"/>
      <c r="E78" s="215"/>
      <c r="F78" s="215"/>
      <c r="G78" s="216"/>
      <c r="H78" s="215"/>
      <c r="I78" s="215"/>
      <c r="J78" s="215"/>
      <c r="K78" s="209"/>
    </row>
    <row r="79" spans="2:11" customFormat="1" ht="15" customHeight="1">
      <c r="B79" s="208"/>
      <c r="C79" s="197" t="s">
        <v>50</v>
      </c>
      <c r="D79" s="217"/>
      <c r="E79" s="217"/>
      <c r="F79" s="218" t="s">
        <v>728</v>
      </c>
      <c r="G79" s="219"/>
      <c r="H79" s="197" t="s">
        <v>729</v>
      </c>
      <c r="I79" s="197" t="s">
        <v>730</v>
      </c>
      <c r="J79" s="197">
        <v>20</v>
      </c>
      <c r="K79" s="209"/>
    </row>
    <row r="80" spans="2:11" customFormat="1" ht="15" customHeight="1">
      <c r="B80" s="208"/>
      <c r="C80" s="197" t="s">
        <v>731</v>
      </c>
      <c r="D80" s="197"/>
      <c r="E80" s="197"/>
      <c r="F80" s="218" t="s">
        <v>728</v>
      </c>
      <c r="G80" s="219"/>
      <c r="H80" s="197" t="s">
        <v>732</v>
      </c>
      <c r="I80" s="197" t="s">
        <v>730</v>
      </c>
      <c r="J80" s="197">
        <v>120</v>
      </c>
      <c r="K80" s="209"/>
    </row>
    <row r="81" spans="2:11" customFormat="1" ht="15" customHeight="1">
      <c r="B81" s="220"/>
      <c r="C81" s="197" t="s">
        <v>733</v>
      </c>
      <c r="D81" s="197"/>
      <c r="E81" s="197"/>
      <c r="F81" s="218" t="s">
        <v>734</v>
      </c>
      <c r="G81" s="219"/>
      <c r="H81" s="197" t="s">
        <v>735</v>
      </c>
      <c r="I81" s="197" t="s">
        <v>730</v>
      </c>
      <c r="J81" s="197">
        <v>50</v>
      </c>
      <c r="K81" s="209"/>
    </row>
    <row r="82" spans="2:11" customFormat="1" ht="15" customHeight="1">
      <c r="B82" s="220"/>
      <c r="C82" s="197" t="s">
        <v>736</v>
      </c>
      <c r="D82" s="197"/>
      <c r="E82" s="197"/>
      <c r="F82" s="218" t="s">
        <v>728</v>
      </c>
      <c r="G82" s="219"/>
      <c r="H82" s="197" t="s">
        <v>737</v>
      </c>
      <c r="I82" s="197" t="s">
        <v>738</v>
      </c>
      <c r="J82" s="197"/>
      <c r="K82" s="209"/>
    </row>
    <row r="83" spans="2:11" customFormat="1" ht="15" customHeight="1">
      <c r="B83" s="220"/>
      <c r="C83" s="197" t="s">
        <v>739</v>
      </c>
      <c r="D83" s="197"/>
      <c r="E83" s="197"/>
      <c r="F83" s="218" t="s">
        <v>734</v>
      </c>
      <c r="G83" s="197"/>
      <c r="H83" s="197" t="s">
        <v>740</v>
      </c>
      <c r="I83" s="197" t="s">
        <v>730</v>
      </c>
      <c r="J83" s="197">
        <v>15</v>
      </c>
      <c r="K83" s="209"/>
    </row>
    <row r="84" spans="2:11" customFormat="1" ht="15" customHeight="1">
      <c r="B84" s="220"/>
      <c r="C84" s="197" t="s">
        <v>741</v>
      </c>
      <c r="D84" s="197"/>
      <c r="E84" s="197"/>
      <c r="F84" s="218" t="s">
        <v>734</v>
      </c>
      <c r="G84" s="197"/>
      <c r="H84" s="197" t="s">
        <v>742</v>
      </c>
      <c r="I84" s="197" t="s">
        <v>730</v>
      </c>
      <c r="J84" s="197">
        <v>15</v>
      </c>
      <c r="K84" s="209"/>
    </row>
    <row r="85" spans="2:11" customFormat="1" ht="15" customHeight="1">
      <c r="B85" s="220"/>
      <c r="C85" s="197" t="s">
        <v>743</v>
      </c>
      <c r="D85" s="197"/>
      <c r="E85" s="197"/>
      <c r="F85" s="218" t="s">
        <v>734</v>
      </c>
      <c r="G85" s="197"/>
      <c r="H85" s="197" t="s">
        <v>744</v>
      </c>
      <c r="I85" s="197" t="s">
        <v>730</v>
      </c>
      <c r="J85" s="197">
        <v>20</v>
      </c>
      <c r="K85" s="209"/>
    </row>
    <row r="86" spans="2:11" customFormat="1" ht="15" customHeight="1">
      <c r="B86" s="220"/>
      <c r="C86" s="197" t="s">
        <v>745</v>
      </c>
      <c r="D86" s="197"/>
      <c r="E86" s="197"/>
      <c r="F86" s="218" t="s">
        <v>734</v>
      </c>
      <c r="G86" s="197"/>
      <c r="H86" s="197" t="s">
        <v>746</v>
      </c>
      <c r="I86" s="197" t="s">
        <v>730</v>
      </c>
      <c r="J86" s="197">
        <v>20</v>
      </c>
      <c r="K86" s="209"/>
    </row>
    <row r="87" spans="2:11" customFormat="1" ht="15" customHeight="1">
      <c r="B87" s="220"/>
      <c r="C87" s="197" t="s">
        <v>747</v>
      </c>
      <c r="D87" s="197"/>
      <c r="E87" s="197"/>
      <c r="F87" s="218" t="s">
        <v>734</v>
      </c>
      <c r="G87" s="219"/>
      <c r="H87" s="197" t="s">
        <v>748</v>
      </c>
      <c r="I87" s="197" t="s">
        <v>730</v>
      </c>
      <c r="J87" s="197">
        <v>50</v>
      </c>
      <c r="K87" s="209"/>
    </row>
    <row r="88" spans="2:11" customFormat="1" ht="15" customHeight="1">
      <c r="B88" s="220"/>
      <c r="C88" s="197" t="s">
        <v>749</v>
      </c>
      <c r="D88" s="197"/>
      <c r="E88" s="197"/>
      <c r="F88" s="218" t="s">
        <v>734</v>
      </c>
      <c r="G88" s="219"/>
      <c r="H88" s="197" t="s">
        <v>750</v>
      </c>
      <c r="I88" s="197" t="s">
        <v>730</v>
      </c>
      <c r="J88" s="197">
        <v>20</v>
      </c>
      <c r="K88" s="209"/>
    </row>
    <row r="89" spans="2:11" customFormat="1" ht="15" customHeight="1">
      <c r="B89" s="220"/>
      <c r="C89" s="197" t="s">
        <v>751</v>
      </c>
      <c r="D89" s="197"/>
      <c r="E89" s="197"/>
      <c r="F89" s="218" t="s">
        <v>734</v>
      </c>
      <c r="G89" s="219"/>
      <c r="H89" s="197" t="s">
        <v>752</v>
      </c>
      <c r="I89" s="197" t="s">
        <v>730</v>
      </c>
      <c r="J89" s="197">
        <v>20</v>
      </c>
      <c r="K89" s="209"/>
    </row>
    <row r="90" spans="2:11" customFormat="1" ht="15" customHeight="1">
      <c r="B90" s="220"/>
      <c r="C90" s="197" t="s">
        <v>753</v>
      </c>
      <c r="D90" s="197"/>
      <c r="E90" s="197"/>
      <c r="F90" s="218" t="s">
        <v>734</v>
      </c>
      <c r="G90" s="219"/>
      <c r="H90" s="197" t="s">
        <v>754</v>
      </c>
      <c r="I90" s="197" t="s">
        <v>730</v>
      </c>
      <c r="J90" s="197">
        <v>50</v>
      </c>
      <c r="K90" s="209"/>
    </row>
    <row r="91" spans="2:11" customFormat="1" ht="15" customHeight="1">
      <c r="B91" s="220"/>
      <c r="C91" s="197" t="s">
        <v>755</v>
      </c>
      <c r="D91" s="197"/>
      <c r="E91" s="197"/>
      <c r="F91" s="218" t="s">
        <v>734</v>
      </c>
      <c r="G91" s="219"/>
      <c r="H91" s="197" t="s">
        <v>755</v>
      </c>
      <c r="I91" s="197" t="s">
        <v>730</v>
      </c>
      <c r="J91" s="197">
        <v>50</v>
      </c>
      <c r="K91" s="209"/>
    </row>
    <row r="92" spans="2:11" customFormat="1" ht="15" customHeight="1">
      <c r="B92" s="220"/>
      <c r="C92" s="197" t="s">
        <v>756</v>
      </c>
      <c r="D92" s="197"/>
      <c r="E92" s="197"/>
      <c r="F92" s="218" t="s">
        <v>734</v>
      </c>
      <c r="G92" s="219"/>
      <c r="H92" s="197" t="s">
        <v>757</v>
      </c>
      <c r="I92" s="197" t="s">
        <v>730</v>
      </c>
      <c r="J92" s="197">
        <v>255</v>
      </c>
      <c r="K92" s="209"/>
    </row>
    <row r="93" spans="2:11" customFormat="1" ht="15" customHeight="1">
      <c r="B93" s="220"/>
      <c r="C93" s="197" t="s">
        <v>758</v>
      </c>
      <c r="D93" s="197"/>
      <c r="E93" s="197"/>
      <c r="F93" s="218" t="s">
        <v>728</v>
      </c>
      <c r="G93" s="219"/>
      <c r="H93" s="197" t="s">
        <v>759</v>
      </c>
      <c r="I93" s="197" t="s">
        <v>760</v>
      </c>
      <c r="J93" s="197"/>
      <c r="K93" s="209"/>
    </row>
    <row r="94" spans="2:11" customFormat="1" ht="15" customHeight="1">
      <c r="B94" s="220"/>
      <c r="C94" s="197" t="s">
        <v>761</v>
      </c>
      <c r="D94" s="197"/>
      <c r="E94" s="197"/>
      <c r="F94" s="218" t="s">
        <v>728</v>
      </c>
      <c r="G94" s="219"/>
      <c r="H94" s="197" t="s">
        <v>762</v>
      </c>
      <c r="I94" s="197" t="s">
        <v>763</v>
      </c>
      <c r="J94" s="197"/>
      <c r="K94" s="209"/>
    </row>
    <row r="95" spans="2:11" customFormat="1" ht="15" customHeight="1">
      <c r="B95" s="220"/>
      <c r="C95" s="197" t="s">
        <v>764</v>
      </c>
      <c r="D95" s="197"/>
      <c r="E95" s="197"/>
      <c r="F95" s="218" t="s">
        <v>728</v>
      </c>
      <c r="G95" s="219"/>
      <c r="H95" s="197" t="s">
        <v>764</v>
      </c>
      <c r="I95" s="197" t="s">
        <v>763</v>
      </c>
      <c r="J95" s="197"/>
      <c r="K95" s="209"/>
    </row>
    <row r="96" spans="2:11" customFormat="1" ht="15" customHeight="1">
      <c r="B96" s="220"/>
      <c r="C96" s="197" t="s">
        <v>35</v>
      </c>
      <c r="D96" s="197"/>
      <c r="E96" s="197"/>
      <c r="F96" s="218" t="s">
        <v>728</v>
      </c>
      <c r="G96" s="219"/>
      <c r="H96" s="197" t="s">
        <v>765</v>
      </c>
      <c r="I96" s="197" t="s">
        <v>763</v>
      </c>
      <c r="J96" s="197"/>
      <c r="K96" s="209"/>
    </row>
    <row r="97" spans="2:11" customFormat="1" ht="15" customHeight="1">
      <c r="B97" s="220"/>
      <c r="C97" s="197" t="s">
        <v>45</v>
      </c>
      <c r="D97" s="197"/>
      <c r="E97" s="197"/>
      <c r="F97" s="218" t="s">
        <v>728</v>
      </c>
      <c r="G97" s="219"/>
      <c r="H97" s="197" t="s">
        <v>766</v>
      </c>
      <c r="I97" s="197" t="s">
        <v>763</v>
      </c>
      <c r="J97" s="197"/>
      <c r="K97" s="209"/>
    </row>
    <row r="98" spans="2:11" customFormat="1" ht="15" customHeight="1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customFormat="1" ht="18.75" customHeight="1">
      <c r="B99" s="224"/>
      <c r="C99" s="225"/>
      <c r="D99" s="225"/>
      <c r="E99" s="225"/>
      <c r="F99" s="225"/>
      <c r="G99" s="225"/>
      <c r="H99" s="225"/>
      <c r="I99" s="225"/>
      <c r="J99" s="225"/>
      <c r="K99" s="224"/>
    </row>
    <row r="100" spans="2:11" customFormat="1" ht="18.75" customHeight="1"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</row>
    <row r="101" spans="2:11" customFormat="1" ht="7.5" customHeight="1">
      <c r="B101" s="205"/>
      <c r="C101" s="206"/>
      <c r="D101" s="206"/>
      <c r="E101" s="206"/>
      <c r="F101" s="206"/>
      <c r="G101" s="206"/>
      <c r="H101" s="206"/>
      <c r="I101" s="206"/>
      <c r="J101" s="206"/>
      <c r="K101" s="207"/>
    </row>
    <row r="102" spans="2:11" customFormat="1" ht="45" customHeight="1">
      <c r="B102" s="208"/>
      <c r="C102" s="315" t="s">
        <v>767</v>
      </c>
      <c r="D102" s="315"/>
      <c r="E102" s="315"/>
      <c r="F102" s="315"/>
      <c r="G102" s="315"/>
      <c r="H102" s="315"/>
      <c r="I102" s="315"/>
      <c r="J102" s="315"/>
      <c r="K102" s="209"/>
    </row>
    <row r="103" spans="2:11" customFormat="1" ht="17.25" customHeight="1">
      <c r="B103" s="208"/>
      <c r="C103" s="210" t="s">
        <v>722</v>
      </c>
      <c r="D103" s="210"/>
      <c r="E103" s="210"/>
      <c r="F103" s="210" t="s">
        <v>723</v>
      </c>
      <c r="G103" s="211"/>
      <c r="H103" s="210" t="s">
        <v>51</v>
      </c>
      <c r="I103" s="210" t="s">
        <v>54</v>
      </c>
      <c r="J103" s="210" t="s">
        <v>724</v>
      </c>
      <c r="K103" s="209"/>
    </row>
    <row r="104" spans="2:11" customFormat="1" ht="17.25" customHeight="1">
      <c r="B104" s="208"/>
      <c r="C104" s="212" t="s">
        <v>725</v>
      </c>
      <c r="D104" s="212"/>
      <c r="E104" s="212"/>
      <c r="F104" s="213" t="s">
        <v>726</v>
      </c>
      <c r="G104" s="214"/>
      <c r="H104" s="212"/>
      <c r="I104" s="212"/>
      <c r="J104" s="212" t="s">
        <v>727</v>
      </c>
      <c r="K104" s="209"/>
    </row>
    <row r="105" spans="2:11" customFormat="1" ht="5.25" customHeight="1">
      <c r="B105" s="208"/>
      <c r="C105" s="210"/>
      <c r="D105" s="210"/>
      <c r="E105" s="210"/>
      <c r="F105" s="210"/>
      <c r="G105" s="226"/>
      <c r="H105" s="210"/>
      <c r="I105" s="210"/>
      <c r="J105" s="210"/>
      <c r="K105" s="209"/>
    </row>
    <row r="106" spans="2:11" customFormat="1" ht="15" customHeight="1">
      <c r="B106" s="208"/>
      <c r="C106" s="197" t="s">
        <v>50</v>
      </c>
      <c r="D106" s="217"/>
      <c r="E106" s="217"/>
      <c r="F106" s="218" t="s">
        <v>728</v>
      </c>
      <c r="G106" s="197"/>
      <c r="H106" s="197" t="s">
        <v>768</v>
      </c>
      <c r="I106" s="197" t="s">
        <v>730</v>
      </c>
      <c r="J106" s="197">
        <v>20</v>
      </c>
      <c r="K106" s="209"/>
    </row>
    <row r="107" spans="2:11" customFormat="1" ht="15" customHeight="1">
      <c r="B107" s="208"/>
      <c r="C107" s="197" t="s">
        <v>731</v>
      </c>
      <c r="D107" s="197"/>
      <c r="E107" s="197"/>
      <c r="F107" s="218" t="s">
        <v>728</v>
      </c>
      <c r="G107" s="197"/>
      <c r="H107" s="197" t="s">
        <v>768</v>
      </c>
      <c r="I107" s="197" t="s">
        <v>730</v>
      </c>
      <c r="J107" s="197">
        <v>120</v>
      </c>
      <c r="K107" s="209"/>
    </row>
    <row r="108" spans="2:11" customFormat="1" ht="15" customHeight="1">
      <c r="B108" s="220"/>
      <c r="C108" s="197" t="s">
        <v>733</v>
      </c>
      <c r="D108" s="197"/>
      <c r="E108" s="197"/>
      <c r="F108" s="218" t="s">
        <v>734</v>
      </c>
      <c r="G108" s="197"/>
      <c r="H108" s="197" t="s">
        <v>768</v>
      </c>
      <c r="I108" s="197" t="s">
        <v>730</v>
      </c>
      <c r="J108" s="197">
        <v>50</v>
      </c>
      <c r="K108" s="209"/>
    </row>
    <row r="109" spans="2:11" customFormat="1" ht="15" customHeight="1">
      <c r="B109" s="220"/>
      <c r="C109" s="197" t="s">
        <v>736</v>
      </c>
      <c r="D109" s="197"/>
      <c r="E109" s="197"/>
      <c r="F109" s="218" t="s">
        <v>728</v>
      </c>
      <c r="G109" s="197"/>
      <c r="H109" s="197" t="s">
        <v>768</v>
      </c>
      <c r="I109" s="197" t="s">
        <v>738</v>
      </c>
      <c r="J109" s="197"/>
      <c r="K109" s="209"/>
    </row>
    <row r="110" spans="2:11" customFormat="1" ht="15" customHeight="1">
      <c r="B110" s="220"/>
      <c r="C110" s="197" t="s">
        <v>747</v>
      </c>
      <c r="D110" s="197"/>
      <c r="E110" s="197"/>
      <c r="F110" s="218" t="s">
        <v>734</v>
      </c>
      <c r="G110" s="197"/>
      <c r="H110" s="197" t="s">
        <v>768</v>
      </c>
      <c r="I110" s="197" t="s">
        <v>730</v>
      </c>
      <c r="J110" s="197">
        <v>50</v>
      </c>
      <c r="K110" s="209"/>
    </row>
    <row r="111" spans="2:11" customFormat="1" ht="15" customHeight="1">
      <c r="B111" s="220"/>
      <c r="C111" s="197" t="s">
        <v>755</v>
      </c>
      <c r="D111" s="197"/>
      <c r="E111" s="197"/>
      <c r="F111" s="218" t="s">
        <v>734</v>
      </c>
      <c r="G111" s="197"/>
      <c r="H111" s="197" t="s">
        <v>768</v>
      </c>
      <c r="I111" s="197" t="s">
        <v>730</v>
      </c>
      <c r="J111" s="197">
        <v>50</v>
      </c>
      <c r="K111" s="209"/>
    </row>
    <row r="112" spans="2:11" customFormat="1" ht="15" customHeight="1">
      <c r="B112" s="220"/>
      <c r="C112" s="197" t="s">
        <v>753</v>
      </c>
      <c r="D112" s="197"/>
      <c r="E112" s="197"/>
      <c r="F112" s="218" t="s">
        <v>734</v>
      </c>
      <c r="G112" s="197"/>
      <c r="H112" s="197" t="s">
        <v>768</v>
      </c>
      <c r="I112" s="197" t="s">
        <v>730</v>
      </c>
      <c r="J112" s="197">
        <v>50</v>
      </c>
      <c r="K112" s="209"/>
    </row>
    <row r="113" spans="2:11" customFormat="1" ht="15" customHeight="1">
      <c r="B113" s="220"/>
      <c r="C113" s="197" t="s">
        <v>50</v>
      </c>
      <c r="D113" s="197"/>
      <c r="E113" s="197"/>
      <c r="F113" s="218" t="s">
        <v>728</v>
      </c>
      <c r="G113" s="197"/>
      <c r="H113" s="197" t="s">
        <v>769</v>
      </c>
      <c r="I113" s="197" t="s">
        <v>730</v>
      </c>
      <c r="J113" s="197">
        <v>20</v>
      </c>
      <c r="K113" s="209"/>
    </row>
    <row r="114" spans="2:11" customFormat="1" ht="15" customHeight="1">
      <c r="B114" s="220"/>
      <c r="C114" s="197" t="s">
        <v>770</v>
      </c>
      <c r="D114" s="197"/>
      <c r="E114" s="197"/>
      <c r="F114" s="218" t="s">
        <v>728</v>
      </c>
      <c r="G114" s="197"/>
      <c r="H114" s="197" t="s">
        <v>771</v>
      </c>
      <c r="I114" s="197" t="s">
        <v>730</v>
      </c>
      <c r="J114" s="197">
        <v>120</v>
      </c>
      <c r="K114" s="209"/>
    </row>
    <row r="115" spans="2:11" customFormat="1" ht="15" customHeight="1">
      <c r="B115" s="220"/>
      <c r="C115" s="197" t="s">
        <v>35</v>
      </c>
      <c r="D115" s="197"/>
      <c r="E115" s="197"/>
      <c r="F115" s="218" t="s">
        <v>728</v>
      </c>
      <c r="G115" s="197"/>
      <c r="H115" s="197" t="s">
        <v>772</v>
      </c>
      <c r="I115" s="197" t="s">
        <v>763</v>
      </c>
      <c r="J115" s="197"/>
      <c r="K115" s="209"/>
    </row>
    <row r="116" spans="2:11" customFormat="1" ht="15" customHeight="1">
      <c r="B116" s="220"/>
      <c r="C116" s="197" t="s">
        <v>45</v>
      </c>
      <c r="D116" s="197"/>
      <c r="E116" s="197"/>
      <c r="F116" s="218" t="s">
        <v>728</v>
      </c>
      <c r="G116" s="197"/>
      <c r="H116" s="197" t="s">
        <v>773</v>
      </c>
      <c r="I116" s="197" t="s">
        <v>763</v>
      </c>
      <c r="J116" s="197"/>
      <c r="K116" s="209"/>
    </row>
    <row r="117" spans="2:11" customFormat="1" ht="15" customHeight="1">
      <c r="B117" s="220"/>
      <c r="C117" s="197" t="s">
        <v>54</v>
      </c>
      <c r="D117" s="197"/>
      <c r="E117" s="197"/>
      <c r="F117" s="218" t="s">
        <v>728</v>
      </c>
      <c r="G117" s="197"/>
      <c r="H117" s="197" t="s">
        <v>774</v>
      </c>
      <c r="I117" s="197" t="s">
        <v>775</v>
      </c>
      <c r="J117" s="197"/>
      <c r="K117" s="209"/>
    </row>
    <row r="118" spans="2:11" customFormat="1" ht="15" customHeight="1">
      <c r="B118" s="221"/>
      <c r="C118" s="227"/>
      <c r="D118" s="227"/>
      <c r="E118" s="227"/>
      <c r="F118" s="227"/>
      <c r="G118" s="227"/>
      <c r="H118" s="227"/>
      <c r="I118" s="227"/>
      <c r="J118" s="227"/>
      <c r="K118" s="223"/>
    </row>
    <row r="119" spans="2:11" customFormat="1" ht="18.75" customHeight="1">
      <c r="B119" s="228"/>
      <c r="C119" s="229"/>
      <c r="D119" s="229"/>
      <c r="E119" s="229"/>
      <c r="F119" s="230"/>
      <c r="G119" s="229"/>
      <c r="H119" s="229"/>
      <c r="I119" s="229"/>
      <c r="J119" s="229"/>
      <c r="K119" s="228"/>
    </row>
    <row r="120" spans="2:11" customFormat="1" ht="18.75" customHeight="1"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</row>
    <row r="121" spans="2:11" customFormat="1" ht="7.5" customHeight="1">
      <c r="B121" s="231"/>
      <c r="C121" s="232"/>
      <c r="D121" s="232"/>
      <c r="E121" s="232"/>
      <c r="F121" s="232"/>
      <c r="G121" s="232"/>
      <c r="H121" s="232"/>
      <c r="I121" s="232"/>
      <c r="J121" s="232"/>
      <c r="K121" s="233"/>
    </row>
    <row r="122" spans="2:11" customFormat="1" ht="45" customHeight="1">
      <c r="B122" s="234"/>
      <c r="C122" s="313" t="s">
        <v>776</v>
      </c>
      <c r="D122" s="313"/>
      <c r="E122" s="313"/>
      <c r="F122" s="313"/>
      <c r="G122" s="313"/>
      <c r="H122" s="313"/>
      <c r="I122" s="313"/>
      <c r="J122" s="313"/>
      <c r="K122" s="235"/>
    </row>
    <row r="123" spans="2:11" customFormat="1" ht="17.25" customHeight="1">
      <c r="B123" s="236"/>
      <c r="C123" s="210" t="s">
        <v>722</v>
      </c>
      <c r="D123" s="210"/>
      <c r="E123" s="210"/>
      <c r="F123" s="210" t="s">
        <v>723</v>
      </c>
      <c r="G123" s="211"/>
      <c r="H123" s="210" t="s">
        <v>51</v>
      </c>
      <c r="I123" s="210" t="s">
        <v>54</v>
      </c>
      <c r="J123" s="210" t="s">
        <v>724</v>
      </c>
      <c r="K123" s="237"/>
    </row>
    <row r="124" spans="2:11" customFormat="1" ht="17.25" customHeight="1">
      <c r="B124" s="236"/>
      <c r="C124" s="212" t="s">
        <v>725</v>
      </c>
      <c r="D124" s="212"/>
      <c r="E124" s="212"/>
      <c r="F124" s="213" t="s">
        <v>726</v>
      </c>
      <c r="G124" s="214"/>
      <c r="H124" s="212"/>
      <c r="I124" s="212"/>
      <c r="J124" s="212" t="s">
        <v>727</v>
      </c>
      <c r="K124" s="237"/>
    </row>
    <row r="125" spans="2:11" customFormat="1" ht="5.25" customHeight="1">
      <c r="B125" s="238"/>
      <c r="C125" s="215"/>
      <c r="D125" s="215"/>
      <c r="E125" s="215"/>
      <c r="F125" s="215"/>
      <c r="G125" s="239"/>
      <c r="H125" s="215"/>
      <c r="I125" s="215"/>
      <c r="J125" s="215"/>
      <c r="K125" s="240"/>
    </row>
    <row r="126" spans="2:11" customFormat="1" ht="15" customHeight="1">
      <c r="B126" s="238"/>
      <c r="C126" s="197" t="s">
        <v>731</v>
      </c>
      <c r="D126" s="217"/>
      <c r="E126" s="217"/>
      <c r="F126" s="218" t="s">
        <v>728</v>
      </c>
      <c r="G126" s="197"/>
      <c r="H126" s="197" t="s">
        <v>768</v>
      </c>
      <c r="I126" s="197" t="s">
        <v>730</v>
      </c>
      <c r="J126" s="197">
        <v>120</v>
      </c>
      <c r="K126" s="241"/>
    </row>
    <row r="127" spans="2:11" customFormat="1" ht="15" customHeight="1">
      <c r="B127" s="238"/>
      <c r="C127" s="197" t="s">
        <v>777</v>
      </c>
      <c r="D127" s="197"/>
      <c r="E127" s="197"/>
      <c r="F127" s="218" t="s">
        <v>728</v>
      </c>
      <c r="G127" s="197"/>
      <c r="H127" s="197" t="s">
        <v>778</v>
      </c>
      <c r="I127" s="197" t="s">
        <v>730</v>
      </c>
      <c r="J127" s="197" t="s">
        <v>779</v>
      </c>
      <c r="K127" s="241"/>
    </row>
    <row r="128" spans="2:11" customFormat="1" ht="15" customHeight="1">
      <c r="B128" s="238"/>
      <c r="C128" s="197" t="s">
        <v>676</v>
      </c>
      <c r="D128" s="197"/>
      <c r="E128" s="197"/>
      <c r="F128" s="218" t="s">
        <v>728</v>
      </c>
      <c r="G128" s="197"/>
      <c r="H128" s="197" t="s">
        <v>780</v>
      </c>
      <c r="I128" s="197" t="s">
        <v>730</v>
      </c>
      <c r="J128" s="197" t="s">
        <v>779</v>
      </c>
      <c r="K128" s="241"/>
    </row>
    <row r="129" spans="2:11" customFormat="1" ht="15" customHeight="1">
      <c r="B129" s="238"/>
      <c r="C129" s="197" t="s">
        <v>739</v>
      </c>
      <c r="D129" s="197"/>
      <c r="E129" s="197"/>
      <c r="F129" s="218" t="s">
        <v>734</v>
      </c>
      <c r="G129" s="197"/>
      <c r="H129" s="197" t="s">
        <v>740</v>
      </c>
      <c r="I129" s="197" t="s">
        <v>730</v>
      </c>
      <c r="J129" s="197">
        <v>15</v>
      </c>
      <c r="K129" s="241"/>
    </row>
    <row r="130" spans="2:11" customFormat="1" ht="15" customHeight="1">
      <c r="B130" s="238"/>
      <c r="C130" s="197" t="s">
        <v>741</v>
      </c>
      <c r="D130" s="197"/>
      <c r="E130" s="197"/>
      <c r="F130" s="218" t="s">
        <v>734</v>
      </c>
      <c r="G130" s="197"/>
      <c r="H130" s="197" t="s">
        <v>742</v>
      </c>
      <c r="I130" s="197" t="s">
        <v>730</v>
      </c>
      <c r="J130" s="197">
        <v>15</v>
      </c>
      <c r="K130" s="241"/>
    </row>
    <row r="131" spans="2:11" customFormat="1" ht="15" customHeight="1">
      <c r="B131" s="238"/>
      <c r="C131" s="197" t="s">
        <v>743</v>
      </c>
      <c r="D131" s="197"/>
      <c r="E131" s="197"/>
      <c r="F131" s="218" t="s">
        <v>734</v>
      </c>
      <c r="G131" s="197"/>
      <c r="H131" s="197" t="s">
        <v>744</v>
      </c>
      <c r="I131" s="197" t="s">
        <v>730</v>
      </c>
      <c r="J131" s="197">
        <v>20</v>
      </c>
      <c r="K131" s="241"/>
    </row>
    <row r="132" spans="2:11" customFormat="1" ht="15" customHeight="1">
      <c r="B132" s="238"/>
      <c r="C132" s="197" t="s">
        <v>745</v>
      </c>
      <c r="D132" s="197"/>
      <c r="E132" s="197"/>
      <c r="F132" s="218" t="s">
        <v>734</v>
      </c>
      <c r="G132" s="197"/>
      <c r="H132" s="197" t="s">
        <v>746</v>
      </c>
      <c r="I132" s="197" t="s">
        <v>730</v>
      </c>
      <c r="J132" s="197">
        <v>20</v>
      </c>
      <c r="K132" s="241"/>
    </row>
    <row r="133" spans="2:11" customFormat="1" ht="15" customHeight="1">
      <c r="B133" s="238"/>
      <c r="C133" s="197" t="s">
        <v>733</v>
      </c>
      <c r="D133" s="197"/>
      <c r="E133" s="197"/>
      <c r="F133" s="218" t="s">
        <v>734</v>
      </c>
      <c r="G133" s="197"/>
      <c r="H133" s="197" t="s">
        <v>768</v>
      </c>
      <c r="I133" s="197" t="s">
        <v>730</v>
      </c>
      <c r="J133" s="197">
        <v>50</v>
      </c>
      <c r="K133" s="241"/>
    </row>
    <row r="134" spans="2:11" customFormat="1" ht="15" customHeight="1">
      <c r="B134" s="238"/>
      <c r="C134" s="197" t="s">
        <v>747</v>
      </c>
      <c r="D134" s="197"/>
      <c r="E134" s="197"/>
      <c r="F134" s="218" t="s">
        <v>734</v>
      </c>
      <c r="G134" s="197"/>
      <c r="H134" s="197" t="s">
        <v>768</v>
      </c>
      <c r="I134" s="197" t="s">
        <v>730</v>
      </c>
      <c r="J134" s="197">
        <v>50</v>
      </c>
      <c r="K134" s="241"/>
    </row>
    <row r="135" spans="2:11" customFormat="1" ht="15" customHeight="1">
      <c r="B135" s="238"/>
      <c r="C135" s="197" t="s">
        <v>753</v>
      </c>
      <c r="D135" s="197"/>
      <c r="E135" s="197"/>
      <c r="F135" s="218" t="s">
        <v>734</v>
      </c>
      <c r="G135" s="197"/>
      <c r="H135" s="197" t="s">
        <v>768</v>
      </c>
      <c r="I135" s="197" t="s">
        <v>730</v>
      </c>
      <c r="J135" s="197">
        <v>50</v>
      </c>
      <c r="K135" s="241"/>
    </row>
    <row r="136" spans="2:11" customFormat="1" ht="15" customHeight="1">
      <c r="B136" s="238"/>
      <c r="C136" s="197" t="s">
        <v>755</v>
      </c>
      <c r="D136" s="197"/>
      <c r="E136" s="197"/>
      <c r="F136" s="218" t="s">
        <v>734</v>
      </c>
      <c r="G136" s="197"/>
      <c r="H136" s="197" t="s">
        <v>768</v>
      </c>
      <c r="I136" s="197" t="s">
        <v>730</v>
      </c>
      <c r="J136" s="197">
        <v>50</v>
      </c>
      <c r="K136" s="241"/>
    </row>
    <row r="137" spans="2:11" customFormat="1" ht="15" customHeight="1">
      <c r="B137" s="238"/>
      <c r="C137" s="197" t="s">
        <v>756</v>
      </c>
      <c r="D137" s="197"/>
      <c r="E137" s="197"/>
      <c r="F137" s="218" t="s">
        <v>734</v>
      </c>
      <c r="G137" s="197"/>
      <c r="H137" s="197" t="s">
        <v>781</v>
      </c>
      <c r="I137" s="197" t="s">
        <v>730</v>
      </c>
      <c r="J137" s="197">
        <v>255</v>
      </c>
      <c r="K137" s="241"/>
    </row>
    <row r="138" spans="2:11" customFormat="1" ht="15" customHeight="1">
      <c r="B138" s="238"/>
      <c r="C138" s="197" t="s">
        <v>758</v>
      </c>
      <c r="D138" s="197"/>
      <c r="E138" s="197"/>
      <c r="F138" s="218" t="s">
        <v>728</v>
      </c>
      <c r="G138" s="197"/>
      <c r="H138" s="197" t="s">
        <v>782</v>
      </c>
      <c r="I138" s="197" t="s">
        <v>760</v>
      </c>
      <c r="J138" s="197"/>
      <c r="K138" s="241"/>
    </row>
    <row r="139" spans="2:11" customFormat="1" ht="15" customHeight="1">
      <c r="B139" s="238"/>
      <c r="C139" s="197" t="s">
        <v>761</v>
      </c>
      <c r="D139" s="197"/>
      <c r="E139" s="197"/>
      <c r="F139" s="218" t="s">
        <v>728</v>
      </c>
      <c r="G139" s="197"/>
      <c r="H139" s="197" t="s">
        <v>783</v>
      </c>
      <c r="I139" s="197" t="s">
        <v>763</v>
      </c>
      <c r="J139" s="197"/>
      <c r="K139" s="241"/>
    </row>
    <row r="140" spans="2:11" customFormat="1" ht="15" customHeight="1">
      <c r="B140" s="238"/>
      <c r="C140" s="197" t="s">
        <v>764</v>
      </c>
      <c r="D140" s="197"/>
      <c r="E140" s="197"/>
      <c r="F140" s="218" t="s">
        <v>728</v>
      </c>
      <c r="G140" s="197"/>
      <c r="H140" s="197" t="s">
        <v>764</v>
      </c>
      <c r="I140" s="197" t="s">
        <v>763</v>
      </c>
      <c r="J140" s="197"/>
      <c r="K140" s="241"/>
    </row>
    <row r="141" spans="2:11" customFormat="1" ht="15" customHeight="1">
      <c r="B141" s="238"/>
      <c r="C141" s="197" t="s">
        <v>35</v>
      </c>
      <c r="D141" s="197"/>
      <c r="E141" s="197"/>
      <c r="F141" s="218" t="s">
        <v>728</v>
      </c>
      <c r="G141" s="197"/>
      <c r="H141" s="197" t="s">
        <v>784</v>
      </c>
      <c r="I141" s="197" t="s">
        <v>763</v>
      </c>
      <c r="J141" s="197"/>
      <c r="K141" s="241"/>
    </row>
    <row r="142" spans="2:11" customFormat="1" ht="15" customHeight="1">
      <c r="B142" s="238"/>
      <c r="C142" s="197" t="s">
        <v>785</v>
      </c>
      <c r="D142" s="197"/>
      <c r="E142" s="197"/>
      <c r="F142" s="218" t="s">
        <v>728</v>
      </c>
      <c r="G142" s="197"/>
      <c r="H142" s="197" t="s">
        <v>786</v>
      </c>
      <c r="I142" s="197" t="s">
        <v>763</v>
      </c>
      <c r="J142" s="197"/>
      <c r="K142" s="241"/>
    </row>
    <row r="143" spans="2:11" customFormat="1" ht="15" customHeight="1">
      <c r="B143" s="242"/>
      <c r="C143" s="243"/>
      <c r="D143" s="243"/>
      <c r="E143" s="243"/>
      <c r="F143" s="243"/>
      <c r="G143" s="243"/>
      <c r="H143" s="243"/>
      <c r="I143" s="243"/>
      <c r="J143" s="243"/>
      <c r="K143" s="244"/>
    </row>
    <row r="144" spans="2:11" customFormat="1" ht="18.75" customHeight="1">
      <c r="B144" s="229"/>
      <c r="C144" s="229"/>
      <c r="D144" s="229"/>
      <c r="E144" s="229"/>
      <c r="F144" s="230"/>
      <c r="G144" s="229"/>
      <c r="H144" s="229"/>
      <c r="I144" s="229"/>
      <c r="J144" s="229"/>
      <c r="K144" s="229"/>
    </row>
    <row r="145" spans="2:11" customFormat="1" ht="18.75" customHeight="1"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</row>
    <row r="146" spans="2:11" customFormat="1" ht="7.5" customHeight="1">
      <c r="B146" s="205"/>
      <c r="C146" s="206"/>
      <c r="D146" s="206"/>
      <c r="E146" s="206"/>
      <c r="F146" s="206"/>
      <c r="G146" s="206"/>
      <c r="H146" s="206"/>
      <c r="I146" s="206"/>
      <c r="J146" s="206"/>
      <c r="K146" s="207"/>
    </row>
    <row r="147" spans="2:11" customFormat="1" ht="45" customHeight="1">
      <c r="B147" s="208"/>
      <c r="C147" s="315" t="s">
        <v>787</v>
      </c>
      <c r="D147" s="315"/>
      <c r="E147" s="315"/>
      <c r="F147" s="315"/>
      <c r="G147" s="315"/>
      <c r="H147" s="315"/>
      <c r="I147" s="315"/>
      <c r="J147" s="315"/>
      <c r="K147" s="209"/>
    </row>
    <row r="148" spans="2:11" customFormat="1" ht="17.25" customHeight="1">
      <c r="B148" s="208"/>
      <c r="C148" s="210" t="s">
        <v>722</v>
      </c>
      <c r="D148" s="210"/>
      <c r="E148" s="210"/>
      <c r="F148" s="210" t="s">
        <v>723</v>
      </c>
      <c r="G148" s="211"/>
      <c r="H148" s="210" t="s">
        <v>51</v>
      </c>
      <c r="I148" s="210" t="s">
        <v>54</v>
      </c>
      <c r="J148" s="210" t="s">
        <v>724</v>
      </c>
      <c r="K148" s="209"/>
    </row>
    <row r="149" spans="2:11" customFormat="1" ht="17.25" customHeight="1">
      <c r="B149" s="208"/>
      <c r="C149" s="212" t="s">
        <v>725</v>
      </c>
      <c r="D149" s="212"/>
      <c r="E149" s="212"/>
      <c r="F149" s="213" t="s">
        <v>726</v>
      </c>
      <c r="G149" s="214"/>
      <c r="H149" s="212"/>
      <c r="I149" s="212"/>
      <c r="J149" s="212" t="s">
        <v>727</v>
      </c>
      <c r="K149" s="209"/>
    </row>
    <row r="150" spans="2:11" customFormat="1" ht="5.25" customHeight="1">
      <c r="B150" s="220"/>
      <c r="C150" s="215"/>
      <c r="D150" s="215"/>
      <c r="E150" s="215"/>
      <c r="F150" s="215"/>
      <c r="G150" s="216"/>
      <c r="H150" s="215"/>
      <c r="I150" s="215"/>
      <c r="J150" s="215"/>
      <c r="K150" s="241"/>
    </row>
    <row r="151" spans="2:11" customFormat="1" ht="15" customHeight="1">
      <c r="B151" s="220"/>
      <c r="C151" s="245" t="s">
        <v>731</v>
      </c>
      <c r="D151" s="197"/>
      <c r="E151" s="197"/>
      <c r="F151" s="246" t="s">
        <v>728</v>
      </c>
      <c r="G151" s="197"/>
      <c r="H151" s="245" t="s">
        <v>768</v>
      </c>
      <c r="I151" s="245" t="s">
        <v>730</v>
      </c>
      <c r="J151" s="245">
        <v>120</v>
      </c>
      <c r="K151" s="241"/>
    </row>
    <row r="152" spans="2:11" customFormat="1" ht="15" customHeight="1">
      <c r="B152" s="220"/>
      <c r="C152" s="245" t="s">
        <v>777</v>
      </c>
      <c r="D152" s="197"/>
      <c r="E152" s="197"/>
      <c r="F152" s="246" t="s">
        <v>728</v>
      </c>
      <c r="G152" s="197"/>
      <c r="H152" s="245" t="s">
        <v>788</v>
      </c>
      <c r="I152" s="245" t="s">
        <v>730</v>
      </c>
      <c r="J152" s="245" t="s">
        <v>779</v>
      </c>
      <c r="K152" s="241"/>
    </row>
    <row r="153" spans="2:11" customFormat="1" ht="15" customHeight="1">
      <c r="B153" s="220"/>
      <c r="C153" s="245" t="s">
        <v>676</v>
      </c>
      <c r="D153" s="197"/>
      <c r="E153" s="197"/>
      <c r="F153" s="246" t="s">
        <v>728</v>
      </c>
      <c r="G153" s="197"/>
      <c r="H153" s="245" t="s">
        <v>789</v>
      </c>
      <c r="I153" s="245" t="s">
        <v>730</v>
      </c>
      <c r="J153" s="245" t="s">
        <v>779</v>
      </c>
      <c r="K153" s="241"/>
    </row>
    <row r="154" spans="2:11" customFormat="1" ht="15" customHeight="1">
      <c r="B154" s="220"/>
      <c r="C154" s="245" t="s">
        <v>733</v>
      </c>
      <c r="D154" s="197"/>
      <c r="E154" s="197"/>
      <c r="F154" s="246" t="s">
        <v>734</v>
      </c>
      <c r="G154" s="197"/>
      <c r="H154" s="245" t="s">
        <v>768</v>
      </c>
      <c r="I154" s="245" t="s">
        <v>730</v>
      </c>
      <c r="J154" s="245">
        <v>50</v>
      </c>
      <c r="K154" s="241"/>
    </row>
    <row r="155" spans="2:11" customFormat="1" ht="15" customHeight="1">
      <c r="B155" s="220"/>
      <c r="C155" s="245" t="s">
        <v>736</v>
      </c>
      <c r="D155" s="197"/>
      <c r="E155" s="197"/>
      <c r="F155" s="246" t="s">
        <v>728</v>
      </c>
      <c r="G155" s="197"/>
      <c r="H155" s="245" t="s">
        <v>768</v>
      </c>
      <c r="I155" s="245" t="s">
        <v>738</v>
      </c>
      <c r="J155" s="245"/>
      <c r="K155" s="241"/>
    </row>
    <row r="156" spans="2:11" customFormat="1" ht="15" customHeight="1">
      <c r="B156" s="220"/>
      <c r="C156" s="245" t="s">
        <v>747</v>
      </c>
      <c r="D156" s="197"/>
      <c r="E156" s="197"/>
      <c r="F156" s="246" t="s">
        <v>734</v>
      </c>
      <c r="G156" s="197"/>
      <c r="H156" s="245" t="s">
        <v>768</v>
      </c>
      <c r="I156" s="245" t="s">
        <v>730</v>
      </c>
      <c r="J156" s="245">
        <v>50</v>
      </c>
      <c r="K156" s="241"/>
    </row>
    <row r="157" spans="2:11" customFormat="1" ht="15" customHeight="1">
      <c r="B157" s="220"/>
      <c r="C157" s="245" t="s">
        <v>755</v>
      </c>
      <c r="D157" s="197"/>
      <c r="E157" s="197"/>
      <c r="F157" s="246" t="s">
        <v>734</v>
      </c>
      <c r="G157" s="197"/>
      <c r="H157" s="245" t="s">
        <v>768</v>
      </c>
      <c r="I157" s="245" t="s">
        <v>730</v>
      </c>
      <c r="J157" s="245">
        <v>50</v>
      </c>
      <c r="K157" s="241"/>
    </row>
    <row r="158" spans="2:11" customFormat="1" ht="15" customHeight="1">
      <c r="B158" s="220"/>
      <c r="C158" s="245" t="s">
        <v>753</v>
      </c>
      <c r="D158" s="197"/>
      <c r="E158" s="197"/>
      <c r="F158" s="246" t="s">
        <v>734</v>
      </c>
      <c r="G158" s="197"/>
      <c r="H158" s="245" t="s">
        <v>768</v>
      </c>
      <c r="I158" s="245" t="s">
        <v>730</v>
      </c>
      <c r="J158" s="245">
        <v>50</v>
      </c>
      <c r="K158" s="241"/>
    </row>
    <row r="159" spans="2:11" customFormat="1" ht="15" customHeight="1">
      <c r="B159" s="220"/>
      <c r="C159" s="245" t="s">
        <v>84</v>
      </c>
      <c r="D159" s="197"/>
      <c r="E159" s="197"/>
      <c r="F159" s="246" t="s">
        <v>728</v>
      </c>
      <c r="G159" s="197"/>
      <c r="H159" s="245" t="s">
        <v>790</v>
      </c>
      <c r="I159" s="245" t="s">
        <v>730</v>
      </c>
      <c r="J159" s="245" t="s">
        <v>791</v>
      </c>
      <c r="K159" s="241"/>
    </row>
    <row r="160" spans="2:11" customFormat="1" ht="15" customHeight="1">
      <c r="B160" s="220"/>
      <c r="C160" s="245" t="s">
        <v>792</v>
      </c>
      <c r="D160" s="197"/>
      <c r="E160" s="197"/>
      <c r="F160" s="246" t="s">
        <v>728</v>
      </c>
      <c r="G160" s="197"/>
      <c r="H160" s="245" t="s">
        <v>793</v>
      </c>
      <c r="I160" s="245" t="s">
        <v>763</v>
      </c>
      <c r="J160" s="245"/>
      <c r="K160" s="241"/>
    </row>
    <row r="161" spans="2:11" customFormat="1" ht="15" customHeight="1">
      <c r="B161" s="247"/>
      <c r="C161" s="227"/>
      <c r="D161" s="227"/>
      <c r="E161" s="227"/>
      <c r="F161" s="227"/>
      <c r="G161" s="227"/>
      <c r="H161" s="227"/>
      <c r="I161" s="227"/>
      <c r="J161" s="227"/>
      <c r="K161" s="248"/>
    </row>
    <row r="162" spans="2:11" customFormat="1" ht="18.75" customHeight="1">
      <c r="B162" s="229"/>
      <c r="C162" s="239"/>
      <c r="D162" s="239"/>
      <c r="E162" s="239"/>
      <c r="F162" s="249"/>
      <c r="G162" s="239"/>
      <c r="H162" s="239"/>
      <c r="I162" s="239"/>
      <c r="J162" s="239"/>
      <c r="K162" s="229"/>
    </row>
    <row r="163" spans="2:11" customFormat="1" ht="18.75" customHeight="1"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</row>
    <row r="164" spans="2:11" customFormat="1" ht="7.5" customHeight="1">
      <c r="B164" s="186"/>
      <c r="C164" s="187"/>
      <c r="D164" s="187"/>
      <c r="E164" s="187"/>
      <c r="F164" s="187"/>
      <c r="G164" s="187"/>
      <c r="H164" s="187"/>
      <c r="I164" s="187"/>
      <c r="J164" s="187"/>
      <c r="K164" s="188"/>
    </row>
    <row r="165" spans="2:11" customFormat="1" ht="45" customHeight="1">
      <c r="B165" s="189"/>
      <c r="C165" s="313" t="s">
        <v>794</v>
      </c>
      <c r="D165" s="313"/>
      <c r="E165" s="313"/>
      <c r="F165" s="313"/>
      <c r="G165" s="313"/>
      <c r="H165" s="313"/>
      <c r="I165" s="313"/>
      <c r="J165" s="313"/>
      <c r="K165" s="190"/>
    </row>
    <row r="166" spans="2:11" customFormat="1" ht="17.25" customHeight="1">
      <c r="B166" s="189"/>
      <c r="C166" s="210" t="s">
        <v>722</v>
      </c>
      <c r="D166" s="210"/>
      <c r="E166" s="210"/>
      <c r="F166" s="210" t="s">
        <v>723</v>
      </c>
      <c r="G166" s="250"/>
      <c r="H166" s="251" t="s">
        <v>51</v>
      </c>
      <c r="I166" s="251" t="s">
        <v>54</v>
      </c>
      <c r="J166" s="210" t="s">
        <v>724</v>
      </c>
      <c r="K166" s="190"/>
    </row>
    <row r="167" spans="2:11" customFormat="1" ht="17.25" customHeight="1">
      <c r="B167" s="191"/>
      <c r="C167" s="212" t="s">
        <v>725</v>
      </c>
      <c r="D167" s="212"/>
      <c r="E167" s="212"/>
      <c r="F167" s="213" t="s">
        <v>726</v>
      </c>
      <c r="G167" s="252"/>
      <c r="H167" s="253"/>
      <c r="I167" s="253"/>
      <c r="J167" s="212" t="s">
        <v>727</v>
      </c>
      <c r="K167" s="192"/>
    </row>
    <row r="168" spans="2:11" customFormat="1" ht="5.25" customHeight="1">
      <c r="B168" s="220"/>
      <c r="C168" s="215"/>
      <c r="D168" s="215"/>
      <c r="E168" s="215"/>
      <c r="F168" s="215"/>
      <c r="G168" s="216"/>
      <c r="H168" s="215"/>
      <c r="I168" s="215"/>
      <c r="J168" s="215"/>
      <c r="K168" s="241"/>
    </row>
    <row r="169" spans="2:11" customFormat="1" ht="15" customHeight="1">
      <c r="B169" s="220"/>
      <c r="C169" s="197" t="s">
        <v>731</v>
      </c>
      <c r="D169" s="197"/>
      <c r="E169" s="197"/>
      <c r="F169" s="218" t="s">
        <v>728</v>
      </c>
      <c r="G169" s="197"/>
      <c r="H169" s="197" t="s">
        <v>768</v>
      </c>
      <c r="I169" s="197" t="s">
        <v>730</v>
      </c>
      <c r="J169" s="197">
        <v>120</v>
      </c>
      <c r="K169" s="241"/>
    </row>
    <row r="170" spans="2:11" customFormat="1" ht="15" customHeight="1">
      <c r="B170" s="220"/>
      <c r="C170" s="197" t="s">
        <v>777</v>
      </c>
      <c r="D170" s="197"/>
      <c r="E170" s="197"/>
      <c r="F170" s="218" t="s">
        <v>728</v>
      </c>
      <c r="G170" s="197"/>
      <c r="H170" s="197" t="s">
        <v>778</v>
      </c>
      <c r="I170" s="197" t="s">
        <v>730</v>
      </c>
      <c r="J170" s="197" t="s">
        <v>779</v>
      </c>
      <c r="K170" s="241"/>
    </row>
    <row r="171" spans="2:11" customFormat="1" ht="15" customHeight="1">
      <c r="B171" s="220"/>
      <c r="C171" s="197" t="s">
        <v>676</v>
      </c>
      <c r="D171" s="197"/>
      <c r="E171" s="197"/>
      <c r="F171" s="218" t="s">
        <v>728</v>
      </c>
      <c r="G171" s="197"/>
      <c r="H171" s="197" t="s">
        <v>795</v>
      </c>
      <c r="I171" s="197" t="s">
        <v>730</v>
      </c>
      <c r="J171" s="197" t="s">
        <v>779</v>
      </c>
      <c r="K171" s="241"/>
    </row>
    <row r="172" spans="2:11" customFormat="1" ht="15" customHeight="1">
      <c r="B172" s="220"/>
      <c r="C172" s="197" t="s">
        <v>733</v>
      </c>
      <c r="D172" s="197"/>
      <c r="E172" s="197"/>
      <c r="F172" s="218" t="s">
        <v>734</v>
      </c>
      <c r="G172" s="197"/>
      <c r="H172" s="197" t="s">
        <v>795</v>
      </c>
      <c r="I172" s="197" t="s">
        <v>730</v>
      </c>
      <c r="J172" s="197">
        <v>50</v>
      </c>
      <c r="K172" s="241"/>
    </row>
    <row r="173" spans="2:11" customFormat="1" ht="15" customHeight="1">
      <c r="B173" s="220"/>
      <c r="C173" s="197" t="s">
        <v>736</v>
      </c>
      <c r="D173" s="197"/>
      <c r="E173" s="197"/>
      <c r="F173" s="218" t="s">
        <v>728</v>
      </c>
      <c r="G173" s="197"/>
      <c r="H173" s="197" t="s">
        <v>795</v>
      </c>
      <c r="I173" s="197" t="s">
        <v>738</v>
      </c>
      <c r="J173" s="197"/>
      <c r="K173" s="241"/>
    </row>
    <row r="174" spans="2:11" customFormat="1" ht="15" customHeight="1">
      <c r="B174" s="220"/>
      <c r="C174" s="197" t="s">
        <v>747</v>
      </c>
      <c r="D174" s="197"/>
      <c r="E174" s="197"/>
      <c r="F174" s="218" t="s">
        <v>734</v>
      </c>
      <c r="G174" s="197"/>
      <c r="H174" s="197" t="s">
        <v>795</v>
      </c>
      <c r="I174" s="197" t="s">
        <v>730</v>
      </c>
      <c r="J174" s="197">
        <v>50</v>
      </c>
      <c r="K174" s="241"/>
    </row>
    <row r="175" spans="2:11" customFormat="1" ht="15" customHeight="1">
      <c r="B175" s="220"/>
      <c r="C175" s="197" t="s">
        <v>755</v>
      </c>
      <c r="D175" s="197"/>
      <c r="E175" s="197"/>
      <c r="F175" s="218" t="s">
        <v>734</v>
      </c>
      <c r="G175" s="197"/>
      <c r="H175" s="197" t="s">
        <v>795</v>
      </c>
      <c r="I175" s="197" t="s">
        <v>730</v>
      </c>
      <c r="J175" s="197">
        <v>50</v>
      </c>
      <c r="K175" s="241"/>
    </row>
    <row r="176" spans="2:11" customFormat="1" ht="15" customHeight="1">
      <c r="B176" s="220"/>
      <c r="C176" s="197" t="s">
        <v>753</v>
      </c>
      <c r="D176" s="197"/>
      <c r="E176" s="197"/>
      <c r="F176" s="218" t="s">
        <v>734</v>
      </c>
      <c r="G176" s="197"/>
      <c r="H176" s="197" t="s">
        <v>795</v>
      </c>
      <c r="I176" s="197" t="s">
        <v>730</v>
      </c>
      <c r="J176" s="197">
        <v>50</v>
      </c>
      <c r="K176" s="241"/>
    </row>
    <row r="177" spans="2:11" customFormat="1" ht="15" customHeight="1">
      <c r="B177" s="220"/>
      <c r="C177" s="197" t="s">
        <v>106</v>
      </c>
      <c r="D177" s="197"/>
      <c r="E177" s="197"/>
      <c r="F177" s="218" t="s">
        <v>728</v>
      </c>
      <c r="G177" s="197"/>
      <c r="H177" s="197" t="s">
        <v>796</v>
      </c>
      <c r="I177" s="197" t="s">
        <v>797</v>
      </c>
      <c r="J177" s="197"/>
      <c r="K177" s="241"/>
    </row>
    <row r="178" spans="2:11" customFormat="1" ht="15" customHeight="1">
      <c r="B178" s="220"/>
      <c r="C178" s="197" t="s">
        <v>54</v>
      </c>
      <c r="D178" s="197"/>
      <c r="E178" s="197"/>
      <c r="F178" s="218" t="s">
        <v>728</v>
      </c>
      <c r="G178" s="197"/>
      <c r="H178" s="197" t="s">
        <v>798</v>
      </c>
      <c r="I178" s="197" t="s">
        <v>799</v>
      </c>
      <c r="J178" s="197">
        <v>1</v>
      </c>
      <c r="K178" s="241"/>
    </row>
    <row r="179" spans="2:11" customFormat="1" ht="15" customHeight="1">
      <c r="B179" s="220"/>
      <c r="C179" s="197" t="s">
        <v>50</v>
      </c>
      <c r="D179" s="197"/>
      <c r="E179" s="197"/>
      <c r="F179" s="218" t="s">
        <v>728</v>
      </c>
      <c r="G179" s="197"/>
      <c r="H179" s="197" t="s">
        <v>800</v>
      </c>
      <c r="I179" s="197" t="s">
        <v>730</v>
      </c>
      <c r="J179" s="197">
        <v>20</v>
      </c>
      <c r="K179" s="241"/>
    </row>
    <row r="180" spans="2:11" customFormat="1" ht="15" customHeight="1">
      <c r="B180" s="220"/>
      <c r="C180" s="197" t="s">
        <v>51</v>
      </c>
      <c r="D180" s="197"/>
      <c r="E180" s="197"/>
      <c r="F180" s="218" t="s">
        <v>728</v>
      </c>
      <c r="G180" s="197"/>
      <c r="H180" s="197" t="s">
        <v>801</v>
      </c>
      <c r="I180" s="197" t="s">
        <v>730</v>
      </c>
      <c r="J180" s="197">
        <v>255</v>
      </c>
      <c r="K180" s="241"/>
    </row>
    <row r="181" spans="2:11" customFormat="1" ht="15" customHeight="1">
      <c r="B181" s="220"/>
      <c r="C181" s="197" t="s">
        <v>107</v>
      </c>
      <c r="D181" s="197"/>
      <c r="E181" s="197"/>
      <c r="F181" s="218" t="s">
        <v>728</v>
      </c>
      <c r="G181" s="197"/>
      <c r="H181" s="197" t="s">
        <v>692</v>
      </c>
      <c r="I181" s="197" t="s">
        <v>730</v>
      </c>
      <c r="J181" s="197">
        <v>10</v>
      </c>
      <c r="K181" s="241"/>
    </row>
    <row r="182" spans="2:11" customFormat="1" ht="15" customHeight="1">
      <c r="B182" s="220"/>
      <c r="C182" s="197" t="s">
        <v>108</v>
      </c>
      <c r="D182" s="197"/>
      <c r="E182" s="197"/>
      <c r="F182" s="218" t="s">
        <v>728</v>
      </c>
      <c r="G182" s="197"/>
      <c r="H182" s="197" t="s">
        <v>802</v>
      </c>
      <c r="I182" s="197" t="s">
        <v>763</v>
      </c>
      <c r="J182" s="197"/>
      <c r="K182" s="241"/>
    </row>
    <row r="183" spans="2:11" customFormat="1" ht="15" customHeight="1">
      <c r="B183" s="220"/>
      <c r="C183" s="197" t="s">
        <v>803</v>
      </c>
      <c r="D183" s="197"/>
      <c r="E183" s="197"/>
      <c r="F183" s="218" t="s">
        <v>728</v>
      </c>
      <c r="G183" s="197"/>
      <c r="H183" s="197" t="s">
        <v>804</v>
      </c>
      <c r="I183" s="197" t="s">
        <v>763</v>
      </c>
      <c r="J183" s="197"/>
      <c r="K183" s="241"/>
    </row>
    <row r="184" spans="2:11" customFormat="1" ht="15" customHeight="1">
      <c r="B184" s="220"/>
      <c r="C184" s="197" t="s">
        <v>792</v>
      </c>
      <c r="D184" s="197"/>
      <c r="E184" s="197"/>
      <c r="F184" s="218" t="s">
        <v>728</v>
      </c>
      <c r="G184" s="197"/>
      <c r="H184" s="197" t="s">
        <v>805</v>
      </c>
      <c r="I184" s="197" t="s">
        <v>763</v>
      </c>
      <c r="J184" s="197"/>
      <c r="K184" s="241"/>
    </row>
    <row r="185" spans="2:11" customFormat="1" ht="15" customHeight="1">
      <c r="B185" s="220"/>
      <c r="C185" s="197" t="s">
        <v>110</v>
      </c>
      <c r="D185" s="197"/>
      <c r="E185" s="197"/>
      <c r="F185" s="218" t="s">
        <v>734</v>
      </c>
      <c r="G185" s="197"/>
      <c r="H185" s="197" t="s">
        <v>806</v>
      </c>
      <c r="I185" s="197" t="s">
        <v>730</v>
      </c>
      <c r="J185" s="197">
        <v>50</v>
      </c>
      <c r="K185" s="241"/>
    </row>
    <row r="186" spans="2:11" customFormat="1" ht="15" customHeight="1">
      <c r="B186" s="220"/>
      <c r="C186" s="197" t="s">
        <v>807</v>
      </c>
      <c r="D186" s="197"/>
      <c r="E186" s="197"/>
      <c r="F186" s="218" t="s">
        <v>734</v>
      </c>
      <c r="G186" s="197"/>
      <c r="H186" s="197" t="s">
        <v>808</v>
      </c>
      <c r="I186" s="197" t="s">
        <v>809</v>
      </c>
      <c r="J186" s="197"/>
      <c r="K186" s="241"/>
    </row>
    <row r="187" spans="2:11" customFormat="1" ht="15" customHeight="1">
      <c r="B187" s="220"/>
      <c r="C187" s="197" t="s">
        <v>810</v>
      </c>
      <c r="D187" s="197"/>
      <c r="E187" s="197"/>
      <c r="F187" s="218" t="s">
        <v>734</v>
      </c>
      <c r="G187" s="197"/>
      <c r="H187" s="197" t="s">
        <v>811</v>
      </c>
      <c r="I187" s="197" t="s">
        <v>809</v>
      </c>
      <c r="J187" s="197"/>
      <c r="K187" s="241"/>
    </row>
    <row r="188" spans="2:11" customFormat="1" ht="15" customHeight="1">
      <c r="B188" s="220"/>
      <c r="C188" s="197" t="s">
        <v>812</v>
      </c>
      <c r="D188" s="197"/>
      <c r="E188" s="197"/>
      <c r="F188" s="218" t="s">
        <v>734</v>
      </c>
      <c r="G188" s="197"/>
      <c r="H188" s="197" t="s">
        <v>813</v>
      </c>
      <c r="I188" s="197" t="s">
        <v>809</v>
      </c>
      <c r="J188" s="197"/>
      <c r="K188" s="241"/>
    </row>
    <row r="189" spans="2:11" customFormat="1" ht="15" customHeight="1">
      <c r="B189" s="220"/>
      <c r="C189" s="254" t="s">
        <v>814</v>
      </c>
      <c r="D189" s="197"/>
      <c r="E189" s="197"/>
      <c r="F189" s="218" t="s">
        <v>734</v>
      </c>
      <c r="G189" s="197"/>
      <c r="H189" s="197" t="s">
        <v>815</v>
      </c>
      <c r="I189" s="197" t="s">
        <v>816</v>
      </c>
      <c r="J189" s="255" t="s">
        <v>817</v>
      </c>
      <c r="K189" s="241"/>
    </row>
    <row r="190" spans="2:11" customFormat="1" ht="15" customHeight="1">
      <c r="B190" s="256"/>
      <c r="C190" s="257" t="s">
        <v>818</v>
      </c>
      <c r="D190" s="258"/>
      <c r="E190" s="258"/>
      <c r="F190" s="259" t="s">
        <v>734</v>
      </c>
      <c r="G190" s="258"/>
      <c r="H190" s="258" t="s">
        <v>819</v>
      </c>
      <c r="I190" s="258" t="s">
        <v>816</v>
      </c>
      <c r="J190" s="260" t="s">
        <v>817</v>
      </c>
      <c r="K190" s="261"/>
    </row>
    <row r="191" spans="2:11" customFormat="1" ht="15" customHeight="1">
      <c r="B191" s="220"/>
      <c r="C191" s="254" t="s">
        <v>39</v>
      </c>
      <c r="D191" s="197"/>
      <c r="E191" s="197"/>
      <c r="F191" s="218" t="s">
        <v>728</v>
      </c>
      <c r="G191" s="197"/>
      <c r="H191" s="194" t="s">
        <v>820</v>
      </c>
      <c r="I191" s="197" t="s">
        <v>821</v>
      </c>
      <c r="J191" s="197"/>
      <c r="K191" s="241"/>
    </row>
    <row r="192" spans="2:11" customFormat="1" ht="15" customHeight="1">
      <c r="B192" s="220"/>
      <c r="C192" s="254" t="s">
        <v>822</v>
      </c>
      <c r="D192" s="197"/>
      <c r="E192" s="197"/>
      <c r="F192" s="218" t="s">
        <v>728</v>
      </c>
      <c r="G192" s="197"/>
      <c r="H192" s="197" t="s">
        <v>823</v>
      </c>
      <c r="I192" s="197" t="s">
        <v>763</v>
      </c>
      <c r="J192" s="197"/>
      <c r="K192" s="241"/>
    </row>
    <row r="193" spans="2:11" customFormat="1" ht="15" customHeight="1">
      <c r="B193" s="220"/>
      <c r="C193" s="254" t="s">
        <v>824</v>
      </c>
      <c r="D193" s="197"/>
      <c r="E193" s="197"/>
      <c r="F193" s="218" t="s">
        <v>728</v>
      </c>
      <c r="G193" s="197"/>
      <c r="H193" s="197" t="s">
        <v>825</v>
      </c>
      <c r="I193" s="197" t="s">
        <v>763</v>
      </c>
      <c r="J193" s="197"/>
      <c r="K193" s="241"/>
    </row>
    <row r="194" spans="2:11" customFormat="1" ht="15" customHeight="1">
      <c r="B194" s="220"/>
      <c r="C194" s="254" t="s">
        <v>826</v>
      </c>
      <c r="D194" s="197"/>
      <c r="E194" s="197"/>
      <c r="F194" s="218" t="s">
        <v>734</v>
      </c>
      <c r="G194" s="197"/>
      <c r="H194" s="197" t="s">
        <v>827</v>
      </c>
      <c r="I194" s="197" t="s">
        <v>763</v>
      </c>
      <c r="J194" s="197"/>
      <c r="K194" s="241"/>
    </row>
    <row r="195" spans="2:11" customFormat="1" ht="15" customHeight="1">
      <c r="B195" s="247"/>
      <c r="C195" s="262"/>
      <c r="D195" s="227"/>
      <c r="E195" s="227"/>
      <c r="F195" s="227"/>
      <c r="G195" s="227"/>
      <c r="H195" s="227"/>
      <c r="I195" s="227"/>
      <c r="J195" s="227"/>
      <c r="K195" s="248"/>
    </row>
    <row r="196" spans="2:11" customFormat="1" ht="18.75" customHeight="1">
      <c r="B196" s="229"/>
      <c r="C196" s="239"/>
      <c r="D196" s="239"/>
      <c r="E196" s="239"/>
      <c r="F196" s="249"/>
      <c r="G196" s="239"/>
      <c r="H196" s="239"/>
      <c r="I196" s="239"/>
      <c r="J196" s="239"/>
      <c r="K196" s="229"/>
    </row>
    <row r="197" spans="2:11" customFormat="1" ht="18.75" customHeight="1">
      <c r="B197" s="229"/>
      <c r="C197" s="239"/>
      <c r="D197" s="239"/>
      <c r="E197" s="239"/>
      <c r="F197" s="249"/>
      <c r="G197" s="239"/>
      <c r="H197" s="239"/>
      <c r="I197" s="239"/>
      <c r="J197" s="239"/>
      <c r="K197" s="229"/>
    </row>
    <row r="198" spans="2:11" customFormat="1" ht="18.75" customHeight="1">
      <c r="B198" s="204"/>
      <c r="C198" s="204"/>
      <c r="D198" s="204"/>
      <c r="E198" s="204"/>
      <c r="F198" s="204"/>
      <c r="G198" s="204"/>
      <c r="H198" s="204"/>
      <c r="I198" s="204"/>
      <c r="J198" s="204"/>
      <c r="K198" s="204"/>
    </row>
    <row r="199" spans="2:11" customFormat="1" ht="12">
      <c r="B199" s="186"/>
      <c r="C199" s="187"/>
      <c r="D199" s="187"/>
      <c r="E199" s="187"/>
      <c r="F199" s="187"/>
      <c r="G199" s="187"/>
      <c r="H199" s="187"/>
      <c r="I199" s="187"/>
      <c r="J199" s="187"/>
      <c r="K199" s="188"/>
    </row>
    <row r="200" spans="2:11" customFormat="1" ht="22.2">
      <c r="B200" s="189"/>
      <c r="C200" s="313" t="s">
        <v>828</v>
      </c>
      <c r="D200" s="313"/>
      <c r="E200" s="313"/>
      <c r="F200" s="313"/>
      <c r="G200" s="313"/>
      <c r="H200" s="313"/>
      <c r="I200" s="313"/>
      <c r="J200" s="313"/>
      <c r="K200" s="190"/>
    </row>
    <row r="201" spans="2:11" customFormat="1" ht="25.5" customHeight="1">
      <c r="B201" s="189"/>
      <c r="C201" s="263" t="s">
        <v>829</v>
      </c>
      <c r="D201" s="263"/>
      <c r="E201" s="263"/>
      <c r="F201" s="263" t="s">
        <v>830</v>
      </c>
      <c r="G201" s="264"/>
      <c r="H201" s="316" t="s">
        <v>831</v>
      </c>
      <c r="I201" s="316"/>
      <c r="J201" s="316"/>
      <c r="K201" s="190"/>
    </row>
    <row r="202" spans="2:11" customFormat="1" ht="5.25" customHeight="1">
      <c r="B202" s="220"/>
      <c r="C202" s="215"/>
      <c r="D202" s="215"/>
      <c r="E202" s="215"/>
      <c r="F202" s="215"/>
      <c r="G202" s="239"/>
      <c r="H202" s="215"/>
      <c r="I202" s="215"/>
      <c r="J202" s="215"/>
      <c r="K202" s="241"/>
    </row>
    <row r="203" spans="2:11" customFormat="1" ht="15" customHeight="1">
      <c r="B203" s="220"/>
      <c r="C203" s="197" t="s">
        <v>821</v>
      </c>
      <c r="D203" s="197"/>
      <c r="E203" s="197"/>
      <c r="F203" s="218" t="s">
        <v>40</v>
      </c>
      <c r="G203" s="197"/>
      <c r="H203" s="317" t="s">
        <v>832</v>
      </c>
      <c r="I203" s="317"/>
      <c r="J203" s="317"/>
      <c r="K203" s="241"/>
    </row>
    <row r="204" spans="2:11" customFormat="1" ht="15" customHeight="1">
      <c r="B204" s="220"/>
      <c r="C204" s="197"/>
      <c r="D204" s="197"/>
      <c r="E204" s="197"/>
      <c r="F204" s="218" t="s">
        <v>41</v>
      </c>
      <c r="G204" s="197"/>
      <c r="H204" s="317" t="s">
        <v>833</v>
      </c>
      <c r="I204" s="317"/>
      <c r="J204" s="317"/>
      <c r="K204" s="241"/>
    </row>
    <row r="205" spans="2:11" customFormat="1" ht="15" customHeight="1">
      <c r="B205" s="220"/>
      <c r="C205" s="197"/>
      <c r="D205" s="197"/>
      <c r="E205" s="197"/>
      <c r="F205" s="218" t="s">
        <v>44</v>
      </c>
      <c r="G205" s="197"/>
      <c r="H205" s="317" t="s">
        <v>834</v>
      </c>
      <c r="I205" s="317"/>
      <c r="J205" s="317"/>
      <c r="K205" s="241"/>
    </row>
    <row r="206" spans="2:11" customFormat="1" ht="15" customHeight="1">
      <c r="B206" s="220"/>
      <c r="C206" s="197"/>
      <c r="D206" s="197"/>
      <c r="E206" s="197"/>
      <c r="F206" s="218" t="s">
        <v>42</v>
      </c>
      <c r="G206" s="197"/>
      <c r="H206" s="317" t="s">
        <v>835</v>
      </c>
      <c r="I206" s="317"/>
      <c r="J206" s="317"/>
      <c r="K206" s="241"/>
    </row>
    <row r="207" spans="2:11" customFormat="1" ht="15" customHeight="1">
      <c r="B207" s="220"/>
      <c r="C207" s="197"/>
      <c r="D207" s="197"/>
      <c r="E207" s="197"/>
      <c r="F207" s="218" t="s">
        <v>43</v>
      </c>
      <c r="G207" s="197"/>
      <c r="H207" s="317" t="s">
        <v>836</v>
      </c>
      <c r="I207" s="317"/>
      <c r="J207" s="317"/>
      <c r="K207" s="241"/>
    </row>
    <row r="208" spans="2:11" customFormat="1" ht="15" customHeight="1">
      <c r="B208" s="220"/>
      <c r="C208" s="197"/>
      <c r="D208" s="197"/>
      <c r="E208" s="197"/>
      <c r="F208" s="218"/>
      <c r="G208" s="197"/>
      <c r="H208" s="197"/>
      <c r="I208" s="197"/>
      <c r="J208" s="197"/>
      <c r="K208" s="241"/>
    </row>
    <row r="209" spans="2:11" customFormat="1" ht="15" customHeight="1">
      <c r="B209" s="220"/>
      <c r="C209" s="197" t="s">
        <v>775</v>
      </c>
      <c r="D209" s="197"/>
      <c r="E209" s="197"/>
      <c r="F209" s="218" t="s">
        <v>76</v>
      </c>
      <c r="G209" s="197"/>
      <c r="H209" s="317" t="s">
        <v>837</v>
      </c>
      <c r="I209" s="317"/>
      <c r="J209" s="317"/>
      <c r="K209" s="241"/>
    </row>
    <row r="210" spans="2:11" customFormat="1" ht="15" customHeight="1">
      <c r="B210" s="220"/>
      <c r="C210" s="197"/>
      <c r="D210" s="197"/>
      <c r="E210" s="197"/>
      <c r="F210" s="218" t="s">
        <v>670</v>
      </c>
      <c r="G210" s="197"/>
      <c r="H210" s="317" t="s">
        <v>671</v>
      </c>
      <c r="I210" s="317"/>
      <c r="J210" s="317"/>
      <c r="K210" s="241"/>
    </row>
    <row r="211" spans="2:11" customFormat="1" ht="15" customHeight="1">
      <c r="B211" s="220"/>
      <c r="C211" s="197"/>
      <c r="D211" s="197"/>
      <c r="E211" s="197"/>
      <c r="F211" s="218" t="s">
        <v>668</v>
      </c>
      <c r="G211" s="197"/>
      <c r="H211" s="317" t="s">
        <v>838</v>
      </c>
      <c r="I211" s="317"/>
      <c r="J211" s="317"/>
      <c r="K211" s="241"/>
    </row>
    <row r="212" spans="2:11" customFormat="1" ht="15" customHeight="1">
      <c r="B212" s="265"/>
      <c r="C212" s="197"/>
      <c r="D212" s="197"/>
      <c r="E212" s="197"/>
      <c r="F212" s="218" t="s">
        <v>672</v>
      </c>
      <c r="G212" s="254"/>
      <c r="H212" s="318" t="s">
        <v>673</v>
      </c>
      <c r="I212" s="318"/>
      <c r="J212" s="318"/>
      <c r="K212" s="266"/>
    </row>
    <row r="213" spans="2:11" customFormat="1" ht="15" customHeight="1">
      <c r="B213" s="265"/>
      <c r="C213" s="197"/>
      <c r="D213" s="197"/>
      <c r="E213" s="197"/>
      <c r="F213" s="218" t="s">
        <v>674</v>
      </c>
      <c r="G213" s="254"/>
      <c r="H213" s="318" t="s">
        <v>839</v>
      </c>
      <c r="I213" s="318"/>
      <c r="J213" s="318"/>
      <c r="K213" s="266"/>
    </row>
    <row r="214" spans="2:11" customFormat="1" ht="15" customHeight="1">
      <c r="B214" s="265"/>
      <c r="C214" s="197"/>
      <c r="D214" s="197"/>
      <c r="E214" s="197"/>
      <c r="F214" s="218"/>
      <c r="G214" s="254"/>
      <c r="H214" s="245"/>
      <c r="I214" s="245"/>
      <c r="J214" s="245"/>
      <c r="K214" s="266"/>
    </row>
    <row r="215" spans="2:11" customFormat="1" ht="15" customHeight="1">
      <c r="B215" s="265"/>
      <c r="C215" s="197" t="s">
        <v>799</v>
      </c>
      <c r="D215" s="197"/>
      <c r="E215" s="197"/>
      <c r="F215" s="218">
        <v>1</v>
      </c>
      <c r="G215" s="254"/>
      <c r="H215" s="318" t="s">
        <v>840</v>
      </c>
      <c r="I215" s="318"/>
      <c r="J215" s="318"/>
      <c r="K215" s="266"/>
    </row>
    <row r="216" spans="2:11" customFormat="1" ht="15" customHeight="1">
      <c r="B216" s="265"/>
      <c r="C216" s="197"/>
      <c r="D216" s="197"/>
      <c r="E216" s="197"/>
      <c r="F216" s="218">
        <v>2</v>
      </c>
      <c r="G216" s="254"/>
      <c r="H216" s="318" t="s">
        <v>841</v>
      </c>
      <c r="I216" s="318"/>
      <c r="J216" s="318"/>
      <c r="K216" s="266"/>
    </row>
    <row r="217" spans="2:11" customFormat="1" ht="15" customHeight="1">
      <c r="B217" s="265"/>
      <c r="C217" s="197"/>
      <c r="D217" s="197"/>
      <c r="E217" s="197"/>
      <c r="F217" s="218">
        <v>3</v>
      </c>
      <c r="G217" s="254"/>
      <c r="H217" s="318" t="s">
        <v>842</v>
      </c>
      <c r="I217" s="318"/>
      <c r="J217" s="318"/>
      <c r="K217" s="266"/>
    </row>
    <row r="218" spans="2:11" customFormat="1" ht="15" customHeight="1">
      <c r="B218" s="265"/>
      <c r="C218" s="197"/>
      <c r="D218" s="197"/>
      <c r="E218" s="197"/>
      <c r="F218" s="218">
        <v>4</v>
      </c>
      <c r="G218" s="254"/>
      <c r="H218" s="318" t="s">
        <v>843</v>
      </c>
      <c r="I218" s="318"/>
      <c r="J218" s="318"/>
      <c r="K218" s="266"/>
    </row>
    <row r="219" spans="2:11" customFormat="1" ht="12.75" customHeight="1">
      <c r="B219" s="267"/>
      <c r="C219" s="268"/>
      <c r="D219" s="268"/>
      <c r="E219" s="268"/>
      <c r="F219" s="268"/>
      <c r="G219" s="268"/>
      <c r="H219" s="268"/>
      <c r="I219" s="268"/>
      <c r="J219" s="268"/>
      <c r="K219" s="26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B32D3-D81E-4234-B286-4A5048A61E14}"/>
</file>

<file path=customXml/itemProps2.xml><?xml version="1.0" encoding="utf-8"?>
<ds:datastoreItem xmlns:ds="http://schemas.openxmlformats.org/officeDocument/2006/customXml" ds:itemID="{C7BF3B52-DD12-4814-9E04-014838CEA1D6}"/>
</file>

<file path=customXml/itemProps3.xml><?xml version="1.0" encoding="utf-8"?>
<ds:datastoreItem xmlns:ds="http://schemas.openxmlformats.org/officeDocument/2006/customXml" ds:itemID="{AE81D964-4856-48AF-A7FE-5DF5812C9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1010-1a - Opláštění budov...</vt:lpstr>
      <vt:lpstr>Pokyny pro vyplnění</vt:lpstr>
      <vt:lpstr>'1010-1a - Opláštění budov...'!Názvy_tisku</vt:lpstr>
      <vt:lpstr>'Rekapitulace stavby'!Názvy_tisku</vt:lpstr>
      <vt:lpstr>'1010-1a - Opláštění budov...'!Oblast_tisku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2026-03-06T12:59:02Z</dcterms:created>
  <dcterms:modified xsi:type="dcterms:W3CDTF">2026-03-10T13:37:04Z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