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fffff\"/>
    </mc:Choice>
  </mc:AlternateContent>
  <bookViews>
    <workbookView xWindow="0" yWindow="0" windowWidth="0" windowHeight="0"/>
  </bookViews>
  <sheets>
    <sheet name="Rekapitulace stavby" sheetId="1" r:id="rId1"/>
    <sheet name="SO 101 - Zajištění svahu ..." sheetId="2" r:id="rId2"/>
  </sheets>
  <definedNames>
    <definedName name="_xlnm.Print_Area" localSheetId="0">'Rekapitulace stavby'!$D$4:$AO$76,'Rekapitulace stavby'!$C$82:$AQ$103</definedName>
    <definedName name="_xlnm.Print_Titles" localSheetId="0">'Rekapitulace stavby'!$92:$92</definedName>
    <definedName name="_xlnm._FilterDatabase" localSheetId="1" hidden="1">'SO 101 - Zajištění svahu ...'!$C$145:$K$521</definedName>
    <definedName name="_xlnm.Print_Area" localSheetId="1">'SO 101 - Zajištění svahu ...'!$C$4:$J$76,'SO 101 - Zajištění svahu ...'!$C$82:$J$127,'SO 101 - Zajištění svahu ...'!$C$133:$K$521</definedName>
    <definedName name="_xlnm.Print_Titles" localSheetId="1">'SO 101 - Zajištění svahu ...'!$145:$145</definedName>
  </definedNames>
  <calcPr/>
</workbook>
</file>

<file path=xl/calcChain.xml><?xml version="1.0" encoding="utf-8"?>
<calcChain xmlns="http://schemas.openxmlformats.org/spreadsheetml/2006/main">
  <c i="2" l="1" r="J319"/>
  <c r="J39"/>
  <c r="J38"/>
  <c i="1" r="AY95"/>
  <c i="2" r="J37"/>
  <c i="1" r="AX95"/>
  <c i="2" r="BI519"/>
  <c r="BH519"/>
  <c r="BG519"/>
  <c r="BF519"/>
  <c r="T519"/>
  <c r="R519"/>
  <c r="P519"/>
  <c r="BI516"/>
  <c r="BH516"/>
  <c r="BG516"/>
  <c r="BF516"/>
  <c r="T516"/>
  <c r="R516"/>
  <c r="P516"/>
  <c r="BI513"/>
  <c r="BH513"/>
  <c r="BG513"/>
  <c r="BF513"/>
  <c r="T513"/>
  <c r="R513"/>
  <c r="P513"/>
  <c r="BI510"/>
  <c r="BH510"/>
  <c r="BG510"/>
  <c r="BF510"/>
  <c r="T510"/>
  <c r="R510"/>
  <c r="P510"/>
  <c r="BI506"/>
  <c r="BH506"/>
  <c r="BG506"/>
  <c r="BF506"/>
  <c r="T506"/>
  <c r="T505"/>
  <c r="R506"/>
  <c r="R505"/>
  <c r="P506"/>
  <c r="P505"/>
  <c r="BI502"/>
  <c r="BH502"/>
  <c r="BG502"/>
  <c r="BF502"/>
  <c r="T502"/>
  <c r="R502"/>
  <c r="P502"/>
  <c r="BI499"/>
  <c r="BH499"/>
  <c r="BG499"/>
  <c r="BF499"/>
  <c r="T499"/>
  <c r="R499"/>
  <c r="P499"/>
  <c r="BI496"/>
  <c r="BH496"/>
  <c r="BG496"/>
  <c r="BF496"/>
  <c r="T496"/>
  <c r="R496"/>
  <c r="P496"/>
  <c r="BI493"/>
  <c r="BH493"/>
  <c r="BG493"/>
  <c r="BF493"/>
  <c r="T493"/>
  <c r="R493"/>
  <c r="P493"/>
  <c r="BI490"/>
  <c r="BH490"/>
  <c r="BG490"/>
  <c r="BF490"/>
  <c r="T490"/>
  <c r="R490"/>
  <c r="P490"/>
  <c r="BI486"/>
  <c r="BH486"/>
  <c r="BG486"/>
  <c r="BF486"/>
  <c r="T486"/>
  <c r="R486"/>
  <c r="P486"/>
  <c r="BI481"/>
  <c r="BH481"/>
  <c r="BG481"/>
  <c r="BF481"/>
  <c r="T481"/>
  <c r="R481"/>
  <c r="P481"/>
  <c r="BI477"/>
  <c r="BH477"/>
  <c r="BG477"/>
  <c r="BF477"/>
  <c r="T477"/>
  <c r="R477"/>
  <c r="P477"/>
  <c r="BI473"/>
  <c r="BH473"/>
  <c r="BG473"/>
  <c r="BF473"/>
  <c r="T473"/>
  <c r="R473"/>
  <c r="P473"/>
  <c r="BI470"/>
  <c r="BH470"/>
  <c r="BG470"/>
  <c r="BF470"/>
  <c r="T470"/>
  <c r="R470"/>
  <c r="P470"/>
  <c r="BI466"/>
  <c r="BH466"/>
  <c r="BG466"/>
  <c r="BF466"/>
  <c r="T466"/>
  <c r="R466"/>
  <c r="P466"/>
  <c r="BI462"/>
  <c r="BH462"/>
  <c r="BG462"/>
  <c r="BF462"/>
  <c r="T462"/>
  <c r="R462"/>
  <c r="P462"/>
  <c r="BI459"/>
  <c r="BH459"/>
  <c r="BG459"/>
  <c r="BF459"/>
  <c r="T459"/>
  <c r="R459"/>
  <c r="P459"/>
  <c r="BI455"/>
  <c r="BH455"/>
  <c r="BG455"/>
  <c r="BF455"/>
  <c r="T455"/>
  <c r="R455"/>
  <c r="P455"/>
  <c r="BI451"/>
  <c r="BH451"/>
  <c r="BG451"/>
  <c r="BF451"/>
  <c r="T451"/>
  <c r="R451"/>
  <c r="P451"/>
  <c r="BI447"/>
  <c r="BH447"/>
  <c r="BG447"/>
  <c r="BF447"/>
  <c r="T447"/>
  <c r="R447"/>
  <c r="P447"/>
  <c r="BI443"/>
  <c r="BH443"/>
  <c r="BG443"/>
  <c r="BF443"/>
  <c r="T443"/>
  <c r="R443"/>
  <c r="P443"/>
  <c r="BI439"/>
  <c r="BH439"/>
  <c r="BG439"/>
  <c r="BF439"/>
  <c r="T439"/>
  <c r="R439"/>
  <c r="P439"/>
  <c r="BI434"/>
  <c r="BH434"/>
  <c r="BG434"/>
  <c r="BF434"/>
  <c r="T434"/>
  <c r="T433"/>
  <c r="R434"/>
  <c r="R433"/>
  <c r="P434"/>
  <c r="P433"/>
  <c r="BI430"/>
  <c r="BH430"/>
  <c r="BG430"/>
  <c r="BF430"/>
  <c r="T430"/>
  <c r="R430"/>
  <c r="P430"/>
  <c r="BI426"/>
  <c r="BH426"/>
  <c r="BG426"/>
  <c r="BF426"/>
  <c r="T426"/>
  <c r="R426"/>
  <c r="P426"/>
  <c r="BI423"/>
  <c r="BH423"/>
  <c r="BG423"/>
  <c r="BF423"/>
  <c r="T423"/>
  <c r="R423"/>
  <c r="P423"/>
  <c r="BI420"/>
  <c r="BH420"/>
  <c r="BG420"/>
  <c r="BF420"/>
  <c r="T420"/>
  <c r="R420"/>
  <c r="P420"/>
  <c r="BI417"/>
  <c r="BH417"/>
  <c r="BG417"/>
  <c r="BF417"/>
  <c r="T417"/>
  <c r="R417"/>
  <c r="P417"/>
  <c r="BI412"/>
  <c r="BH412"/>
  <c r="BG412"/>
  <c r="BF412"/>
  <c r="T412"/>
  <c r="R412"/>
  <c r="P412"/>
  <c r="BI409"/>
  <c r="BH409"/>
  <c r="BG409"/>
  <c r="BF409"/>
  <c r="T409"/>
  <c r="R409"/>
  <c r="P409"/>
  <c r="BI404"/>
  <c r="BH404"/>
  <c r="BG404"/>
  <c r="BF404"/>
  <c r="T404"/>
  <c r="R404"/>
  <c r="P404"/>
  <c r="BI399"/>
  <c r="BH399"/>
  <c r="BG399"/>
  <c r="BF399"/>
  <c r="T399"/>
  <c r="R399"/>
  <c r="P399"/>
  <c r="BI395"/>
  <c r="BH395"/>
  <c r="BG395"/>
  <c r="BF395"/>
  <c r="T395"/>
  <c r="R395"/>
  <c r="P395"/>
  <c r="BI390"/>
  <c r="BH390"/>
  <c r="BG390"/>
  <c r="BF390"/>
  <c r="T390"/>
  <c r="R390"/>
  <c r="P390"/>
  <c r="BI387"/>
  <c r="BH387"/>
  <c r="BG387"/>
  <c r="BF387"/>
  <c r="T387"/>
  <c r="R387"/>
  <c r="P387"/>
  <c r="BI384"/>
  <c r="BH384"/>
  <c r="BG384"/>
  <c r="BF384"/>
  <c r="T384"/>
  <c r="R384"/>
  <c r="P384"/>
  <c r="BI381"/>
  <c r="BH381"/>
  <c r="BG381"/>
  <c r="BF381"/>
  <c r="T381"/>
  <c r="R381"/>
  <c r="P381"/>
  <c r="BI378"/>
  <c r="BH378"/>
  <c r="BG378"/>
  <c r="BF378"/>
  <c r="T378"/>
  <c r="R378"/>
  <c r="P378"/>
  <c r="BI375"/>
  <c r="BH375"/>
  <c r="BG375"/>
  <c r="BF375"/>
  <c r="T375"/>
  <c r="R375"/>
  <c r="P375"/>
  <c r="BI371"/>
  <c r="BH371"/>
  <c r="BG371"/>
  <c r="BF371"/>
  <c r="T371"/>
  <c r="R371"/>
  <c r="P371"/>
  <c r="BI368"/>
  <c r="BH368"/>
  <c r="BG368"/>
  <c r="BF368"/>
  <c r="T368"/>
  <c r="R368"/>
  <c r="P368"/>
  <c r="BI365"/>
  <c r="BH365"/>
  <c r="BG365"/>
  <c r="BF365"/>
  <c r="T365"/>
  <c r="R365"/>
  <c r="P365"/>
  <c r="BI361"/>
  <c r="BH361"/>
  <c r="BG361"/>
  <c r="BF361"/>
  <c r="T361"/>
  <c r="R361"/>
  <c r="P361"/>
  <c r="BI356"/>
  <c r="BH356"/>
  <c r="BG356"/>
  <c r="BF356"/>
  <c r="T356"/>
  <c r="R356"/>
  <c r="P356"/>
  <c r="BI351"/>
  <c r="BH351"/>
  <c r="BG351"/>
  <c r="BF351"/>
  <c r="T351"/>
  <c r="R351"/>
  <c r="P351"/>
  <c r="BI348"/>
  <c r="BH348"/>
  <c r="BG348"/>
  <c r="BF348"/>
  <c r="T348"/>
  <c r="R348"/>
  <c r="P348"/>
  <c r="BI345"/>
  <c r="BH345"/>
  <c r="BG345"/>
  <c r="BF345"/>
  <c r="T345"/>
  <c r="R345"/>
  <c r="P345"/>
  <c r="BI342"/>
  <c r="BH342"/>
  <c r="BG342"/>
  <c r="BF342"/>
  <c r="T342"/>
  <c r="R342"/>
  <c r="P342"/>
  <c r="BI339"/>
  <c r="BH339"/>
  <c r="BG339"/>
  <c r="BF339"/>
  <c r="T339"/>
  <c r="R339"/>
  <c r="P339"/>
  <c r="BI335"/>
  <c r="BH335"/>
  <c r="BG335"/>
  <c r="BF335"/>
  <c r="T335"/>
  <c r="R335"/>
  <c r="P335"/>
  <c r="BI333"/>
  <c r="BH333"/>
  <c r="BG333"/>
  <c r="BF333"/>
  <c r="T333"/>
  <c r="R333"/>
  <c r="P333"/>
  <c r="BI330"/>
  <c r="BH330"/>
  <c r="BG330"/>
  <c r="BF330"/>
  <c r="T330"/>
  <c r="R330"/>
  <c r="P330"/>
  <c r="BI327"/>
  <c r="BH327"/>
  <c r="BG327"/>
  <c r="BF327"/>
  <c r="T327"/>
  <c r="R327"/>
  <c r="P327"/>
  <c r="BI325"/>
  <c r="BH325"/>
  <c r="BG325"/>
  <c r="BF325"/>
  <c r="T325"/>
  <c r="R325"/>
  <c r="P325"/>
  <c r="BI321"/>
  <c r="BH321"/>
  <c r="BG321"/>
  <c r="BF321"/>
  <c r="T321"/>
  <c r="R321"/>
  <c r="P321"/>
  <c r="J103"/>
  <c r="BI316"/>
  <c r="BH316"/>
  <c r="BG316"/>
  <c r="BF316"/>
  <c r="T316"/>
  <c r="R316"/>
  <c r="P316"/>
  <c r="BI313"/>
  <c r="BH313"/>
  <c r="BG313"/>
  <c r="BF313"/>
  <c r="T313"/>
  <c r="R313"/>
  <c r="P313"/>
  <c r="BI308"/>
  <c r="BH308"/>
  <c r="BG308"/>
  <c r="BF308"/>
  <c r="T308"/>
  <c r="R308"/>
  <c r="P308"/>
  <c r="BI303"/>
  <c r="BH303"/>
  <c r="BG303"/>
  <c r="BF303"/>
  <c r="T303"/>
  <c r="R303"/>
  <c r="P303"/>
  <c r="BI298"/>
  <c r="BH298"/>
  <c r="BG298"/>
  <c r="BF298"/>
  <c r="T298"/>
  <c r="R298"/>
  <c r="P298"/>
  <c r="BI293"/>
  <c r="BH293"/>
  <c r="BG293"/>
  <c r="BF293"/>
  <c r="T293"/>
  <c r="R293"/>
  <c r="P293"/>
  <c r="BI289"/>
  <c r="BH289"/>
  <c r="BG289"/>
  <c r="BF289"/>
  <c r="T289"/>
  <c r="R289"/>
  <c r="P289"/>
  <c r="BI285"/>
  <c r="BH285"/>
  <c r="BG285"/>
  <c r="BF285"/>
  <c r="T285"/>
  <c r="R285"/>
  <c r="P285"/>
  <c r="BI281"/>
  <c r="BH281"/>
  <c r="BG281"/>
  <c r="BF281"/>
  <c r="T281"/>
  <c r="R281"/>
  <c r="P281"/>
  <c r="BI278"/>
  <c r="BH278"/>
  <c r="BG278"/>
  <c r="BF278"/>
  <c r="T278"/>
  <c r="R278"/>
  <c r="P278"/>
  <c r="BI274"/>
  <c r="BH274"/>
  <c r="BG274"/>
  <c r="BF274"/>
  <c r="T274"/>
  <c r="T273"/>
  <c r="R274"/>
  <c r="R273"/>
  <c r="P274"/>
  <c r="P273"/>
  <c r="BI270"/>
  <c r="BH270"/>
  <c r="BG270"/>
  <c r="BF270"/>
  <c r="T270"/>
  <c r="R270"/>
  <c r="P270"/>
  <c r="BI266"/>
  <c r="BH266"/>
  <c r="BG266"/>
  <c r="BF266"/>
  <c r="T266"/>
  <c r="R266"/>
  <c r="P266"/>
  <c r="BI262"/>
  <c r="BH262"/>
  <c r="BG262"/>
  <c r="BF262"/>
  <c r="T262"/>
  <c r="R262"/>
  <c r="P262"/>
  <c r="BI258"/>
  <c r="BH258"/>
  <c r="BG258"/>
  <c r="BF258"/>
  <c r="T258"/>
  <c r="R258"/>
  <c r="P258"/>
  <c r="BI254"/>
  <c r="BH254"/>
  <c r="BG254"/>
  <c r="BF254"/>
  <c r="T254"/>
  <c r="R254"/>
  <c r="P254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6"/>
  <c r="BH216"/>
  <c r="BG216"/>
  <c r="BF216"/>
  <c r="T216"/>
  <c r="R216"/>
  <c r="P216"/>
  <c r="BI213"/>
  <c r="BH213"/>
  <c r="BG213"/>
  <c r="BF213"/>
  <c r="T213"/>
  <c r="R213"/>
  <c r="P213"/>
  <c r="BI209"/>
  <c r="BH209"/>
  <c r="BG209"/>
  <c r="BF209"/>
  <c r="T209"/>
  <c r="R209"/>
  <c r="P209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0"/>
  <c r="BH190"/>
  <c r="BG190"/>
  <c r="BF190"/>
  <c r="T190"/>
  <c r="R190"/>
  <c r="P190"/>
  <c r="BI185"/>
  <c r="BH185"/>
  <c r="BG185"/>
  <c r="BF185"/>
  <c r="T185"/>
  <c r="R185"/>
  <c r="P185"/>
  <c r="BI180"/>
  <c r="BH180"/>
  <c r="BG180"/>
  <c r="BF180"/>
  <c r="T180"/>
  <c r="R180"/>
  <c r="P180"/>
  <c r="BI175"/>
  <c r="BH175"/>
  <c r="BG175"/>
  <c r="BF175"/>
  <c r="T175"/>
  <c r="R175"/>
  <c r="P175"/>
  <c r="BI170"/>
  <c r="BH170"/>
  <c r="BG170"/>
  <c r="BF170"/>
  <c r="T170"/>
  <c r="R170"/>
  <c r="P170"/>
  <c r="BI167"/>
  <c r="BH167"/>
  <c r="BG167"/>
  <c r="BF167"/>
  <c r="T167"/>
  <c r="R167"/>
  <c r="P167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9"/>
  <c r="BH149"/>
  <c r="BG149"/>
  <c r="BF149"/>
  <c r="T149"/>
  <c r="R149"/>
  <c r="P149"/>
  <c r="F142"/>
  <c r="F140"/>
  <c r="E138"/>
  <c r="BI125"/>
  <c r="BH125"/>
  <c r="BG125"/>
  <c r="BF125"/>
  <c r="BI124"/>
  <c r="BH124"/>
  <c r="BG124"/>
  <c r="BF124"/>
  <c r="BE124"/>
  <c r="BI123"/>
  <c r="BH123"/>
  <c r="BG123"/>
  <c r="BF123"/>
  <c r="BE123"/>
  <c r="BI122"/>
  <c r="BH122"/>
  <c r="BG122"/>
  <c r="BF122"/>
  <c r="BE122"/>
  <c r="BI121"/>
  <c r="BH121"/>
  <c r="BG121"/>
  <c r="BF121"/>
  <c r="BE121"/>
  <c r="BI120"/>
  <c r="BH120"/>
  <c r="BG120"/>
  <c r="BF120"/>
  <c r="BE120"/>
  <c r="F91"/>
  <c r="F89"/>
  <c r="E87"/>
  <c r="J24"/>
  <c r="E24"/>
  <c r="J143"/>
  <c r="J23"/>
  <c r="J21"/>
  <c r="E21"/>
  <c r="J142"/>
  <c r="J20"/>
  <c r="J18"/>
  <c r="E18"/>
  <c r="F143"/>
  <c r="J17"/>
  <c r="J12"/>
  <c r="J140"/>
  <c r="E7"/>
  <c r="E136"/>
  <c i="1"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CK98"/>
  <c r="CJ98"/>
  <c r="CI98"/>
  <c r="CH98"/>
  <c r="CG98"/>
  <c r="CF98"/>
  <c r="BZ98"/>
  <c r="CE98"/>
  <c r="L90"/>
  <c r="AM90"/>
  <c r="AM89"/>
  <c r="L89"/>
  <c r="AM87"/>
  <c r="L87"/>
  <c r="L85"/>
  <c r="L84"/>
  <c i="2" r="BK519"/>
  <c r="BK513"/>
  <c r="BK502"/>
  <c r="J496"/>
  <c r="J486"/>
  <c r="BK466"/>
  <c r="J455"/>
  <c r="BK434"/>
  <c r="J420"/>
  <c r="J404"/>
  <c r="J387"/>
  <c r="J378"/>
  <c r="J361"/>
  <c r="J345"/>
  <c r="BK330"/>
  <c r="BK321"/>
  <c r="J303"/>
  <c r="J289"/>
  <c r="BK270"/>
  <c r="BK258"/>
  <c r="J248"/>
  <c r="BK239"/>
  <c r="BK229"/>
  <c r="J226"/>
  <c r="J216"/>
  <c r="J204"/>
  <c r="J195"/>
  <c r="BK185"/>
  <c r="J170"/>
  <c r="J159"/>
  <c i="1" r="AS94"/>
  <c i="2" r="J513"/>
  <c r="J493"/>
  <c r="BK477"/>
  <c r="J466"/>
  <c r="BK455"/>
  <c r="BK443"/>
  <c r="J430"/>
  <c r="J412"/>
  <c r="BK395"/>
  <c r="J381"/>
  <c r="BK368"/>
  <c r="J356"/>
  <c r="BK333"/>
  <c r="J327"/>
  <c r="J308"/>
  <c r="J293"/>
  <c r="BK281"/>
  <c r="J270"/>
  <c r="BK245"/>
  <c r="BK235"/>
  <c r="BK220"/>
  <c r="J209"/>
  <c r="J198"/>
  <c r="J180"/>
  <c r="J167"/>
  <c r="J155"/>
  <c r="J149"/>
  <c r="F39"/>
  <c r="J506"/>
  <c r="BK496"/>
  <c r="BK481"/>
  <c r="BK470"/>
  <c r="J451"/>
  <c r="J434"/>
  <c r="J423"/>
  <c r="BK409"/>
  <c r="BK381"/>
  <c r="BK365"/>
  <c r="J351"/>
  <c r="BK339"/>
  <c r="J325"/>
  <c r="BK308"/>
  <c r="BK285"/>
  <c r="BK274"/>
  <c r="J258"/>
  <c r="J239"/>
  <c r="BK216"/>
  <c r="J201"/>
  <c r="BK175"/>
  <c r="BK155"/>
  <c r="F38"/>
  <c r="J516"/>
  <c r="BK506"/>
  <c r="J499"/>
  <c r="J481"/>
  <c r="J462"/>
  <c r="BK447"/>
  <c r="BK430"/>
  <c r="BK420"/>
  <c r="J409"/>
  <c r="BK390"/>
  <c r="BK378"/>
  <c r="J368"/>
  <c r="BK345"/>
  <c r="J335"/>
  <c r="J316"/>
  <c r="BK293"/>
  <c r="J278"/>
  <c r="BK262"/>
  <c r="J245"/>
  <c r="J229"/>
  <c r="J220"/>
  <c r="BK204"/>
  <c r="BK195"/>
  <c r="J185"/>
  <c r="BK167"/>
  <c r="BK159"/>
  <c r="BK149"/>
  <c r="F36"/>
  <c r="J519"/>
  <c r="J510"/>
  <c r="BK499"/>
  <c r="BK490"/>
  <c r="J477"/>
  <c r="BK462"/>
  <c r="J447"/>
  <c r="J426"/>
  <c r="BK412"/>
  <c r="J395"/>
  <c r="J384"/>
  <c r="BK371"/>
  <c r="BK351"/>
  <c r="J342"/>
  <c r="J333"/>
  <c r="J313"/>
  <c r="J298"/>
  <c r="BK278"/>
  <c r="J266"/>
  <c r="J254"/>
  <c r="J242"/>
  <c r="BK232"/>
  <c r="J223"/>
  <c r="BK213"/>
  <c r="BK198"/>
  <c r="BK180"/>
  <c r="BK162"/>
  <c r="J151"/>
  <c r="J36"/>
  <c r="BK510"/>
  <c r="J490"/>
  <c r="BK473"/>
  <c r="BK459"/>
  <c r="J443"/>
  <c r="BK426"/>
  <c r="J417"/>
  <c r="J399"/>
  <c r="BK384"/>
  <c r="J371"/>
  <c r="BK356"/>
  <c r="BK342"/>
  <c r="BK327"/>
  <c r="J321"/>
  <c r="BK303"/>
  <c r="BK289"/>
  <c r="J281"/>
  <c r="BK266"/>
  <c r="BK254"/>
  <c r="BK242"/>
  <c r="J232"/>
  <c r="BK223"/>
  <c r="BK209"/>
  <c r="BK190"/>
  <c r="J175"/>
  <c r="BK151"/>
  <c r="BK486"/>
  <c r="J473"/>
  <c r="J459"/>
  <c r="J439"/>
  <c r="BK423"/>
  <c r="BK404"/>
  <c r="J390"/>
  <c r="BK375"/>
  <c r="J365"/>
  <c r="BK348"/>
  <c r="BK335"/>
  <c r="BK325"/>
  <c r="BK313"/>
  <c r="BK516"/>
  <c r="J502"/>
  <c r="BK493"/>
  <c r="J470"/>
  <c r="BK451"/>
  <c r="BK439"/>
  <c r="BK417"/>
  <c r="BK399"/>
  <c r="BK387"/>
  <c r="J375"/>
  <c r="BK361"/>
  <c r="J348"/>
  <c r="J339"/>
  <c r="J330"/>
  <c r="BK316"/>
  <c r="BK298"/>
  <c r="J285"/>
  <c r="J274"/>
  <c r="J262"/>
  <c r="BK248"/>
  <c r="J235"/>
  <c r="BK226"/>
  <c r="J213"/>
  <c r="BK201"/>
  <c r="J190"/>
  <c r="BK170"/>
  <c r="J162"/>
  <c r="F37"/>
  <c l="1" r="P284"/>
  <c r="P148"/>
  <c r="T284"/>
  <c r="R320"/>
  <c r="R398"/>
  <c r="R416"/>
  <c r="R415"/>
  <c r="P485"/>
  <c r="T212"/>
  <c r="R277"/>
  <c r="T338"/>
  <c r="T408"/>
  <c r="T438"/>
  <c r="T476"/>
  <c r="T148"/>
  <c r="R284"/>
  <c r="T320"/>
  <c r="P398"/>
  <c r="R408"/>
  <c r="R485"/>
  <c r="BK509"/>
  <c r="J509"/>
  <c r="J116"/>
  <c r="P212"/>
  <c r="T277"/>
  <c r="BK320"/>
  <c r="J320"/>
  <c r="J104"/>
  <c r="P320"/>
  <c r="BK398"/>
  <c r="J398"/>
  <c r="J106"/>
  <c r="P408"/>
  <c r="P438"/>
  <c r="T485"/>
  <c r="P509"/>
  <c r="BK148"/>
  <c r="J148"/>
  <c r="J98"/>
  <c r="BK212"/>
  <c r="J212"/>
  <c r="J99"/>
  <c r="P277"/>
  <c r="R338"/>
  <c r="BK408"/>
  <c r="J408"/>
  <c r="J107"/>
  <c r="T416"/>
  <c r="T415"/>
  <c r="BK476"/>
  <c r="J476"/>
  <c r="J113"/>
  <c r="P476"/>
  <c r="R212"/>
  <c r="BK277"/>
  <c r="J277"/>
  <c r="J101"/>
  <c r="BK338"/>
  <c r="J338"/>
  <c r="J105"/>
  <c r="BK416"/>
  <c r="J416"/>
  <c r="J109"/>
  <c r="BK438"/>
  <c r="J438"/>
  <c r="J112"/>
  <c r="BK485"/>
  <c r="J485"/>
  <c r="J114"/>
  <c r="R509"/>
  <c r="R148"/>
  <c r="BK284"/>
  <c r="J284"/>
  <c r="J102"/>
  <c r="P338"/>
  <c r="T398"/>
  <c r="P416"/>
  <c r="P415"/>
  <c r="R438"/>
  <c r="R437"/>
  <c r="R476"/>
  <c r="T509"/>
  <c r="BK273"/>
  <c r="J273"/>
  <c r="J100"/>
  <c r="BK433"/>
  <c r="J433"/>
  <c r="J110"/>
  <c r="BK505"/>
  <c r="J505"/>
  <c r="J115"/>
  <c i="1" r="BB95"/>
  <c r="BC95"/>
  <c r="AW95"/>
  <c r="BA95"/>
  <c i="2" r="E85"/>
  <c r="J89"/>
  <c r="J91"/>
  <c r="F92"/>
  <c r="J92"/>
  <c r="BE149"/>
  <c r="BE151"/>
  <c r="BE155"/>
  <c r="BE159"/>
  <c r="BE162"/>
  <c r="BE167"/>
  <c r="BE170"/>
  <c r="BE175"/>
  <c r="BE180"/>
  <c r="BE185"/>
  <c r="BE190"/>
  <c r="BE195"/>
  <c r="BE198"/>
  <c r="BE201"/>
  <c r="BE204"/>
  <c r="BE209"/>
  <c r="BE213"/>
  <c r="BE216"/>
  <c r="BE220"/>
  <c r="BE223"/>
  <c r="BE226"/>
  <c r="BE229"/>
  <c r="BE232"/>
  <c r="BE235"/>
  <c r="BE239"/>
  <c r="BE242"/>
  <c r="BE245"/>
  <c r="BE248"/>
  <c r="BE254"/>
  <c r="BE258"/>
  <c r="BE262"/>
  <c r="BE266"/>
  <c r="BE270"/>
  <c r="BE274"/>
  <c r="BE278"/>
  <c r="BE281"/>
  <c r="BE285"/>
  <c r="BE289"/>
  <c r="BE293"/>
  <c r="BE298"/>
  <c r="BE303"/>
  <c r="BE308"/>
  <c r="BE313"/>
  <c r="BE316"/>
  <c r="BE321"/>
  <c r="BE325"/>
  <c r="BE327"/>
  <c r="BE330"/>
  <c r="BE333"/>
  <c r="BE335"/>
  <c r="BE339"/>
  <c r="BE342"/>
  <c r="BE345"/>
  <c r="BE348"/>
  <c r="BE351"/>
  <c r="BE356"/>
  <c r="BE361"/>
  <c r="BE365"/>
  <c r="BE368"/>
  <c r="BE371"/>
  <c r="BE375"/>
  <c r="BE378"/>
  <c r="BE381"/>
  <c r="BE384"/>
  <c r="BE387"/>
  <c r="BE390"/>
  <c r="BE395"/>
  <c r="BE399"/>
  <c r="BE404"/>
  <c r="BE409"/>
  <c r="BE412"/>
  <c r="BE417"/>
  <c r="BE420"/>
  <c r="BE423"/>
  <c r="BE426"/>
  <c r="BE430"/>
  <c r="BE434"/>
  <c r="BE439"/>
  <c r="BE443"/>
  <c r="BE447"/>
  <c r="BE451"/>
  <c r="BE455"/>
  <c r="BE459"/>
  <c r="BE462"/>
  <c r="BE466"/>
  <c r="BE470"/>
  <c r="BE473"/>
  <c r="BE477"/>
  <c r="BE481"/>
  <c r="BE486"/>
  <c r="BE490"/>
  <c r="BE493"/>
  <c r="BE496"/>
  <c r="BE499"/>
  <c r="BE502"/>
  <c r="BE506"/>
  <c r="BE510"/>
  <c r="BE513"/>
  <c r="BE516"/>
  <c r="BE519"/>
  <c i="1" r="BD95"/>
  <c r="BB94"/>
  <c r="W34"/>
  <c r="BA94"/>
  <c r="W33"/>
  <c r="BC94"/>
  <c r="W35"/>
  <c r="BD94"/>
  <c r="W36"/>
  <c i="2" l="1" r="P437"/>
  <c r="T437"/>
  <c r="R147"/>
  <c r="R146"/>
  <c r="T147"/>
  <c r="T146"/>
  <c r="P147"/>
  <c r="P146"/>
  <c i="1" r="AU95"/>
  <c i="2" r="BK437"/>
  <c r="J437"/>
  <c r="J111"/>
  <c r="BK147"/>
  <c r="BK415"/>
  <c r="J415"/>
  <c r="J108"/>
  <c i="1" r="AU94"/>
  <c r="AW94"/>
  <c r="AK33"/>
  <c r="AY94"/>
  <c r="AX94"/>
  <c i="2" l="1" r="BK146"/>
  <c r="J146"/>
  <c r="J96"/>
  <c r="J30"/>
  <c r="J147"/>
  <c r="J97"/>
  <c r="J125"/>
  <c r="J119"/>
  <c r="J127"/>
  <c l="1" r="BE125"/>
  <c r="J31"/>
  <c r="J35"/>
  <c i="1" r="AV95"/>
  <c r="AT95"/>
  <c i="2" r="J32"/>
  <c i="1" r="AG95"/>
  <c r="AG94"/>
  <c r="AK26"/>
  <c i="2" l="1" r="J41"/>
  <c i="1" r="AN95"/>
  <c r="AG101"/>
  <c r="CD101"/>
  <c r="AG99"/>
  <c r="CD99"/>
  <c r="AG100"/>
  <c r="AV100"/>
  <c r="BY100"/>
  <c i="2" r="F35"/>
  <c i="1" r="AZ95"/>
  <c r="AZ94"/>
  <c r="AV94"/>
  <c r="AG98"/>
  <c r="CD98"/>
  <c l="1" r="CD100"/>
  <c r="AG97"/>
  <c r="AK27"/>
  <c r="AV99"/>
  <c r="BY99"/>
  <c r="AV101"/>
  <c r="BY101"/>
  <c r="AN100"/>
  <c r="W32"/>
  <c r="AT94"/>
  <c r="AN94"/>
  <c r="AV98"/>
  <c r="BY98"/>
  <c l="1" r="AK29"/>
  <c r="AK32"/>
  <c r="AN99"/>
  <c r="AN101"/>
  <c r="AN98"/>
  <c r="AG103"/>
  <c l="1" r="AK38"/>
  <c r="AN97"/>
  <c l="1" r="AN103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<sst xmlns="http://schemas.openxmlformats.org/spreadsheetml/2006/main">
  <si>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</si>
  <si>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</si>
  <si>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</si>
  <si>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</si>
  <si>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</si>
  <si>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{fae6f511-c40b-44ab-b9fb-a1fcc9b92c48}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</si>
  <si>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</si>
  <si>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</si>
  <si>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</si>
  <si>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</si>
  <si>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</si>
  <si>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</si>
  <si>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</si>
  <si>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</si>
  <si>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</si>
  <si>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</si>
  <si>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</si>
  <si>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Sanace sesuvu místní komunikace na ul. Čaplovecká Těrlicko</t>
  </si>
  <si>
    <t>KSO:</t>
  </si>
  <si>
    <t>CC-CZ:</t>
  </si>
  <si>
    <t>Místo:</t>
  </si>
  <si>
    <t xml:space="preserve"> </t>
  </si>
  <si>
    <t>Datum:</t>
  </si>
  <si>
    <t>15. 9. 2025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</si>
  <si>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</si>
  <si>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</si>
  <si>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</si>
  <si>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</si>
  <si>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</si>
  <si>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</si>
  <si>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</si>
  <si>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</si>
  <si>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</si>
  <si>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</si>
  <si>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</si>
  <si>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</si>
  <si>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</si>
  <si>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</si>
  <si>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</si>
  <si>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</si>
  <si>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</si>
  <si>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</si>
  <si>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</si>
  <si>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</si>
  <si>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</si>
  <si>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</si>
  <si>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</si>
  <si>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</si>
  <si>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</si>
  <si>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</si>
  <si>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</si>
  <si>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</si>
  <si>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</si>
  <si>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</si>
  <si>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</si>
  <si>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</si>
  <si>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</si>
  <si>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</si>
  <si>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</si>
  <si>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</si>
  <si>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</si>
  <si>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</si>
  <si>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</si>
  <si>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</si>
  <si>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</si>
  <si>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</si>
  <si>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</si>
  <si>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</si>
  <si>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</si>
  <si>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</si>
  <si>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</si>
  <si>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</si>
  <si>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</si>
  <si>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</si>
  <si>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</si>
  <si>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</si>
  <si>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</si>
  <si>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</si>
  <si>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</si>
  <si>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</si>
  <si>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</si>
  <si>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Zajištění svahu místní komunikace, vč. obnovy krajnice</t>
  </si>
  <si>
    <t>STA</t>
  </si>
  <si>
    <t>1</t>
  </si>
  <si>
    <t>{a4a9719d-64d3-42f4-9a5f-26385f43985b}</t>
  </si>
  <si>
    <t>2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</si>
  <si>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</si>
  <si>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</si>
  <si>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</si>
  <si>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</si>
  <si>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</si>
  <si>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</si>
  <si>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</si>
  <si>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</si>
  <si>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</si>
  <si>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</si>
  <si>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</si>
  <si>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SO 101 - Zajištění svahu místní komunikace, vč. obnovy krajnice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</si>
  <si>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</si>
  <si>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</si>
  <si>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</si>
  <si>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</si>
  <si>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</si>
  <si>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</si>
  <si>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</si>
  <si>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</si>
  <si>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</si>
  <si>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</si>
  <si>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</si>
  <si>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</si>
  <si>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</si>
  <si>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</si>
  <si>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</si>
  <si>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</si>
  <si>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</si>
  <si>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</si>
  <si>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</si>
  <si>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</si>
  <si>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</si>
  <si>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</si>
  <si>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</si>
  <si>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</si>
  <si>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</si>
  <si>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</si>
  <si>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2) Ostatní náklady</t>
  </si>
  <si>
    <t>Zařízení staveniště</t>
  </si>
  <si>
    <t>VRN</t>
  </si>
  <si>
    <t>Projektové práce RDS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</si>
  <si>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</si>
  <si>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</si>
  <si>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</si>
  <si>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</si>
  <si>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</si>
  <si>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</si>
  <si>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</si>
  <si>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</si>
  <si>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</si>
  <si>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</si>
  <si>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</si>
  <si>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</si>
  <si>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</si>
  <si>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</si>
  <si>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</si>
  <si>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</si>
  <si>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</si>
  <si>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</si>
  <si>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</si>
  <si>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</si>
  <si>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</si>
  <si>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</si>
  <si>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</si>
  <si>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111251101R</t>
  </si>
  <si>
    <t>Odstranění náletových dřevin i s kořeny sklonu terénu do 1:5 , strojně</t>
  </si>
  <si>
    <t>m2</t>
  </si>
  <si>
    <t>4</t>
  </si>
  <si>
    <t>-1154203407</t>
  </si>
  <si>
    <t>VV</t>
  </si>
  <si>
    <t>2755</t>
  </si>
  <si>
    <t>112101105</t>
  </si>
  <si>
    <t>Odstranění stromů listnatých průměru kmene přes 900 do 1100 mm</t>
  </si>
  <si>
    <t>kus</t>
  </si>
  <si>
    <t>CS ÚRS 2025 02</t>
  </si>
  <si>
    <t>778836187</t>
  </si>
  <si>
    <t>PP</t>
  </si>
  <si>
    <t>Odstranění stromů s odřezáním kmene a s odvětvením listnatých, průměru kmene přes 900 do 1100 mm</t>
  </si>
  <si>
    <t>Online PSC</t>
  </si>
  <si>
    <t>https://podminky.urs.cz/item/CS_URS_2025_02/112101105</t>
  </si>
  <si>
    <t>3</t>
  </si>
  <si>
    <t>112251105</t>
  </si>
  <si>
    <t>Odstranění pařezů průměru přes 900 do 1100 mm</t>
  </si>
  <si>
    <t>-954655210</t>
  </si>
  <si>
    <t>Odstranění pařezů strojně s jejich vykopáním nebo vytrháním průměru přes 900 do 1100 mm</t>
  </si>
  <si>
    <t>https://podminky.urs.cz/item/CS_URS_2025_02/112251105</t>
  </si>
  <si>
    <t>122301109R</t>
  </si>
  <si>
    <t>Příplatek za lepivost u odkopávek nezapažených v hornině tř. 4</t>
  </si>
  <si>
    <t>m3</t>
  </si>
  <si>
    <t>8</t>
  </si>
  <si>
    <t>4,3*(82+70)*1,1</t>
  </si>
  <si>
    <t>5</t>
  </si>
  <si>
    <t>122451105R</t>
  </si>
  <si>
    <t>Odkopávky a prokopávky nezapažené v hornině třídy těžitelnosti II skupiny 5 objem do 1000 m3 strojně</t>
  </si>
  <si>
    <t>-1776398342</t>
  </si>
  <si>
    <t>Odkopávky a prokopávky nezapažené strojně v hornině třídy těžitelnosti II skupiny 5 přes 500 do 1 000 m3</t>
  </si>
  <si>
    <t>60*0,5+160*0,35</t>
  </si>
  <si>
    <t>(4,8*(82+70)+(0,7*(8*8*6,2+7*8*8,2+1*8,2)))*1,1</t>
  </si>
  <si>
    <t>Součet</t>
  </si>
  <si>
    <t>6</t>
  </si>
  <si>
    <t>151721111R</t>
  </si>
  <si>
    <t>Zřízení pažení do ocelových zápor hl výkopu do 4 m - betonové pažiny</t>
  </si>
  <si>
    <t>426045581</t>
  </si>
  <si>
    <t>Pažení do ocelových zápor bez ohledu na druh pažin, s odstraněním pažení, hloubky výkopu do 4 m</t>
  </si>
  <si>
    <t>(82+70)*2,1</t>
  </si>
  <si>
    <t>7</t>
  </si>
  <si>
    <t>161101101R</t>
  </si>
  <si>
    <t>Svislé přemístění výkopku z horniny tř. 1 až 4 hl výkopu do 2,5 m,</t>
  </si>
  <si>
    <t>14</t>
  </si>
  <si>
    <t>162201102R</t>
  </si>
  <si>
    <t>Vodorovné přemístění do 50 m výkopku/sypaniny z horniny tř. 1 až 4 - mezideponie</t>
  </si>
  <si>
    <t>16</t>
  </si>
  <si>
    <t>9</t>
  </si>
  <si>
    <t>162701101R</t>
  </si>
  <si>
    <t>Vodorovné přemístění do 6000 m výkopku/sypaniny z horniny tř. 1 až 4</t>
  </si>
  <si>
    <t>18</t>
  </si>
  <si>
    <t>(4,8*(82+70)+(0,7*(8*8*6,2+7*8*8,2+1*8,2)))*1,1-702</t>
  </si>
  <si>
    <t>10</t>
  </si>
  <si>
    <t>162702119R</t>
  </si>
  <si>
    <t>Příplatek k vodorovnému přemístění drnu do 6000 m ZKD 1000 m</t>
  </si>
  <si>
    <t>1756537824</t>
  </si>
  <si>
    <t>Vodorovné přemístění drnu na suchu Příplatek k ceně za každých dalších i započatých 1000 m</t>
  </si>
  <si>
    <t>11</t>
  </si>
  <si>
    <t>171201201</t>
  </si>
  <si>
    <t>Uložení sypaniny na skládku</t>
  </si>
  <si>
    <t>20</t>
  </si>
  <si>
    <t>Uložení sypaniny na skládku 1312,5+47,7</t>
  </si>
  <si>
    <t>171201211</t>
  </si>
  <si>
    <t xml:space="preserve">Poplatek za uložení odpadu ze sypaniny na skládce (skládkovné) </t>
  </si>
  <si>
    <t>t</t>
  </si>
  <si>
    <t>22</t>
  </si>
  <si>
    <t>Poplatek za uložení odpadu ze sypaniny na skládce (skládkovné) 1312,5*1,8</t>
  </si>
  <si>
    <t>(852)*1,8</t>
  </si>
  <si>
    <t>13</t>
  </si>
  <si>
    <t>174101101</t>
  </si>
  <si>
    <t>Zásyp jam, šachet rýh nebo kolem objektů sypaninou se zhutněním</t>
  </si>
  <si>
    <t>26</t>
  </si>
  <si>
    <t>Zásyp jam, šachet rýh nebo kolem objektů sypaninou se zhutněním 1,5*3,2*175</t>
  </si>
  <si>
    <t>4,2*(82+70)*1,1</t>
  </si>
  <si>
    <t>181411121R</t>
  </si>
  <si>
    <t>Založení lučního trávníku výsevem plochy do 1000 m2 v rovině a ve svahu do 1:5- dodání, provedení, materiál</t>
  </si>
  <si>
    <t>28</t>
  </si>
  <si>
    <t>Založení lučního trávníku výsevem plochy do 1000 m2 v rovině a ve svahu do 1:5 - 2,5*175 DOD + MONT</t>
  </si>
  <si>
    <t>2*(82+70)</t>
  </si>
  <si>
    <t>15</t>
  </si>
  <si>
    <t>181911102</t>
  </si>
  <si>
    <t>Úprava pláně v hornině třídy těžitelnosti I skupiny 1 až 2 se zhutněním ručně</t>
  </si>
  <si>
    <t>-1314789111</t>
  </si>
  <si>
    <t>Úprava pláně vyrovnáním výškových rozdílů ručně v hornině třídy těžitelnosti I skupiny 1 a 2 se zhutněním</t>
  </si>
  <si>
    <t>https://podminky.urs.cz/item/CS_URS_2025_02/181911102</t>
  </si>
  <si>
    <t>160*1+60</t>
  </si>
  <si>
    <t>182101101</t>
  </si>
  <si>
    <t>Svahování v zářezech v hornině tř. 1 až 4</t>
  </si>
  <si>
    <t>30</t>
  </si>
  <si>
    <t>2,5*(82+70)*1,2</t>
  </si>
  <si>
    <t>Zakládání</t>
  </si>
  <si>
    <t>17</t>
  </si>
  <si>
    <t>212572111</t>
  </si>
  <si>
    <t xml:space="preserve">Lože pro trativody ze štěrkopísku tříděného </t>
  </si>
  <si>
    <t>32</t>
  </si>
  <si>
    <t>Lože pro trativody ze štěrkopísku tříděného 172,5+17*4*0,1</t>
  </si>
  <si>
    <t>(82+70)*0,2</t>
  </si>
  <si>
    <t>21450R</t>
  </si>
  <si>
    <t>SANAČNÍ VRSTVY Z ŠD+geotextilie - materiál, dovoz, provedení</t>
  </si>
  <si>
    <t>M3</t>
  </si>
  <si>
    <t>1050611692</t>
  </si>
  <si>
    <t>SANAČNÍ VRSTVY Z KAMENIVA</t>
  </si>
  <si>
    <t>P</t>
  </si>
  <si>
    <t>Poznámka k položce:_x000d_
náhrada neúnosného podloží vč. huntění, čerpání vody. Komplet dodávka a provedení</t>
  </si>
  <si>
    <t>1,5*0,6*160*1,1</t>
  </si>
  <si>
    <t>19</t>
  </si>
  <si>
    <t>224311112</t>
  </si>
  <si>
    <t>Vrty maloprofilové D do 156 mm úklon do 45° hl do 25 m hor. I a II</t>
  </si>
  <si>
    <t>m</t>
  </si>
  <si>
    <t>34</t>
  </si>
  <si>
    <t>(15*4+1)*8,5</t>
  </si>
  <si>
    <t>226111214</t>
  </si>
  <si>
    <t>Vrty velkoprofilové svislé nezapažené D do 450 mm hl přes 5 m hor. IV</t>
  </si>
  <si>
    <t>36</t>
  </si>
  <si>
    <t>8*8*6,2+7*8*8,2+1*8,2</t>
  </si>
  <si>
    <t>231111111</t>
  </si>
  <si>
    <t>Zřízení pilot svislých D do 450 mm hl do 30 m z betonu prostého</t>
  </si>
  <si>
    <t>38</t>
  </si>
  <si>
    <t>8*8*4,2+7*8*6,2+1*6,2</t>
  </si>
  <si>
    <t>231611117R1</t>
  </si>
  <si>
    <t>ocelová převázka 2x U120 s přivařením podložky, materiál, dodávka montáž a veškeré spojené práce</t>
  </si>
  <si>
    <t>452227385</t>
  </si>
  <si>
    <t>Výztuž pilot betonovaných do země z oceli 11 375 (EZ)</t>
  </si>
  <si>
    <t>(8,7*14+11)*13,4*2/1000</t>
  </si>
  <si>
    <t>23</t>
  </si>
  <si>
    <t>231611117R</t>
  </si>
  <si>
    <t xml:space="preserve">Výztuž pilot betonovaných do země ocel z betonářské oceli 11 373 - HEB140 </t>
  </si>
  <si>
    <t>40</t>
  </si>
  <si>
    <t>Výztuž pilot betonovaných do země ocel z betonářské oceli 11 373 - HEB140 - 33,6*510*1,05</t>
  </si>
  <si>
    <t>(8*8*6+7*8*8+1*8)*33,7/1000</t>
  </si>
  <si>
    <t>24</t>
  </si>
  <si>
    <t>274321511</t>
  </si>
  <si>
    <t>Základové pasy ze ŽB bez zvýšených nároků na prostředí tř. C 25/30 - podkladní beton</t>
  </si>
  <si>
    <t>1296010610</t>
  </si>
  <si>
    <t>Základy z betonu železového (bez výztuže) pasy z betonu bez zvláštních nároků na prostředí tř. C 25/30</t>
  </si>
  <si>
    <t>https://podminky.urs.cz/item/CS_URS_2025_02/274321511</t>
  </si>
  <si>
    <t>0,51*(82+70)</t>
  </si>
  <si>
    <t>25</t>
  </si>
  <si>
    <t>274361821</t>
  </si>
  <si>
    <t xml:space="preserve">Výztuž základových pásů betonářskou ocelí 10 505 (R) - římsa </t>
  </si>
  <si>
    <t>50</t>
  </si>
  <si>
    <t>Výztuž základových pásů betonářskou ocelí 10 505 (R) - římsa 0,201*169,55</t>
  </si>
  <si>
    <t>3,99</t>
  </si>
  <si>
    <t>M</t>
  </si>
  <si>
    <t>31316008</t>
  </si>
  <si>
    <t>síť výztužná svařovaná DIN 488 jakost B500A 100x100mm drát D 8mm</t>
  </si>
  <si>
    <t>CS ÚRS 2024 01</t>
  </si>
  <si>
    <t>-1906287533</t>
  </si>
  <si>
    <t>730</t>
  </si>
  <si>
    <t>27</t>
  </si>
  <si>
    <t>585221530</t>
  </si>
  <si>
    <t xml:space="preserve">hmoty pro injektáž - cement struskoportlandský 32.5R bal. 25 kg PL </t>
  </si>
  <si>
    <t>56</t>
  </si>
  <si>
    <t>hmoty pro injektáž - cement struskoportlandský 32.5R bal. 25 kg PL 400*0,04</t>
  </si>
  <si>
    <t>400*0,05</t>
  </si>
  <si>
    <t>275321411</t>
  </si>
  <si>
    <t>Beton do pilot bez zvýšených nároků na prostředí tř. C 20/25</t>
  </si>
  <si>
    <t>-1399147231</t>
  </si>
  <si>
    <t>Základy z betonu železového (bez výztuže) patky z betonu bez zvláštních nároků na prostředí tř. C 20/25</t>
  </si>
  <si>
    <t>https://podminky.urs.cz/item/CS_URS_2025_02/275321411</t>
  </si>
  <si>
    <t>(8*8*4,2*0,071+7*8*6,2*0,071+1*6,2*0,071)</t>
  </si>
  <si>
    <t>-(8*8*4,2*0,0043+7*8*6,2*0,0043+1*6,2*0,0043)</t>
  </si>
  <si>
    <t>29</t>
  </si>
  <si>
    <t>275322511</t>
  </si>
  <si>
    <t>Základové patky ze ŽB se zvýšenými nároky na prostředí tř. C 25/30 - dřík</t>
  </si>
  <si>
    <t>1386222739</t>
  </si>
  <si>
    <t xml:space="preserve">Základy z betonu železového (bez výztuže) patky z betonu se zvýšenými nároky na prostředí tř. C 25/30  - dřík</t>
  </si>
  <si>
    <t>https://podminky.urs.cz/item/CS_URS_2025_02/275322511</t>
  </si>
  <si>
    <t>0,4*(28+70)*1,1</t>
  </si>
  <si>
    <t>279322512</t>
  </si>
  <si>
    <t>Základová zeď ze ŽB se zvýšenými nároky na prostředí tř. C 30/37 bez výztuže - římsa</t>
  </si>
  <si>
    <t>-1538585208</t>
  </si>
  <si>
    <t>Základové zdi z betonu železového (bez výztuže) se zvýšenými nároky na prostředí tř. C 30/37</t>
  </si>
  <si>
    <t>https://podminky.urs.cz/item/CS_URS_2024_01/279322512</t>
  </si>
  <si>
    <t>31</t>
  </si>
  <si>
    <t>279351311</t>
  </si>
  <si>
    <t>Zřízení jednostranného bednění základových zdí</t>
  </si>
  <si>
    <t>-50816257</t>
  </si>
  <si>
    <t>Bednění základových zdí rovné jednostranné zřízení</t>
  </si>
  <si>
    <t>https://podminky.urs.cz/item/CS_URS_2025_02/279351311</t>
  </si>
  <si>
    <t>2,3*(82+70)+10</t>
  </si>
  <si>
    <t>279351312</t>
  </si>
  <si>
    <t>Odstranění jednostranného bednění základových zdí</t>
  </si>
  <si>
    <t>-738681431</t>
  </si>
  <si>
    <t>Bednění základových zdí rovné jednostranné odstranění</t>
  </si>
  <si>
    <t>https://podminky.urs.cz/item/CS_URS_2025_02/279351312</t>
  </si>
  <si>
    <t>33</t>
  </si>
  <si>
    <t>282901212</t>
  </si>
  <si>
    <t xml:space="preserve">Injektování vzestupně nad 0,6 do 2,0 MPa pro zpevnění hornin jeden vrt </t>
  </si>
  <si>
    <t>hod</t>
  </si>
  <si>
    <t>58</t>
  </si>
  <si>
    <t>Injektování vzestupně nad 0,6 do 2,0 MPa pro zpevnění hornin jeden vrt 50*2</t>
  </si>
  <si>
    <t>(15*4+1)*2</t>
  </si>
  <si>
    <t>Svislé a kompletní konstrukce</t>
  </si>
  <si>
    <t>327501111</t>
  </si>
  <si>
    <t>Výplň za opěrami a protimrazové klíny z kameniva drceného nebo těženého</t>
  </si>
  <si>
    <t>60</t>
  </si>
  <si>
    <t>0,5*1*160</t>
  </si>
  <si>
    <t>Vodorovné konstrukce</t>
  </si>
  <si>
    <t>35</t>
  </si>
  <si>
    <t>452387121</t>
  </si>
  <si>
    <t>Podkladní rám z betonu prostého tř. C 25/30 v přes 100 do 200 mm</t>
  </si>
  <si>
    <t>528919061</t>
  </si>
  <si>
    <t>Podkladní a vyrovnávací konstrukce z betonu vyrovnávací rámy z prostého betonu tř. C 25/30 pod poklopy a mříže, výšky přes 100 do 200 mm</t>
  </si>
  <si>
    <t>https://podminky.urs.cz/item/CS_URS_2025_02/452387121</t>
  </si>
  <si>
    <t>46738R</t>
  </si>
  <si>
    <t>STUPNĚ A PRAHY VOD KORYT ZE ŽELEZOBETONU VČET VÝZTUŽE - kari sitě 100/100/10</t>
  </si>
  <si>
    <t>4180496</t>
  </si>
  <si>
    <t>STUPNĚ A PRAHY VOD KORYT ZE ŽELEZOBETONU VČET VÝZTUŽE</t>
  </si>
  <si>
    <t>1*0,5*160</t>
  </si>
  <si>
    <t>Komunikace pozemní</t>
  </si>
  <si>
    <t>37</t>
  </si>
  <si>
    <t>564751111</t>
  </si>
  <si>
    <t xml:space="preserve">Podklad z kameniva hrubého drceného vel. 32-63 mm tl 150 mm </t>
  </si>
  <si>
    <t>1872539045</t>
  </si>
  <si>
    <t>Podklad z kameniva hrubého drceného vel. 32-63 mm tl 150 mm - 175*1,7</t>
  </si>
  <si>
    <t>160*1,5+60</t>
  </si>
  <si>
    <t>564761111</t>
  </si>
  <si>
    <t xml:space="preserve">Podklad z kameniva hrubého drceného vel. 32-63 mm tl 200 mm - </t>
  </si>
  <si>
    <t>-580838862</t>
  </si>
  <si>
    <t>Podklad z kameniva hrubého drceného vel. 32-63 mm tl 200 mm - 175*1,8</t>
  </si>
  <si>
    <t>39</t>
  </si>
  <si>
    <t>573111112</t>
  </si>
  <si>
    <t>Postřik živičný infiltrační s posypem z asfaltu množství 1 kg/m2</t>
  </si>
  <si>
    <t>-656827577</t>
  </si>
  <si>
    <t>Postřik infiltrační PI z asfaltu silničního s posypem kamenivem, v množství 1,00 kg/m2</t>
  </si>
  <si>
    <t>https://podminky.urs.cz/item/CS_URS_2025_02/573111112</t>
  </si>
  <si>
    <t>160*1,5</t>
  </si>
  <si>
    <t>573211112</t>
  </si>
  <si>
    <t>Postřik živičný spojovací z asfaltu v množství 0,70 kg/m2</t>
  </si>
  <si>
    <t>-1581145309</t>
  </si>
  <si>
    <t>Postřik spojovací PS bez posypu kamenivem z asfaltu silničního, v množství 0,70 kg/m2</t>
  </si>
  <si>
    <t>https://podminky.urs.cz/item/CS_URS_2025_02/573211112</t>
  </si>
  <si>
    <t>41</t>
  </si>
  <si>
    <t>577134141</t>
  </si>
  <si>
    <t>Asfaltový beton vrstva obrusná ACO 11 (ABS) tl 40 mm š přes 3 m z modifikovaného asfaltu</t>
  </si>
  <si>
    <t>1881002503</t>
  </si>
  <si>
    <t>Asfaltový beton vrstva obrusná ACO 11 (ABS) s rozprostřením a se zhutněním z modifikovaného asfaltu v pruhu šířky přes 3 m, po zhutnění tl. 40 mm</t>
  </si>
  <si>
    <t>https://podminky.urs.cz/item/CS_URS_2024_01/577134141</t>
  </si>
  <si>
    <t>42</t>
  </si>
  <si>
    <t>577155142</t>
  </si>
  <si>
    <t>Asfaltový beton vrstva ložní ACL 16 (ABH) tl 60 mm š přes 3 m z modifikovaného asfaltu</t>
  </si>
  <si>
    <t>2019977523</t>
  </si>
  <si>
    <t>Asfaltový beton vrstva ložní ACL 16 (ABH) s rozprostřením a zhutněním z modifikovaného asfaltu v pruhu šířky přes 3 m, po zhutnění tl. 60 mm</t>
  </si>
  <si>
    <t>https://podminky.urs.cz/item/CS_URS_2024_01/577155142</t>
  </si>
  <si>
    <t>43</t>
  </si>
  <si>
    <t>594111113R</t>
  </si>
  <si>
    <t>Kladení dlažby z lomového kamene tl do 250 mm s provedením bet. lože tl. 200mm - včetně materiálu, práce, dovozu</t>
  </si>
  <si>
    <t>-1384854598</t>
  </si>
  <si>
    <t xml:space="preserve">Kladení dlažby z lomového kamene lomařsky upraveného v ploše vodorovné nebo ve sklonu na plocho tl. do 250 mm,s vyplnění spár, s provedením bet. pasů a  lože tl. 200 mm z bet. C 25/30 XF4, XD2, materiál, doádka montáž</t>
  </si>
  <si>
    <t>2,3*(82+70)</t>
  </si>
  <si>
    <t>44</t>
  </si>
  <si>
    <t>596992121R</t>
  </si>
  <si>
    <t>Impregnační hydrofobní nátěr betonové římsy, hydrofobní jednonásobný - materiál a práce</t>
  </si>
  <si>
    <t>-1949679421</t>
  </si>
  <si>
    <t>Impregnační nátěr konstrukcí z betonové nebo kamenné dlažby beze spár nebo zámkové dlažby hydrofobní na bázi silanu jednonásobný</t>
  </si>
  <si>
    <t>(2,9+0,7)*(82+70)*1,1</t>
  </si>
  <si>
    <t>Úpravy povrchů, podlahy a osazování výplní</t>
  </si>
  <si>
    <t>Vedení trubní dálková a přípojná</t>
  </si>
  <si>
    <t>45</t>
  </si>
  <si>
    <t>871238111</t>
  </si>
  <si>
    <t>Kladení drenážního potrubí z tvrdého PVC průměru přes 150 do 200 mm</t>
  </si>
  <si>
    <t>-224058061</t>
  </si>
  <si>
    <t>Kladení drenážního potrubí z plastických hmot do připravené rýhy z tvrdého PVC, průměru přes 150 do 200 mm</t>
  </si>
  <si>
    <t>https://podminky.urs.cz/item/CS_URS_2024_01/871238111</t>
  </si>
  <si>
    <t>(82+70)+20</t>
  </si>
  <si>
    <t>46</t>
  </si>
  <si>
    <t>28610460R</t>
  </si>
  <si>
    <t>trubka bez perforace PVC, svodná přes dřík opěry DN 150-200</t>
  </si>
  <si>
    <t>-1555070031</t>
  </si>
  <si>
    <t>172*1,01 'Přepočtené koeficientem množství</t>
  </si>
  <si>
    <t>47</t>
  </si>
  <si>
    <t>895931111</t>
  </si>
  <si>
    <t>Vpusti kanalizačních horské z betonu prostého C30/37 velikosti 1200/600 mm</t>
  </si>
  <si>
    <t>521841591</t>
  </si>
  <si>
    <t>Vpusti kanalizační horské z betonu prostého tř. C 30/37 velikosti 1200/600 mm</t>
  </si>
  <si>
    <t>https://podminky.urs.cz/item/CS_URS_2025_02/895931111</t>
  </si>
  <si>
    <t>48</t>
  </si>
  <si>
    <t>895941102</t>
  </si>
  <si>
    <t>Osazení vpusti kanalizační horské z betonových dílců rozměru 1200/600 mm</t>
  </si>
  <si>
    <t>647221755</t>
  </si>
  <si>
    <t>https://podminky.urs.cz/item/CS_URS_2025_02/895941102</t>
  </si>
  <si>
    <t>49</t>
  </si>
  <si>
    <t>59224452</t>
  </si>
  <si>
    <t>mříž kompozit s rámem C250 pro horskou vpusť betonovou 120x60cm</t>
  </si>
  <si>
    <t>-1323199688</t>
  </si>
  <si>
    <t>899203112</t>
  </si>
  <si>
    <t>Osazení mříží litinových včetně rámů a košů na bahno pro třídu zatížení B125, C250</t>
  </si>
  <si>
    <t>-2087923584</t>
  </si>
  <si>
    <t>https://podminky.urs.cz/item/CS_URS_2025_02/899203112</t>
  </si>
  <si>
    <t>Ostatní konstrukce a práce, bourání</t>
  </si>
  <si>
    <t>51</t>
  </si>
  <si>
    <t>911331111R</t>
  </si>
  <si>
    <t>Svodidlo zábradelní ocelové jednostranné zádržnosti typ ZSNH4/H2 s osazením sloupků na římsu, do 2 m, - DODAVKA + MONTÁŽ</t>
  </si>
  <si>
    <t>80</t>
  </si>
  <si>
    <t>Svodidlo ocelové jednostranné zádržnosti N2 typ JSNH4/N2 s osazením sloupků na římsu, do 2 m, 2x náběh - DODAVKA + MONTÁŽ, KOMPLETNÍ, včetně odrazek</t>
  </si>
  <si>
    <t>(82+70)</t>
  </si>
  <si>
    <t>52</t>
  </si>
  <si>
    <t>911331161R</t>
  </si>
  <si>
    <t>Svodidlo ocelové jednostranné JSNH4/H2, se zaberaněním sloupků ve vzdálenosti do 2 m, včetně přechodů a ukončení - DODAVKA + MONTÁŽ+materiál</t>
  </si>
  <si>
    <t>-427985940</t>
  </si>
  <si>
    <t>Silniční svodidlo ocelové se zaberaněním sloupků jednostranné úroveň zádržnosti H4 vzdálenosti sloupků do 2 m, s přechodem a zakončením
- KOMPLET DODÁVKA+MONTÁŽ, včetně odrazek</t>
  </si>
  <si>
    <t>2*10+2*5</t>
  </si>
  <si>
    <t>53</t>
  </si>
  <si>
    <t>914111111R</t>
  </si>
  <si>
    <t>Montáž svislé dopravní značky do velikosti 1 m2 objímkami na sloupek nebo konzolu - trvalé značení, koplem materiál dodávka montáž</t>
  </si>
  <si>
    <t>2093578735</t>
  </si>
  <si>
    <t>54</t>
  </si>
  <si>
    <t>914111111R2</t>
  </si>
  <si>
    <t>Dopravní značení po dobu výstavby, montáž a demontáž, včetně světel. signalizace, úpravy signal. plánů, vodorovné ho značení, a svislého značení objízdné trasy - komplet, materiál dodávka montáž</t>
  </si>
  <si>
    <t>KPL</t>
  </si>
  <si>
    <t>-260001104</t>
  </si>
  <si>
    <t>55</t>
  </si>
  <si>
    <t>916111113</t>
  </si>
  <si>
    <t>Osazení obruby z velkých kostek s boční opěrou do lože z betonu prostého</t>
  </si>
  <si>
    <t>1319390419</t>
  </si>
  <si>
    <t>Osazení silniční obruby z dlažebních kostek v jedné řadě s ložem tl. přes 50 do 100 mm, s vyplněním a zatřením spár cementovou maltou z velkých kostek s boční opěrou z betonu prostého, do lože z betonu prostého téže značky</t>
  </si>
  <si>
    <t>https://podminky.urs.cz/item/CS_URS_2025_02/916111113</t>
  </si>
  <si>
    <t>160*3</t>
  </si>
  <si>
    <t>58381008</t>
  </si>
  <si>
    <t>kostka štípaná dlažební žula velká 15/17</t>
  </si>
  <si>
    <t>-928105574</t>
  </si>
  <si>
    <t>160*0,1*3</t>
  </si>
  <si>
    <t>48*0,17 'Přepočtené koeficientem množství</t>
  </si>
  <si>
    <t>57</t>
  </si>
  <si>
    <t>919122122</t>
  </si>
  <si>
    <t>Těsnění spár zálivkou za tepla pro komůrky š 15 mm hl 30 mm s těsnicím profilem</t>
  </si>
  <si>
    <t>1477967654</t>
  </si>
  <si>
    <t>Utěsnění dilatačních spár zálivkou za tepla v cementobetonovém nebo živičném krytu včetně adhezního nátěru s těsnicím profilem pod zálivkou, pro komůrky šířky 15 mm, hloubky 30 mm</t>
  </si>
  <si>
    <t>https://podminky.urs.cz/item/CS_URS_2024_01/919122122</t>
  </si>
  <si>
    <t>170</t>
  </si>
  <si>
    <t>919735112</t>
  </si>
  <si>
    <t xml:space="preserve">Řezání stávajícího živičného krytu hl do 100 mm- </t>
  </si>
  <si>
    <t>84</t>
  </si>
  <si>
    <t>Řezání stávajícího živičného krytu hl do 100 mm- 2*175</t>
  </si>
  <si>
    <t>59</t>
  </si>
  <si>
    <t>931182</t>
  </si>
  <si>
    <t>VÝPLŇ DILATAČNÍCH SPAR Z POLYSTYRENU TL 20MM</t>
  </si>
  <si>
    <t>M2</t>
  </si>
  <si>
    <t>OTSKP 2025</t>
  </si>
  <si>
    <t>853914608</t>
  </si>
  <si>
    <t>15*2*0,5*2*1,1</t>
  </si>
  <si>
    <t>BRM.32611</t>
  </si>
  <si>
    <t xml:space="preserve">Okapnice nerezová - </t>
  </si>
  <si>
    <t>-1766684020</t>
  </si>
  <si>
    <t>Okapnice plechová 1,85 m tmavohnědá</t>
  </si>
  <si>
    <t>Poznámka k položce:_x000d_
Kusů na paletě: 84</t>
  </si>
  <si>
    <t>61</t>
  </si>
  <si>
    <t>931232</t>
  </si>
  <si>
    <t>VÝPLŇ DILATAČNÍCH SPAR Z PRYŽOVÝCH PÁSŮ ŠÍŘKY DO 200MM PROFILOVANÝCH TL DO 7MM</t>
  </si>
  <si>
    <t>1761066630</t>
  </si>
  <si>
    <t>15*2</t>
  </si>
  <si>
    <t>62</t>
  </si>
  <si>
    <t>935212R</t>
  </si>
  <si>
    <t>PŘÍKOPOVÉ ŽLABY Z BETON TVÁRNIC ŠÍŘ DO 600MM DO BETONU TL 100MM</t>
  </si>
  <si>
    <t>843587965</t>
  </si>
  <si>
    <t>63</t>
  </si>
  <si>
    <t>935831</t>
  </si>
  <si>
    <t>ŽLABY A RIGOLY DLÁŽDĚNÉ Z LOMOVÉHO KAMENE TL DO 250MMM DO ŠTĚRKOPÍSKU TL 100MM</t>
  </si>
  <si>
    <t>-1678464271</t>
  </si>
  <si>
    <t>9*2</t>
  </si>
  <si>
    <t>64</t>
  </si>
  <si>
    <t>936315R01</t>
  </si>
  <si>
    <t>DROBNÉ DOPLŇK KONSTR BETON MONOLIT DO C30/37 - doknčovací a prace, napojení, úpravy konstrukcí - materiál, práce, doprava</t>
  </si>
  <si>
    <t>-444294320</t>
  </si>
  <si>
    <t>DROBNÉ DOPLŇK KONSTR BETON MONOLIT DO C30/37</t>
  </si>
  <si>
    <t>10*1,5</t>
  </si>
  <si>
    <t>65</t>
  </si>
  <si>
    <t>936315R02</t>
  </si>
  <si>
    <t>Doknčovací a prace, napojení, úpravy konstrukcí - materiál, práce, doprava</t>
  </si>
  <si>
    <t>-1694363670</t>
  </si>
  <si>
    <t>66</t>
  </si>
  <si>
    <t>966168</t>
  </si>
  <si>
    <t>BOURÁNÍ KONSTRUKCÍ ZE ŽELEZOBETONU S ODVOZEM DO 20KM</t>
  </si>
  <si>
    <t>OTSKP 2024</t>
  </si>
  <si>
    <t>-920185625</t>
  </si>
  <si>
    <t>67</t>
  </si>
  <si>
    <t>985611111R2</t>
  </si>
  <si>
    <t>Samozavrtávací kotva trvalá, předpínací síla stanovena podle zkoušky na stavbě podle deformací zápor (přepoklad cca 140, (180kN)) á 2,5m délky 6m.+ injektáž, materiál, dodávka, montáž</t>
  </si>
  <si>
    <t>-2086777253</t>
  </si>
  <si>
    <t>Samozavrtávací kotva, typ kotev např. Dywidag 36mm, předpínací síla stanovena podle zkoušky na stavbě podle deformací zápor (přepoklad cca 150kN).(KOTVA NAPŘ. TITAN 40/20 DÉLKY 10m+ injektáž, materiál, dodávka, montáž, a veškeré práce a materiál s tím spojený</t>
  </si>
  <si>
    <t>(15*4+1)*10</t>
  </si>
  <si>
    <t>997</t>
  </si>
  <si>
    <t>Doprava suti a vybouraných hmot</t>
  </si>
  <si>
    <t>68</t>
  </si>
  <si>
    <t>997221645</t>
  </si>
  <si>
    <t>Poplatek za uložení na skládce (skládkovné) odpadu asfaltového bez dehtu kód odpadu 17 03 02</t>
  </si>
  <si>
    <t>1433453631</t>
  </si>
  <si>
    <t>Poplatek za uložení stavebního odpadu na skládce (skládkovné) asfaltového bez obsahu dehtu zatříděného do Katalogu odpadů pod kódem 17 03 02</t>
  </si>
  <si>
    <t>https://podminky.urs.cz/item/CS_URS_2025_02/997221645</t>
  </si>
  <si>
    <t>160*1,5*0,1*2,5/3*2</t>
  </si>
  <si>
    <t>69</t>
  </si>
  <si>
    <t>997221665</t>
  </si>
  <si>
    <t>Poplatek za uložení na skládce (skládkovné) odpadu asfaltového s dehtem kód odpadu 17 03 01</t>
  </si>
  <si>
    <t>85742637</t>
  </si>
  <si>
    <t>Poplatek za uložení stavebního odpadu na skládce (skládkovné) asfaltového s dehtem zatříděného do Katalogu odpadů pod kódem 17 03 01</t>
  </si>
  <si>
    <t>https://podminky.urs.cz/item/CS_URS_2024_01/997221665</t>
  </si>
  <si>
    <t>160*1,5*0,1*2,5/3</t>
  </si>
  <si>
    <t>998</t>
  </si>
  <si>
    <t>Přesun hmot</t>
  </si>
  <si>
    <t>70</t>
  </si>
  <si>
    <t>998153131</t>
  </si>
  <si>
    <t>Přesun hmot pro samostatné zdi a valy zděné z cihel, kamene, tvárnic nebo monolitické v do 12 m</t>
  </si>
  <si>
    <t>92</t>
  </si>
  <si>
    <t>(1384+3,56+28+3,9+40+26+13)*1,2</t>
  </si>
  <si>
    <t>71</t>
  </si>
  <si>
    <t>998153135</t>
  </si>
  <si>
    <t>Příplatek k přesunu hmot pro zděné a monolitické zdi a valy za zvětšený přesun do 5000 m</t>
  </si>
  <si>
    <t>94</t>
  </si>
  <si>
    <t>PSV</t>
  </si>
  <si>
    <t>Práce a dodávky PSV</t>
  </si>
  <si>
    <t>711</t>
  </si>
  <si>
    <t>Izolace proti vodě, vlhkosti a plynům</t>
  </si>
  <si>
    <t>72</t>
  </si>
  <si>
    <t>711112001</t>
  </si>
  <si>
    <t>Provedení izolace proti zemní vlhkosti svislé za studena nátěrem penetračním + DOD -</t>
  </si>
  <si>
    <t>96</t>
  </si>
  <si>
    <t>Provedení izolace proti zemní vlhkosti svislé za studena nátěrem penetračním + DOD - 172,5*4*2</t>
  </si>
  <si>
    <t>(82+70)*1,5*1,1</t>
  </si>
  <si>
    <t>73</t>
  </si>
  <si>
    <t>711112002</t>
  </si>
  <si>
    <t>Provedení izolace proti zemní vlhkosti svislé za studena lakem asfaltovým 2x + dodavka, práce materiál</t>
  </si>
  <si>
    <t>98</t>
  </si>
  <si>
    <t>Provedení izolace proti zemní vlhkosti svislé za studena lakem asfaltovým + DOD</t>
  </si>
  <si>
    <t>(82+70)*1,5*1,1*2</t>
  </si>
  <si>
    <t>74</t>
  </si>
  <si>
    <t>711112002R</t>
  </si>
  <si>
    <t>Provedení izolace proti zemní vlhkosti svislé za studena lakem asfaltovým 2x, + dodavka, provedení, materiál - PKO nátěry HEB 140 nad zemí rub pasnice+ převázky 2*U120</t>
  </si>
  <si>
    <t>1800334707</t>
  </si>
  <si>
    <t>(0,805*(8*8*2,2+7*8*2,2+1*2,2)+(0,434*(8,7*14+11)))*2*1,2</t>
  </si>
  <si>
    <t>75</t>
  </si>
  <si>
    <t>711161112</t>
  </si>
  <si>
    <t>Izolace proti zemní vlhkosti nopovou fólií vodorovná, nopek v 8,0 mm, tl do 0,6 mm</t>
  </si>
  <si>
    <t>2107462356</t>
  </si>
  <si>
    <t>Izolace proti zemní vlhkosti a beztlakové vodě nopovými fóliemi na ploše vodorovné V vrstva ochranná, odvětrávací a drenážní výška nopku 8,0 mm, tl. fólie do 0,6 mm</t>
  </si>
  <si>
    <t>https://podminky.urs.cz/item/CS_URS_2024_01/711161112</t>
  </si>
  <si>
    <t>(82+70)*(1+1,5)*1,2</t>
  </si>
  <si>
    <t>76</t>
  </si>
  <si>
    <t>69311089R</t>
  </si>
  <si>
    <t>geotextilie netkaná separační, ochranná, filtrační, drenážní PES 600g/m2- včetně materiálu, práce, dopravy</t>
  </si>
  <si>
    <t>433660402</t>
  </si>
  <si>
    <t>geotextilie netkaná separační, ochranná, filtrační, drenážní PES 600g/m2</t>
  </si>
  <si>
    <t>(82+70)*(1+2)*1,2</t>
  </si>
  <si>
    <t>767</t>
  </si>
  <si>
    <t>Konstrukce zámečnické</t>
  </si>
  <si>
    <t>77</t>
  </si>
  <si>
    <t>767626105R</t>
  </si>
  <si>
    <t>Montáž kovových konstrukcí - okapnice nerezová</t>
  </si>
  <si>
    <t>-18417235</t>
  </si>
  <si>
    <t>Ostatní práce a doplňky při montáži oken a stěn okapnice plechové</t>
  </si>
  <si>
    <t>Vedlejší rozpočtové náklady</t>
  </si>
  <si>
    <t>VRN1</t>
  </si>
  <si>
    <t>Průzkumné, geodetické a projektové práce</t>
  </si>
  <si>
    <t>78</t>
  </si>
  <si>
    <t>011103000</t>
  </si>
  <si>
    <t>Geologický průzkum bez rozlišení</t>
  </si>
  <si>
    <t>…</t>
  </si>
  <si>
    <t>1024</t>
  </si>
  <si>
    <t>-127790800</t>
  </si>
  <si>
    <t>https://podminky.urs.cz/item/CS_URS_2024_01/011103000</t>
  </si>
  <si>
    <t>79</t>
  </si>
  <si>
    <t>012103000</t>
  </si>
  <si>
    <t>Geodetické práce před výstavbou</t>
  </si>
  <si>
    <t>1209674646</t>
  </si>
  <si>
    <t>https://podminky.urs.cz/item/CS_URS_2024_01/012103000</t>
  </si>
  <si>
    <t>012203000</t>
  </si>
  <si>
    <t>Geodetické práce při provádění stavby</t>
  </si>
  <si>
    <t>-1384367360</t>
  </si>
  <si>
    <t>https://podminky.urs.cz/item/CS_URS_2024_01/012203000</t>
  </si>
  <si>
    <t>81</t>
  </si>
  <si>
    <t>012303000</t>
  </si>
  <si>
    <t>Geodetické práce po výstavbě</t>
  </si>
  <si>
    <t>1148575032</t>
  </si>
  <si>
    <t>https://podminky.urs.cz/item/CS_URS_2024_01/012303000</t>
  </si>
  <si>
    <t>82</t>
  </si>
  <si>
    <t>013203000</t>
  </si>
  <si>
    <t>Dokumentace stavby bez rozlišení</t>
  </si>
  <si>
    <t>-1145839252</t>
  </si>
  <si>
    <t>https://podminky.urs.cz/item/CS_URS_2024_01/013203000</t>
  </si>
  <si>
    <t>83</t>
  </si>
  <si>
    <t>013203000R</t>
  </si>
  <si>
    <t>Dokumentace stavby bez rozlišení- fotodokumntace</t>
  </si>
  <si>
    <t>725460639</t>
  </si>
  <si>
    <t>013244000</t>
  </si>
  <si>
    <t>Dokumentace pro provádění stavby - RDS(detaily)</t>
  </si>
  <si>
    <t>1140616043</t>
  </si>
  <si>
    <t>Dokumentace pro provádění stavby</t>
  </si>
  <si>
    <t>https://podminky.urs.cz/item/CS_URS_2024_01/013244000</t>
  </si>
  <si>
    <t>85</t>
  </si>
  <si>
    <t>013254000</t>
  </si>
  <si>
    <t>Dokumentace skutečného provedení stavby</t>
  </si>
  <si>
    <t>1979597647</t>
  </si>
  <si>
    <t>https://podminky.urs.cz/item/CS_URS_2024_01/013254000</t>
  </si>
  <si>
    <t>86</t>
  </si>
  <si>
    <t>013294000R1</t>
  </si>
  <si>
    <t>Ostatní dokumentace-TECHNOLOG. PŘEDPISY</t>
  </si>
  <si>
    <t>990856065</t>
  </si>
  <si>
    <t>Ostatní dokumentace</t>
  </si>
  <si>
    <t>87</t>
  </si>
  <si>
    <t>013294000R</t>
  </si>
  <si>
    <t>Ostatní dokumentace- plán BOZP</t>
  </si>
  <si>
    <t>558623594</t>
  </si>
  <si>
    <t>VRN3</t>
  </si>
  <si>
    <t>88</t>
  </si>
  <si>
    <t>030001000</t>
  </si>
  <si>
    <t>-417291824</t>
  </si>
  <si>
    <t>https://podminky.urs.cz/item/CS_URS_2024_01/030001000</t>
  </si>
  <si>
    <t>89</t>
  </si>
  <si>
    <t>034503000</t>
  </si>
  <si>
    <t>Informační tabule na staveništi</t>
  </si>
  <si>
    <t>1057672095</t>
  </si>
  <si>
    <t>https://podminky.urs.cz/item/CS_URS_2024_01/034503000</t>
  </si>
  <si>
    <t>VRN4</t>
  </si>
  <si>
    <t>Inženýrská činnost</t>
  </si>
  <si>
    <t>90</t>
  </si>
  <si>
    <t>042903000</t>
  </si>
  <si>
    <t>Ostatní posudky HLAVNÍ PROHLÍDKA</t>
  </si>
  <si>
    <t>-712450199</t>
  </si>
  <si>
    <t>Ostatní posudky</t>
  </si>
  <si>
    <t>https://podminky.urs.cz/item/CS_URS_2024_01/042903000</t>
  </si>
  <si>
    <t>91</t>
  </si>
  <si>
    <t>043103000R</t>
  </si>
  <si>
    <t>Zkoušky bez rozlišení - ZKOUŠENÍ KONSTR. A PRACÍ ZKUŠEBNOU ZHOTOVITELE</t>
  </si>
  <si>
    <t>1713939625</t>
  </si>
  <si>
    <t>Zkoušky bez rozlišení</t>
  </si>
  <si>
    <t>043103000R2</t>
  </si>
  <si>
    <t>Zkoušky bez rozlišení - ZKOUŠENÍ KONSTRUKCÍ A PRACÍ NEZÁVISLOU ZKUŠEBNOU</t>
  </si>
  <si>
    <t>1047980895</t>
  </si>
  <si>
    <t>93</t>
  </si>
  <si>
    <t>043103000R3</t>
  </si>
  <si>
    <t>Zkoušky bez rozlišení - ZKOUŠENÍ MATERIÁLŮ ZKUŠEBNOU ZHOTOVITELE</t>
  </si>
  <si>
    <t>466711109</t>
  </si>
  <si>
    <t>043103000R4</t>
  </si>
  <si>
    <t>Zkoušky bez rozlišení - ZKOUŠENÍ MATERIÁLŮ NEZAVISLOU ZKUŠEBNOU</t>
  </si>
  <si>
    <t>233799872</t>
  </si>
  <si>
    <t>95</t>
  </si>
  <si>
    <t>043103000R5</t>
  </si>
  <si>
    <t>Zkoušky bez rozlišení - KZP</t>
  </si>
  <si>
    <t>2078834205</t>
  </si>
  <si>
    <t>VRN5</t>
  </si>
  <si>
    <t>Finanční náklady</t>
  </si>
  <si>
    <t>053002000r</t>
  </si>
  <si>
    <t>Poplatky - ZA UŽÍVÁNÍ VEŘEJNÝCH PLOCH</t>
  </si>
  <si>
    <t>-1584899196</t>
  </si>
  <si>
    <t>Poplatky</t>
  </si>
  <si>
    <t>VRN9</t>
  </si>
  <si>
    <t>97</t>
  </si>
  <si>
    <t>091003000R</t>
  </si>
  <si>
    <t>Ostatní náklady bez rozlišení - OCHRANA ING. SÍTÍ</t>
  </si>
  <si>
    <t>1932135832</t>
  </si>
  <si>
    <t>Ostatní náklady bez rozlišení</t>
  </si>
  <si>
    <t>091003000R1</t>
  </si>
  <si>
    <t>Ostatní náklady bez rozlišení - OCHRANA STROMŮ</t>
  </si>
  <si>
    <t>1794298268</t>
  </si>
  <si>
    <t>99</t>
  </si>
  <si>
    <t>091704000R</t>
  </si>
  <si>
    <t>Náklady na údržbu - ČIŠTĚNÍ PLOCH</t>
  </si>
  <si>
    <t>-1177599084</t>
  </si>
  <si>
    <t>Náklady na údržbu</t>
  </si>
  <si>
    <t>100</t>
  </si>
  <si>
    <t>091704000R1</t>
  </si>
  <si>
    <t>Náklady na údržbu - OPRAVA KOMUNIKACÍ NA PŘÍJEZDOVÉ KOMUNIKACI</t>
  </si>
  <si>
    <t>471489535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</si>
</sst>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6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4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1" fillId="0" borderId="0" xfId="0" applyNumberFormat="1" applyFont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2101105" TargetMode="External" /><Relationship Id="rId2" Type="http://schemas.openxmlformats.org/officeDocument/2006/relationships/hyperlink" Target="https://podminky.urs.cz/item/CS_URS_2025_02/112251105" TargetMode="External" /><Relationship Id="rId3" Type="http://schemas.openxmlformats.org/officeDocument/2006/relationships/hyperlink" Target="https://podminky.urs.cz/item/CS_URS_2025_02/181911102" TargetMode="External" /><Relationship Id="rId4" Type="http://schemas.openxmlformats.org/officeDocument/2006/relationships/hyperlink" Target="https://podminky.urs.cz/item/CS_URS_2025_02/274321511" TargetMode="External" /><Relationship Id="rId5" Type="http://schemas.openxmlformats.org/officeDocument/2006/relationships/hyperlink" Target="https://podminky.urs.cz/item/CS_URS_2025_02/275321411" TargetMode="External" /><Relationship Id="rId6" Type="http://schemas.openxmlformats.org/officeDocument/2006/relationships/hyperlink" Target="https://podminky.urs.cz/item/CS_URS_2025_02/275322511" TargetMode="External" /><Relationship Id="rId7" Type="http://schemas.openxmlformats.org/officeDocument/2006/relationships/hyperlink" Target="https://podminky.urs.cz/item/CS_URS_2024_01/279322512" TargetMode="External" /><Relationship Id="rId8" Type="http://schemas.openxmlformats.org/officeDocument/2006/relationships/hyperlink" Target="https://podminky.urs.cz/item/CS_URS_2025_02/279351311" TargetMode="External" /><Relationship Id="rId9" Type="http://schemas.openxmlformats.org/officeDocument/2006/relationships/hyperlink" Target="https://podminky.urs.cz/item/CS_URS_2025_02/279351312" TargetMode="External" /><Relationship Id="rId10" Type="http://schemas.openxmlformats.org/officeDocument/2006/relationships/hyperlink" Target="https://podminky.urs.cz/item/CS_URS_2025_02/452387121" TargetMode="External" /><Relationship Id="rId11" Type="http://schemas.openxmlformats.org/officeDocument/2006/relationships/hyperlink" Target="https://podminky.urs.cz/item/CS_URS_2025_02/573111112" TargetMode="External" /><Relationship Id="rId12" Type="http://schemas.openxmlformats.org/officeDocument/2006/relationships/hyperlink" Target="https://podminky.urs.cz/item/CS_URS_2025_02/573211112" TargetMode="External" /><Relationship Id="rId13" Type="http://schemas.openxmlformats.org/officeDocument/2006/relationships/hyperlink" Target="https://podminky.urs.cz/item/CS_URS_2024_01/577134141" TargetMode="External" /><Relationship Id="rId14" Type="http://schemas.openxmlformats.org/officeDocument/2006/relationships/hyperlink" Target="https://podminky.urs.cz/item/CS_URS_2024_01/577155142" TargetMode="External" /><Relationship Id="rId15" Type="http://schemas.openxmlformats.org/officeDocument/2006/relationships/hyperlink" Target="https://podminky.urs.cz/item/CS_URS_2024_01/871238111" TargetMode="External" /><Relationship Id="rId16" Type="http://schemas.openxmlformats.org/officeDocument/2006/relationships/hyperlink" Target="https://podminky.urs.cz/item/CS_URS_2025_02/895931111" TargetMode="External" /><Relationship Id="rId17" Type="http://schemas.openxmlformats.org/officeDocument/2006/relationships/hyperlink" Target="https://podminky.urs.cz/item/CS_URS_2025_02/895941102" TargetMode="External" /><Relationship Id="rId18" Type="http://schemas.openxmlformats.org/officeDocument/2006/relationships/hyperlink" Target="https://podminky.urs.cz/item/CS_URS_2025_02/899203112" TargetMode="External" /><Relationship Id="rId19" Type="http://schemas.openxmlformats.org/officeDocument/2006/relationships/hyperlink" Target="https://podminky.urs.cz/item/CS_URS_2025_02/916111113" TargetMode="External" /><Relationship Id="rId20" Type="http://schemas.openxmlformats.org/officeDocument/2006/relationships/hyperlink" Target="https://podminky.urs.cz/item/CS_URS_2024_01/919122122" TargetMode="External" /><Relationship Id="rId21" Type="http://schemas.openxmlformats.org/officeDocument/2006/relationships/hyperlink" Target="https://podminky.urs.cz/item/CS_URS_2025_02/997221645" TargetMode="External" /><Relationship Id="rId22" Type="http://schemas.openxmlformats.org/officeDocument/2006/relationships/hyperlink" Target="https://podminky.urs.cz/item/CS_URS_2024_01/997221665" TargetMode="External" /><Relationship Id="rId23" Type="http://schemas.openxmlformats.org/officeDocument/2006/relationships/hyperlink" Target="https://podminky.urs.cz/item/CS_URS_2024_01/711161112" TargetMode="External" /><Relationship Id="rId24" Type="http://schemas.openxmlformats.org/officeDocument/2006/relationships/hyperlink" Target="https://podminky.urs.cz/item/CS_URS_2024_01/011103000" TargetMode="External" /><Relationship Id="rId25" Type="http://schemas.openxmlformats.org/officeDocument/2006/relationships/hyperlink" Target="https://podminky.urs.cz/item/CS_URS_2024_01/012103000" TargetMode="External" /><Relationship Id="rId26" Type="http://schemas.openxmlformats.org/officeDocument/2006/relationships/hyperlink" Target="https://podminky.urs.cz/item/CS_URS_2024_01/012203000" TargetMode="External" /><Relationship Id="rId27" Type="http://schemas.openxmlformats.org/officeDocument/2006/relationships/hyperlink" Target="https://podminky.urs.cz/item/CS_URS_2024_01/012303000" TargetMode="External" /><Relationship Id="rId28" Type="http://schemas.openxmlformats.org/officeDocument/2006/relationships/hyperlink" Target="https://podminky.urs.cz/item/CS_URS_2024_01/013203000" TargetMode="External" /><Relationship Id="rId29" Type="http://schemas.openxmlformats.org/officeDocument/2006/relationships/hyperlink" Target="https://podminky.urs.cz/item/CS_URS_2024_01/013244000" TargetMode="External" /><Relationship Id="rId30" Type="http://schemas.openxmlformats.org/officeDocument/2006/relationships/hyperlink" Target="https://podminky.urs.cz/item/CS_URS_2024_01/013254000" TargetMode="External" /><Relationship Id="rId31" Type="http://schemas.openxmlformats.org/officeDocument/2006/relationships/hyperlink" Target="https://podminky.urs.cz/item/CS_URS_2024_01/030001000" TargetMode="External" /><Relationship Id="rId32" Type="http://schemas.openxmlformats.org/officeDocument/2006/relationships/hyperlink" Target="https://podminky.urs.cz/item/CS_URS_2024_01/034503000" TargetMode="External" /><Relationship Id="rId33" Type="http://schemas.openxmlformats.org/officeDocument/2006/relationships/hyperlink" Target="https://podminky.urs.cz/item/CS_URS_2024_01/042903000" TargetMode="External" /><Relationship Id="rId34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30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30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14.4" customHeight="1">
      <c r="B26" s="20"/>
      <c r="C26" s="21"/>
      <c r="D26" s="37" t="s">
        <v>33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38">
        <f>ROUND(AG94,2)</f>
        <v>0</v>
      </c>
      <c r="AL26" s="21"/>
      <c r="AM26" s="21"/>
      <c r="AN26" s="21"/>
      <c r="AO26" s="21"/>
      <c r="AP26" s="21"/>
      <c r="AQ26" s="21"/>
      <c r="AR26" s="19"/>
      <c r="BE26" s="30"/>
    </row>
    <row r="27" s="1" customFormat="1" ht="14.4" customHeight="1">
      <c r="B27" s="20"/>
      <c r="C27" s="21"/>
      <c r="D27" s="37" t="s">
        <v>34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38">
        <f>ROUND(AG97, 2)</f>
        <v>0</v>
      </c>
      <c r="AL27" s="38"/>
      <c r="AM27" s="38"/>
      <c r="AN27" s="38"/>
      <c r="AO27" s="38"/>
      <c r="AP27" s="21"/>
      <c r="AQ27" s="21"/>
      <c r="AR27" s="19"/>
      <c r="BE27" s="30"/>
    </row>
    <row r="28" s="2" customFormat="1" ht="6.96" customHeigh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2"/>
      <c r="BE28" s="30"/>
    </row>
    <row r="29" s="2" customFormat="1" ht="25.92" customHeight="1">
      <c r="A29" s="39"/>
      <c r="B29" s="40"/>
      <c r="C29" s="41"/>
      <c r="D29" s="43" t="s">
        <v>35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>
        <f>ROUND(AK26 + AK27, 2)</f>
        <v>0</v>
      </c>
      <c r="AL29" s="44"/>
      <c r="AM29" s="44"/>
      <c r="AN29" s="44"/>
      <c r="AO29" s="44"/>
      <c r="AP29" s="41"/>
      <c r="AQ29" s="41"/>
      <c r="AR29" s="42"/>
      <c r="BE29" s="30"/>
    </row>
    <row r="30" s="2" customFormat="1" ht="6.96" customHeight="1">
      <c r="A30" s="39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2"/>
      <c r="BE30" s="30"/>
    </row>
    <row r="31" s="2" customFormat="1">
      <c r="A31" s="39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6" t="s">
        <v>36</v>
      </c>
      <c r="M31" s="46"/>
      <c r="N31" s="46"/>
      <c r="O31" s="46"/>
      <c r="P31" s="46"/>
      <c r="Q31" s="41"/>
      <c r="R31" s="41"/>
      <c r="S31" s="41"/>
      <c r="T31" s="41"/>
      <c r="U31" s="41"/>
      <c r="V31" s="41"/>
      <c r="W31" s="46" t="s">
        <v>37</v>
      </c>
      <c r="X31" s="46"/>
      <c r="Y31" s="46"/>
      <c r="Z31" s="46"/>
      <c r="AA31" s="46"/>
      <c r="AB31" s="46"/>
      <c r="AC31" s="46"/>
      <c r="AD31" s="46"/>
      <c r="AE31" s="46"/>
      <c r="AF31" s="41"/>
      <c r="AG31" s="41"/>
      <c r="AH31" s="41"/>
      <c r="AI31" s="41"/>
      <c r="AJ31" s="41"/>
      <c r="AK31" s="46" t="s">
        <v>38</v>
      </c>
      <c r="AL31" s="46"/>
      <c r="AM31" s="46"/>
      <c r="AN31" s="46"/>
      <c r="AO31" s="46"/>
      <c r="AP31" s="41"/>
      <c r="AQ31" s="41"/>
      <c r="AR31" s="42"/>
      <c r="BE31" s="30"/>
    </row>
    <row r="32" s="3" customFormat="1" ht="14.4" customHeight="1">
      <c r="A32" s="3"/>
      <c r="B32" s="47"/>
      <c r="C32" s="48"/>
      <c r="D32" s="31" t="s">
        <v>39</v>
      </c>
      <c r="E32" s="48"/>
      <c r="F32" s="31" t="s">
        <v>40</v>
      </c>
      <c r="G32" s="48"/>
      <c r="H32" s="48"/>
      <c r="I32" s="48"/>
      <c r="J32" s="48"/>
      <c r="K32" s="48"/>
      <c r="L32" s="49">
        <v>0.20999999999999999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ROUND(AZ94 + SUM(CD97:CD101),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f>ROUND(AV94 + SUM(BY97:BY101), 2)</f>
        <v>0</v>
      </c>
      <c r="AL32" s="48"/>
      <c r="AM32" s="48"/>
      <c r="AN32" s="48"/>
      <c r="AO32" s="48"/>
      <c r="AP32" s="48"/>
      <c r="AQ32" s="48"/>
      <c r="AR32" s="51"/>
      <c r="BE32" s="52"/>
    </row>
    <row r="33" s="3" customFormat="1" ht="14.4" customHeight="1">
      <c r="A33" s="3"/>
      <c r="B33" s="47"/>
      <c r="C33" s="48"/>
      <c r="D33" s="48"/>
      <c r="E33" s="48"/>
      <c r="F33" s="31" t="s">
        <v>41</v>
      </c>
      <c r="G33" s="48"/>
      <c r="H33" s="48"/>
      <c r="I33" s="48"/>
      <c r="J33" s="48"/>
      <c r="K33" s="48"/>
      <c r="L33" s="49">
        <v>0.12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ROUND(BA94 + SUM(CE97:CE101),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f>ROUND(AW94 + SUM(BZ97:BZ101), 2)</f>
        <v>0</v>
      </c>
      <c r="AL33" s="48"/>
      <c r="AM33" s="48"/>
      <c r="AN33" s="48"/>
      <c r="AO33" s="48"/>
      <c r="AP33" s="48"/>
      <c r="AQ33" s="48"/>
      <c r="AR33" s="51"/>
      <c r="BE33" s="52"/>
    </row>
    <row r="34" hidden="1" s="3" customFormat="1" ht="14.4" customHeight="1">
      <c r="A34" s="3"/>
      <c r="B34" s="47"/>
      <c r="C34" s="48"/>
      <c r="D34" s="48"/>
      <c r="E34" s="48"/>
      <c r="F34" s="31" t="s">
        <v>42</v>
      </c>
      <c r="G34" s="48"/>
      <c r="H34" s="48"/>
      <c r="I34" s="48"/>
      <c r="J34" s="48"/>
      <c r="K34" s="48"/>
      <c r="L34" s="49">
        <v>0.20999999999999999</v>
      </c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50">
        <f>ROUND(BB94 + SUM(CF97:CF101), 2)</f>
        <v>0</v>
      </c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50">
        <v>0</v>
      </c>
      <c r="AL34" s="48"/>
      <c r="AM34" s="48"/>
      <c r="AN34" s="48"/>
      <c r="AO34" s="48"/>
      <c r="AP34" s="48"/>
      <c r="AQ34" s="48"/>
      <c r="AR34" s="51"/>
      <c r="BE34" s="52"/>
    </row>
    <row r="35" hidden="1" s="3" customFormat="1" ht="14.4" customHeight="1">
      <c r="A35" s="3"/>
      <c r="B35" s="47"/>
      <c r="C35" s="48"/>
      <c r="D35" s="48"/>
      <c r="E35" s="48"/>
      <c r="F35" s="31" t="s">
        <v>43</v>
      </c>
      <c r="G35" s="48"/>
      <c r="H35" s="48"/>
      <c r="I35" s="48"/>
      <c r="J35" s="48"/>
      <c r="K35" s="48"/>
      <c r="L35" s="49">
        <v>0.12</v>
      </c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50">
        <f>ROUND(BC94 + SUM(CG97:CG101), 2)</f>
        <v>0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0">
        <v>0</v>
      </c>
      <c r="AL35" s="48"/>
      <c r="AM35" s="48"/>
      <c r="AN35" s="48"/>
      <c r="AO35" s="48"/>
      <c r="AP35" s="48"/>
      <c r="AQ35" s="48"/>
      <c r="AR35" s="51"/>
      <c r="BE35" s="3"/>
    </row>
    <row r="36" hidden="1" s="3" customFormat="1" ht="14.4" customHeight="1">
      <c r="A36" s="3"/>
      <c r="B36" s="47"/>
      <c r="C36" s="48"/>
      <c r="D36" s="48"/>
      <c r="E36" s="48"/>
      <c r="F36" s="31" t="s">
        <v>44</v>
      </c>
      <c r="G36" s="48"/>
      <c r="H36" s="48"/>
      <c r="I36" s="48"/>
      <c r="J36" s="48"/>
      <c r="K36" s="48"/>
      <c r="L36" s="49">
        <v>0</v>
      </c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50">
        <f>ROUND(BD94 + SUM(CH97:CH101), 2)</f>
        <v>0</v>
      </c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50">
        <v>0</v>
      </c>
      <c r="AL36" s="48"/>
      <c r="AM36" s="48"/>
      <c r="AN36" s="48"/>
      <c r="AO36" s="48"/>
      <c r="AP36" s="48"/>
      <c r="AQ36" s="48"/>
      <c r="AR36" s="51"/>
      <c r="BE36" s="3"/>
    </row>
    <row r="37" s="2" customFormat="1" ht="6.96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2"/>
      <c r="BE37" s="39"/>
    </row>
    <row r="38" s="2" customFormat="1" ht="25.92" customHeight="1">
      <c r="A38" s="39"/>
      <c r="B38" s="40"/>
      <c r="C38" s="53"/>
      <c r="D38" s="54" t="s">
        <v>45</v>
      </c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6" t="s">
        <v>46</v>
      </c>
      <c r="U38" s="55"/>
      <c r="V38" s="55"/>
      <c r="W38" s="55"/>
      <c r="X38" s="57" t="s">
        <v>47</v>
      </c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8">
        <f>SUM(AK29:AK36)</f>
        <v>0</v>
      </c>
      <c r="AL38" s="55"/>
      <c r="AM38" s="55"/>
      <c r="AN38" s="55"/>
      <c r="AO38" s="59"/>
      <c r="AP38" s="53"/>
      <c r="AQ38" s="53"/>
      <c r="AR38" s="42"/>
      <c r="BE38" s="39"/>
    </row>
    <row r="39" s="2" customFormat="1" ht="6.96" customHeight="1">
      <c r="A39" s="39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2"/>
      <c r="BE39" s="39"/>
    </row>
    <row r="40" s="2" customFormat="1" ht="14.4" customHeight="1">
      <c r="A40" s="39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2"/>
      <c r="BE40" s="3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60"/>
      <c r="C49" s="61"/>
      <c r="D49" s="62" t="s">
        <v>48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49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9"/>
      <c r="B60" s="40"/>
      <c r="C60" s="41"/>
      <c r="D60" s="65" t="s">
        <v>50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65" t="s">
        <v>51</v>
      </c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65" t="s">
        <v>50</v>
      </c>
      <c r="AI60" s="44"/>
      <c r="AJ60" s="44"/>
      <c r="AK60" s="44"/>
      <c r="AL60" s="44"/>
      <c r="AM60" s="65" t="s">
        <v>51</v>
      </c>
      <c r="AN60" s="44"/>
      <c r="AO60" s="44"/>
      <c r="AP60" s="41"/>
      <c r="AQ60" s="41"/>
      <c r="AR60" s="42"/>
      <c r="BE60" s="39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9"/>
      <c r="B64" s="40"/>
      <c r="C64" s="41"/>
      <c r="D64" s="62" t="s">
        <v>52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53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2"/>
      <c r="BE64" s="39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9"/>
      <c r="B75" s="40"/>
      <c r="C75" s="41"/>
      <c r="D75" s="65" t="s">
        <v>50</v>
      </c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65" t="s">
        <v>51</v>
      </c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65" t="s">
        <v>50</v>
      </c>
      <c r="AI75" s="44"/>
      <c r="AJ75" s="44"/>
      <c r="AK75" s="44"/>
      <c r="AL75" s="44"/>
      <c r="AM75" s="65" t="s">
        <v>51</v>
      </c>
      <c r="AN75" s="44"/>
      <c r="AO75" s="44"/>
      <c r="AP75" s="41"/>
      <c r="AQ75" s="41"/>
      <c r="AR75" s="42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2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2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2"/>
      <c r="BE81" s="39"/>
    </row>
    <row r="82" s="2" customFormat="1" ht="24.96" customHeight="1">
      <c r="A82" s="39"/>
      <c r="B82" s="40"/>
      <c r="C82" s="22" t="s">
        <v>54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2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2"/>
      <c r="BE83" s="39"/>
    </row>
    <row r="84" s="4" customFormat="1" ht="12" customHeight="1">
      <c r="A84" s="4"/>
      <c r="B84" s="71"/>
      <c r="C84" s="31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01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Sanace sesuvu místní komunikace na ul. Čaplovecká Těrlicko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2"/>
      <c r="BE86" s="39"/>
    </row>
    <row r="87" s="2" customFormat="1" ht="12" customHeight="1">
      <c r="A87" s="39"/>
      <c r="B87" s="40"/>
      <c r="C87" s="31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1" t="s">
        <v>22</v>
      </c>
      <c r="AJ87" s="41"/>
      <c r="AK87" s="41"/>
      <c r="AL87" s="41"/>
      <c r="AM87" s="80" t="str">
        <f>IF(AN8= "","",AN8)</f>
        <v>15. 9. 2025</v>
      </c>
      <c r="AN87" s="80"/>
      <c r="AO87" s="41"/>
      <c r="AP87" s="41"/>
      <c r="AQ87" s="41"/>
      <c r="AR87" s="42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2"/>
      <c r="BE88" s="39"/>
    </row>
    <row r="89" s="2" customFormat="1" ht="15.15" customHeight="1">
      <c r="A89" s="39"/>
      <c r="B89" s="40"/>
      <c r="C89" s="31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1" t="s">
        <v>29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2"/>
      <c r="AS89" s="82" t="s">
        <v>55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1" t="s">
        <v>27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1" t="s">
        <v>31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2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2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56</v>
      </c>
      <c r="D92" s="95"/>
      <c r="E92" s="95"/>
      <c r="F92" s="95"/>
      <c r="G92" s="95"/>
      <c r="H92" s="96"/>
      <c r="I92" s="97" t="s">
        <v>57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58</v>
      </c>
      <c r="AH92" s="95"/>
      <c r="AI92" s="95"/>
      <c r="AJ92" s="95"/>
      <c r="AK92" s="95"/>
      <c r="AL92" s="95"/>
      <c r="AM92" s="95"/>
      <c r="AN92" s="97" t="s">
        <v>59</v>
      </c>
      <c r="AO92" s="95"/>
      <c r="AP92" s="99"/>
      <c r="AQ92" s="100" t="s">
        <v>60</v>
      </c>
      <c r="AR92" s="42"/>
      <c r="AS92" s="101" t="s">
        <v>61</v>
      </c>
      <c r="AT92" s="102" t="s">
        <v>62</v>
      </c>
      <c r="AU92" s="102" t="s">
        <v>63</v>
      </c>
      <c r="AV92" s="102" t="s">
        <v>64</v>
      </c>
      <c r="AW92" s="102" t="s">
        <v>65</v>
      </c>
      <c r="AX92" s="102" t="s">
        <v>66</v>
      </c>
      <c r="AY92" s="102" t="s">
        <v>67</v>
      </c>
      <c r="AZ92" s="102" t="s">
        <v>68</v>
      </c>
      <c r="BA92" s="102" t="s">
        <v>69</v>
      </c>
      <c r="BB92" s="102" t="s">
        <v>70</v>
      </c>
      <c r="BC92" s="102" t="s">
        <v>71</v>
      </c>
      <c r="BD92" s="103" t="s">
        <v>72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2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73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ROUND(AS95,2)</f>
        <v>0</v>
      </c>
      <c r="AT94" s="115">
        <f>ROUND(SUM(AV94:AW94),2)</f>
        <v>0</v>
      </c>
      <c r="AU94" s="116">
        <f>ROUND(AU95,5)</f>
        <v>0</v>
      </c>
      <c r="AV94" s="115">
        <f>ROUND(AZ94*L32,2)</f>
        <v>0</v>
      </c>
      <c r="AW94" s="115">
        <f>ROUND(BA94*L33,2)</f>
        <v>0</v>
      </c>
      <c r="AX94" s="115">
        <f>ROUND(BB94*L32,2)</f>
        <v>0</v>
      </c>
      <c r="AY94" s="115">
        <f>ROUND(BC94*L33,2)</f>
        <v>0</v>
      </c>
      <c r="AZ94" s="115">
        <f>ROUND(AZ95,2)</f>
        <v>0</v>
      </c>
      <c r="BA94" s="115">
        <f>ROUND(BA95,2)</f>
        <v>0</v>
      </c>
      <c r="BB94" s="115">
        <f>ROUND(BB95,2)</f>
        <v>0</v>
      </c>
      <c r="BC94" s="115">
        <f>ROUND(BC95,2)</f>
        <v>0</v>
      </c>
      <c r="BD94" s="117">
        <f>ROUND(BD95,2)</f>
        <v>0</v>
      </c>
      <c r="BE94" s="6"/>
      <c r="BS94" s="118" t="s">
        <v>74</v>
      </c>
      <c r="BT94" s="118" t="s">
        <v>75</v>
      </c>
      <c r="BU94" s="119" t="s">
        <v>76</v>
      </c>
      <c r="BV94" s="118" t="s">
        <v>77</v>
      </c>
      <c r="BW94" s="118" t="s">
        <v>5</v>
      </c>
      <c r="BX94" s="118" t="s">
        <v>78</v>
      </c>
      <c r="CL94" s="118" t="s">
        <v>1</v>
      </c>
    </row>
    <row r="95" s="7" customFormat="1" ht="24.75" customHeight="1">
      <c r="A95" s="120" t="s">
        <v>79</v>
      </c>
      <c r="B95" s="121"/>
      <c r="C95" s="122"/>
      <c r="D95" s="123" t="s">
        <v>80</v>
      </c>
      <c r="E95" s="123"/>
      <c r="F95" s="123"/>
      <c r="G95" s="123"/>
      <c r="H95" s="123"/>
      <c r="I95" s="124"/>
      <c r="J95" s="123" t="s">
        <v>81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 101 - Zajištění svahu ...'!J32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82</v>
      </c>
      <c r="AR95" s="127"/>
      <c r="AS95" s="128">
        <v>0</v>
      </c>
      <c r="AT95" s="129">
        <f>ROUND(SUM(AV95:AW95),2)</f>
        <v>0</v>
      </c>
      <c r="AU95" s="130">
        <f>'SO 101 - Zajištění svahu ...'!P146</f>
        <v>0</v>
      </c>
      <c r="AV95" s="129">
        <f>'SO 101 - Zajištění svahu ...'!J35</f>
        <v>0</v>
      </c>
      <c r="AW95" s="129">
        <f>'SO 101 - Zajištění svahu ...'!J36</f>
        <v>0</v>
      </c>
      <c r="AX95" s="129">
        <f>'SO 101 - Zajištění svahu ...'!J37</f>
        <v>0</v>
      </c>
      <c r="AY95" s="129">
        <f>'SO 101 - Zajištění svahu ...'!J38</f>
        <v>0</v>
      </c>
      <c r="AZ95" s="129">
        <f>'SO 101 - Zajištění svahu ...'!F35</f>
        <v>0</v>
      </c>
      <c r="BA95" s="129">
        <f>'SO 101 - Zajištění svahu ...'!F36</f>
        <v>0</v>
      </c>
      <c r="BB95" s="129">
        <f>'SO 101 - Zajištění svahu ...'!F37</f>
        <v>0</v>
      </c>
      <c r="BC95" s="129">
        <f>'SO 101 - Zajištění svahu ...'!F38</f>
        <v>0</v>
      </c>
      <c r="BD95" s="131">
        <f>'SO 101 - Zajištění svahu ...'!F39</f>
        <v>0</v>
      </c>
      <c r="BE95" s="7"/>
      <c r="BT95" s="132" t="s">
        <v>83</v>
      </c>
      <c r="BV95" s="132" t="s">
        <v>77</v>
      </c>
      <c r="BW95" s="132" t="s">
        <v>84</v>
      </c>
      <c r="BX95" s="132" t="s">
        <v>5</v>
      </c>
      <c r="CL95" s="132" t="s">
        <v>21</v>
      </c>
      <c r="CM95" s="132" t="s">
        <v>85</v>
      </c>
    </row>
    <row r="96"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19"/>
    </row>
    <row r="97" s="2" customFormat="1" ht="30" customHeight="1">
      <c r="A97" s="39"/>
      <c r="B97" s="40"/>
      <c r="C97" s="108" t="s">
        <v>86</v>
      </c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111">
        <f>ROUND(SUM(AG98:AG101), 2)</f>
        <v>0</v>
      </c>
      <c r="AH97" s="111"/>
      <c r="AI97" s="111"/>
      <c r="AJ97" s="111"/>
      <c r="AK97" s="111"/>
      <c r="AL97" s="111"/>
      <c r="AM97" s="111"/>
      <c r="AN97" s="111">
        <f>ROUND(SUM(AN98:AN101), 2)</f>
        <v>0</v>
      </c>
      <c r="AO97" s="111"/>
      <c r="AP97" s="111"/>
      <c r="AQ97" s="133"/>
      <c r="AR97" s="42"/>
      <c r="AS97" s="101" t="s">
        <v>87</v>
      </c>
      <c r="AT97" s="102" t="s">
        <v>88</v>
      </c>
      <c r="AU97" s="102" t="s">
        <v>39</v>
      </c>
      <c r="AV97" s="103" t="s">
        <v>62</v>
      </c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19.92" customHeight="1">
      <c r="A98" s="39"/>
      <c r="B98" s="40"/>
      <c r="C98" s="41"/>
      <c r="D98" s="134" t="s">
        <v>89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41"/>
      <c r="AD98" s="41"/>
      <c r="AE98" s="41"/>
      <c r="AF98" s="41"/>
      <c r="AG98" s="135">
        <f>ROUND(AG94 * AS98, 2)</f>
        <v>0</v>
      </c>
      <c r="AH98" s="136"/>
      <c r="AI98" s="136"/>
      <c r="AJ98" s="136"/>
      <c r="AK98" s="136"/>
      <c r="AL98" s="136"/>
      <c r="AM98" s="136"/>
      <c r="AN98" s="136">
        <f>ROUND(AG98 + AV98, 2)</f>
        <v>0</v>
      </c>
      <c r="AO98" s="136"/>
      <c r="AP98" s="136"/>
      <c r="AQ98" s="41"/>
      <c r="AR98" s="42"/>
      <c r="AS98" s="137">
        <v>0</v>
      </c>
      <c r="AT98" s="138" t="s">
        <v>90</v>
      </c>
      <c r="AU98" s="138" t="s">
        <v>40</v>
      </c>
      <c r="AV98" s="139">
        <f>ROUND(IF(AU98="základní",AG98*L32,IF(AU98="snížená",AG98*L33,0)), 2)</f>
        <v>0</v>
      </c>
      <c r="AW98" s="39"/>
      <c r="AX98" s="39"/>
      <c r="AY98" s="39"/>
      <c r="AZ98" s="39"/>
      <c r="BA98" s="39"/>
      <c r="BB98" s="39"/>
      <c r="BC98" s="39"/>
      <c r="BD98" s="39"/>
      <c r="BE98" s="39"/>
      <c r="BV98" s="16" t="s">
        <v>91</v>
      </c>
      <c r="BY98" s="140">
        <f>IF(AU98="základní",AV98,0)</f>
        <v>0</v>
      </c>
      <c r="BZ98" s="140">
        <f>IF(AU98="snížená",AV98,0)</f>
        <v>0</v>
      </c>
      <c r="CA98" s="140">
        <v>0</v>
      </c>
      <c r="CB98" s="140">
        <v>0</v>
      </c>
      <c r="CC98" s="140">
        <v>0</v>
      </c>
      <c r="CD98" s="140">
        <f>IF(AU98="základní",AG98,0)</f>
        <v>0</v>
      </c>
      <c r="CE98" s="140">
        <f>IF(AU98="snížená",AG98,0)</f>
        <v>0</v>
      </c>
      <c r="CF98" s="140">
        <f>IF(AU98="zákl. přenesená",AG98,0)</f>
        <v>0</v>
      </c>
      <c r="CG98" s="140">
        <f>IF(AU98="sníž. přenesená",AG98,0)</f>
        <v>0</v>
      </c>
      <c r="CH98" s="140">
        <f>IF(AU98="nulová",AG98,0)</f>
        <v>0</v>
      </c>
      <c r="CI98" s="16">
        <f>IF(AU98="základní",1,IF(AU98="snížená",2,IF(AU98="zákl. přenesená",4,IF(AU98="sníž. přenesená",5,3))))</f>
        <v>1</v>
      </c>
      <c r="CJ98" s="16">
        <f>IF(AT98="stavební čast",1,IF(AT98="investiční čast",2,3))</f>
        <v>1</v>
      </c>
      <c r="CK98" s="16" t="str">
        <f>IF(D98="Vyplň vlastní","","x")</f>
        <v>x</v>
      </c>
    </row>
    <row r="99" s="2" customFormat="1" ht="19.92" customHeight="1">
      <c r="A99" s="39"/>
      <c r="B99" s="40"/>
      <c r="C99" s="41"/>
      <c r="D99" s="141" t="s">
        <v>92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41"/>
      <c r="AD99" s="41"/>
      <c r="AE99" s="41"/>
      <c r="AF99" s="41"/>
      <c r="AG99" s="135">
        <f>ROUND(AG94 * AS99, 2)</f>
        <v>0</v>
      </c>
      <c r="AH99" s="136"/>
      <c r="AI99" s="136"/>
      <c r="AJ99" s="136"/>
      <c r="AK99" s="136"/>
      <c r="AL99" s="136"/>
      <c r="AM99" s="136"/>
      <c r="AN99" s="136">
        <f>ROUND(AG99 + AV99, 2)</f>
        <v>0</v>
      </c>
      <c r="AO99" s="136"/>
      <c r="AP99" s="136"/>
      <c r="AQ99" s="41"/>
      <c r="AR99" s="42"/>
      <c r="AS99" s="137">
        <v>0</v>
      </c>
      <c r="AT99" s="138" t="s">
        <v>90</v>
      </c>
      <c r="AU99" s="138" t="s">
        <v>40</v>
      </c>
      <c r="AV99" s="139">
        <f>ROUND(IF(AU99="základní",AG99*L32,IF(AU99="snížená",AG99*L33,0)), 2)</f>
        <v>0</v>
      </c>
      <c r="AW99" s="39"/>
      <c r="AX99" s="39"/>
      <c r="AY99" s="39"/>
      <c r="AZ99" s="39"/>
      <c r="BA99" s="39"/>
      <c r="BB99" s="39"/>
      <c r="BC99" s="39"/>
      <c r="BD99" s="39"/>
      <c r="BE99" s="39"/>
      <c r="BV99" s="16" t="s">
        <v>93</v>
      </c>
      <c r="BY99" s="140">
        <f>IF(AU99="základní",AV99,0)</f>
        <v>0</v>
      </c>
      <c r="BZ99" s="140">
        <f>IF(AU99="snížená",AV99,0)</f>
        <v>0</v>
      </c>
      <c r="CA99" s="140">
        <v>0</v>
      </c>
      <c r="CB99" s="140">
        <v>0</v>
      </c>
      <c r="CC99" s="140">
        <v>0</v>
      </c>
      <c r="CD99" s="140">
        <f>IF(AU99="základní",AG99,0)</f>
        <v>0</v>
      </c>
      <c r="CE99" s="140">
        <f>IF(AU99="snížená",AG99,0)</f>
        <v>0</v>
      </c>
      <c r="CF99" s="140">
        <f>IF(AU99="zákl. přenesená",AG99,0)</f>
        <v>0</v>
      </c>
      <c r="CG99" s="140">
        <f>IF(AU99="sníž. přenesená",AG99,0)</f>
        <v>0</v>
      </c>
      <c r="CH99" s="140">
        <f>IF(AU99="nulová",AG99,0)</f>
        <v>0</v>
      </c>
      <c r="CI99" s="16">
        <f>IF(AU99="základní",1,IF(AU99="snížená",2,IF(AU99="zákl. přenesená",4,IF(AU99="sníž. přenesená",5,3))))</f>
        <v>1</v>
      </c>
      <c r="CJ99" s="16">
        <f>IF(AT99="stavební čast",1,IF(AT99="investiční čast",2,3))</f>
        <v>1</v>
      </c>
      <c r="CK99" s="16" t="str">
        <f>IF(D99="Vyplň vlastní","","x")</f>
        <v/>
      </c>
    </row>
    <row r="100" s="2" customFormat="1" ht="19.92" customHeight="1">
      <c r="A100" s="39"/>
      <c r="B100" s="40"/>
      <c r="C100" s="41"/>
      <c r="D100" s="141" t="s">
        <v>92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41"/>
      <c r="AD100" s="41"/>
      <c r="AE100" s="41"/>
      <c r="AF100" s="41"/>
      <c r="AG100" s="135">
        <f>ROUND(AG94 * AS100, 2)</f>
        <v>0</v>
      </c>
      <c r="AH100" s="136"/>
      <c r="AI100" s="136"/>
      <c r="AJ100" s="136"/>
      <c r="AK100" s="136"/>
      <c r="AL100" s="136"/>
      <c r="AM100" s="136"/>
      <c r="AN100" s="136">
        <f>ROUND(AG100 + AV100, 2)</f>
        <v>0</v>
      </c>
      <c r="AO100" s="136"/>
      <c r="AP100" s="136"/>
      <c r="AQ100" s="41"/>
      <c r="AR100" s="42"/>
      <c r="AS100" s="137">
        <v>0</v>
      </c>
      <c r="AT100" s="138" t="s">
        <v>90</v>
      </c>
      <c r="AU100" s="138" t="s">
        <v>40</v>
      </c>
      <c r="AV100" s="139">
        <f>ROUND(IF(AU100="základní",AG100*L32,IF(AU100="snížená",AG100*L33,0)), 2)</f>
        <v>0</v>
      </c>
      <c r="AW100" s="39"/>
      <c r="AX100" s="39"/>
      <c r="AY100" s="39"/>
      <c r="AZ100" s="39"/>
      <c r="BA100" s="39"/>
      <c r="BB100" s="39"/>
      <c r="BC100" s="39"/>
      <c r="BD100" s="39"/>
      <c r="BE100" s="39"/>
      <c r="BV100" s="16" t="s">
        <v>93</v>
      </c>
      <c r="BY100" s="140">
        <f>IF(AU100="základní",AV100,0)</f>
        <v>0</v>
      </c>
      <c r="BZ100" s="140">
        <f>IF(AU100="snížená",AV100,0)</f>
        <v>0</v>
      </c>
      <c r="CA100" s="140">
        <v>0</v>
      </c>
      <c r="CB100" s="140">
        <v>0</v>
      </c>
      <c r="CC100" s="140">
        <v>0</v>
      </c>
      <c r="CD100" s="140">
        <f>IF(AU100="základní",AG100,0)</f>
        <v>0</v>
      </c>
      <c r="CE100" s="140">
        <f>IF(AU100="snížená",AG100,0)</f>
        <v>0</v>
      </c>
      <c r="CF100" s="140">
        <f>IF(AU100="zákl. přenesená",AG100,0)</f>
        <v>0</v>
      </c>
      <c r="CG100" s="140">
        <f>IF(AU100="sníž. přenesená",AG100,0)</f>
        <v>0</v>
      </c>
      <c r="CH100" s="140">
        <f>IF(AU100="nulová",AG100,0)</f>
        <v>0</v>
      </c>
      <c r="CI100" s="16">
        <f>IF(AU100="základní",1,IF(AU100="snížená",2,IF(AU100="zákl. přenesená",4,IF(AU100="sníž. přenesená",5,3))))</f>
        <v>1</v>
      </c>
      <c r="CJ100" s="16">
        <f>IF(AT100="stavební čast",1,IF(AT100="investiční čast",2,3))</f>
        <v>1</v>
      </c>
      <c r="CK100" s="16" t="str">
        <f>IF(D100="Vyplň vlastní","","x")</f>
        <v/>
      </c>
    </row>
    <row r="101" s="2" customFormat="1" ht="19.92" customHeight="1">
      <c r="A101" s="39"/>
      <c r="B101" s="40"/>
      <c r="C101" s="41"/>
      <c r="D101" s="141" t="s">
        <v>92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41"/>
      <c r="AD101" s="41"/>
      <c r="AE101" s="41"/>
      <c r="AF101" s="41"/>
      <c r="AG101" s="135">
        <f>ROUND(AG94 * AS101, 2)</f>
        <v>0</v>
      </c>
      <c r="AH101" s="136"/>
      <c r="AI101" s="136"/>
      <c r="AJ101" s="136"/>
      <c r="AK101" s="136"/>
      <c r="AL101" s="136"/>
      <c r="AM101" s="136"/>
      <c r="AN101" s="136">
        <f>ROUND(AG101 + AV101, 2)</f>
        <v>0</v>
      </c>
      <c r="AO101" s="136"/>
      <c r="AP101" s="136"/>
      <c r="AQ101" s="41"/>
      <c r="AR101" s="42"/>
      <c r="AS101" s="142">
        <v>0</v>
      </c>
      <c r="AT101" s="143" t="s">
        <v>90</v>
      </c>
      <c r="AU101" s="143" t="s">
        <v>40</v>
      </c>
      <c r="AV101" s="144">
        <f>ROUND(IF(AU101="základní",AG101*L32,IF(AU101="snížená",AG101*L33,0)), 2)</f>
        <v>0</v>
      </c>
      <c r="AW101" s="39"/>
      <c r="AX101" s="39"/>
      <c r="AY101" s="39"/>
      <c r="AZ101" s="39"/>
      <c r="BA101" s="39"/>
      <c r="BB101" s="39"/>
      <c r="BC101" s="39"/>
      <c r="BD101" s="39"/>
      <c r="BE101" s="39"/>
      <c r="BV101" s="16" t="s">
        <v>93</v>
      </c>
      <c r="BY101" s="140">
        <f>IF(AU101="základní",AV101,0)</f>
        <v>0</v>
      </c>
      <c r="BZ101" s="140">
        <f>IF(AU101="snížená",AV101,0)</f>
        <v>0</v>
      </c>
      <c r="CA101" s="140">
        <v>0</v>
      </c>
      <c r="CB101" s="140">
        <v>0</v>
      </c>
      <c r="CC101" s="140">
        <v>0</v>
      </c>
      <c r="CD101" s="140">
        <f>IF(AU101="základní",AG101,0)</f>
        <v>0</v>
      </c>
      <c r="CE101" s="140">
        <f>IF(AU101="snížená",AG101,0)</f>
        <v>0</v>
      </c>
      <c r="CF101" s="140">
        <f>IF(AU101="zákl. přenesená",AG101,0)</f>
        <v>0</v>
      </c>
      <c r="CG101" s="140">
        <f>IF(AU101="sníž. přenesená",AG101,0)</f>
        <v>0</v>
      </c>
      <c r="CH101" s="140">
        <f>IF(AU101="nulová",AG101,0)</f>
        <v>0</v>
      </c>
      <c r="CI101" s="16">
        <f>IF(AU101="základní",1,IF(AU101="snížená",2,IF(AU101="zákl. přenesená",4,IF(AU101="sníž. přenesená",5,3))))</f>
        <v>1</v>
      </c>
      <c r="CJ101" s="16">
        <f>IF(AT101="stavební čast",1,IF(AT101="investiční čast",2,3))</f>
        <v>1</v>
      </c>
      <c r="CK101" s="16" t="str">
        <f>IF(D101="Vyplň vlastní","","x")</f>
        <v/>
      </c>
    </row>
    <row r="102" s="2" customFormat="1" ht="10.8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2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</row>
    <row r="103" s="2" customFormat="1" ht="30" customHeight="1">
      <c r="A103" s="39"/>
      <c r="B103" s="40"/>
      <c r="C103" s="145" t="s">
        <v>94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7">
        <f>ROUND(AG94 + AG97, 2)</f>
        <v>0</v>
      </c>
      <c r="AH103" s="147"/>
      <c r="AI103" s="147"/>
      <c r="AJ103" s="147"/>
      <c r="AK103" s="147"/>
      <c r="AL103" s="147"/>
      <c r="AM103" s="147"/>
      <c r="AN103" s="147">
        <f>ROUND(AN94 + AN97, 2)</f>
        <v>0</v>
      </c>
      <c r="AO103" s="147"/>
      <c r="AP103" s="147"/>
      <c r="AQ103" s="146"/>
      <c r="AR103" s="42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</row>
    <row r="104" s="2" customFormat="1" ht="6.96" customHeight="1">
      <c r="A104" s="39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42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</row>
  </sheetData>
  <sheetProtection sheet="1" formatColumns="0" formatRows="0" objects="1" scenarios="1" spinCount="100000" saltValue="UbmSb9OFs5UD8jiGQvLrzKYSAr6roPY1+X7sjBXs+ZMG78kd++qGtINck06qJ3eGUvwCiYt6IY6/IaCmgg1UvQ==" hashValue="nNQsjZVCU3QOijKmlZjt9MLcUOHvevucGarWTZCe/K2qhjMq3HzTLIR1gC1q6C6P7EI93jjBo8s+awKDrp7jKQ==" algorithmName="SHA-512" password="CC35"/>
  <mergeCells count="60">
    <mergeCell ref="L85:AO85"/>
    <mergeCell ref="AM87:AN87"/>
    <mergeCell ref="AS89:AT91"/>
    <mergeCell ref="AM89:AP89"/>
    <mergeCell ref="AM90:AP90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8:AM98"/>
    <mergeCell ref="D98:AB98"/>
    <mergeCell ref="AN98:AP98"/>
    <mergeCell ref="AG99:AM99"/>
    <mergeCell ref="D99:AB99"/>
    <mergeCell ref="AN99:AP99"/>
    <mergeCell ref="D100:AB100"/>
    <mergeCell ref="AG100:AM100"/>
    <mergeCell ref="AN100:AP100"/>
    <mergeCell ref="D101:AB101"/>
    <mergeCell ref="AG101:AM101"/>
    <mergeCell ref="AN101:AP101"/>
    <mergeCell ref="AG94:AM94"/>
    <mergeCell ref="AN94:AP94"/>
    <mergeCell ref="AG97:AM97"/>
    <mergeCell ref="AN97:AP97"/>
    <mergeCell ref="AG103:AM103"/>
    <mergeCell ref="AN103:AP103"/>
    <mergeCell ref="BE5:BE34"/>
    <mergeCell ref="K5:AO5"/>
    <mergeCell ref="K6:AO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W32:AE32"/>
    <mergeCell ref="AK32:AO32"/>
    <mergeCell ref="L33:P33"/>
    <mergeCell ref="AK33:AO33"/>
    <mergeCell ref="W33:AE33"/>
    <mergeCell ref="L34:P34"/>
    <mergeCell ref="AK34:AO34"/>
    <mergeCell ref="W34:AE34"/>
    <mergeCell ref="W35:AE35"/>
    <mergeCell ref="L35:P35"/>
    <mergeCell ref="AK35:AO35"/>
    <mergeCell ref="AK36:AO36"/>
    <mergeCell ref="L36:P36"/>
    <mergeCell ref="W36:AE36"/>
    <mergeCell ref="X38:AB38"/>
    <mergeCell ref="AK38:AO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97:AU101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7:AT101">
      <formula1>"stavební čast, technologická čast, investiční čast"</formula1>
    </dataValidation>
  </dataValidations>
  <hyperlinks>
    <hyperlink ref="A95" location="'SO 101 - Zajištění svahu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9"/>
      <c r="AT3" s="16" t="s">
        <v>85</v>
      </c>
    </row>
    <row r="4" s="1" customFormat="1" ht="24.96" customHeight="1">
      <c r="B4" s="19"/>
      <c r="D4" s="150" t="s">
        <v>95</v>
      </c>
      <c r="L4" s="19"/>
      <c r="M4" s="151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52" t="s">
        <v>16</v>
      </c>
      <c r="L6" s="19"/>
    </row>
    <row r="7" s="1" customFormat="1" ht="16.5" customHeight="1">
      <c r="B7" s="19"/>
      <c r="E7" s="153" t="str">
        <f>'Rekapitulace stavby'!K6</f>
        <v>Sanace sesuvu místní komunikace na ul. Čaplovecká Těrlicko</v>
      </c>
      <c r="F7" s="152"/>
      <c r="G7" s="152"/>
      <c r="H7" s="152"/>
      <c r="L7" s="19"/>
    </row>
    <row r="8" s="2" customFormat="1" ht="12" customHeight="1">
      <c r="A8" s="39"/>
      <c r="B8" s="42"/>
      <c r="C8" s="39"/>
      <c r="D8" s="152" t="s">
        <v>96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30" customHeight="1">
      <c r="A9" s="39"/>
      <c r="B9" s="42"/>
      <c r="C9" s="39"/>
      <c r="D9" s="39"/>
      <c r="E9" s="154" t="s">
        <v>97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2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2"/>
      <c r="C11" s="39"/>
      <c r="D11" s="152" t="s">
        <v>18</v>
      </c>
      <c r="E11" s="39"/>
      <c r="F11" s="155" t="s">
        <v>21</v>
      </c>
      <c r="G11" s="39"/>
      <c r="H11" s="39"/>
      <c r="I11" s="152" t="s">
        <v>19</v>
      </c>
      <c r="J11" s="155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2"/>
      <c r="C12" s="39"/>
      <c r="D12" s="152" t="s">
        <v>20</v>
      </c>
      <c r="E12" s="39"/>
      <c r="F12" s="155" t="s">
        <v>21</v>
      </c>
      <c r="G12" s="39"/>
      <c r="H12" s="39"/>
      <c r="I12" s="152" t="s">
        <v>22</v>
      </c>
      <c r="J12" s="156" t="str">
        <f>'Rekapitulace stavby'!AN8</f>
        <v>15. 9. 2025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2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2"/>
      <c r="C14" s="39"/>
      <c r="D14" s="152" t="s">
        <v>24</v>
      </c>
      <c r="E14" s="39"/>
      <c r="F14" s="39"/>
      <c r="G14" s="39"/>
      <c r="H14" s="39"/>
      <c r="I14" s="152" t="s">
        <v>25</v>
      </c>
      <c r="J14" s="155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2"/>
      <c r="C15" s="39"/>
      <c r="D15" s="39"/>
      <c r="E15" s="155" t="s">
        <v>21</v>
      </c>
      <c r="F15" s="39"/>
      <c r="G15" s="39"/>
      <c r="H15" s="39"/>
      <c r="I15" s="152" t="s">
        <v>26</v>
      </c>
      <c r="J15" s="155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2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2"/>
      <c r="C17" s="39"/>
      <c r="D17" s="152" t="s">
        <v>27</v>
      </c>
      <c r="E17" s="39"/>
      <c r="F17" s="39"/>
      <c r="G17" s="39"/>
      <c r="H17" s="39"/>
      <c r="I17" s="152" t="s">
        <v>25</v>
      </c>
      <c r="J17" s="32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2"/>
      <c r="C18" s="39"/>
      <c r="D18" s="39"/>
      <c r="E18" s="32" t="str">
        <f>'Rekapitulace stavby'!E14</f>
        <v>Vyplň údaj</v>
      </c>
      <c r="F18" s="155"/>
      <c r="G18" s="155"/>
      <c r="H18" s="155"/>
      <c r="I18" s="152" t="s">
        <v>26</v>
      </c>
      <c r="J18" s="32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2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2"/>
      <c r="C20" s="39"/>
      <c r="D20" s="152" t="s">
        <v>29</v>
      </c>
      <c r="E20" s="39"/>
      <c r="F20" s="39"/>
      <c r="G20" s="39"/>
      <c r="H20" s="39"/>
      <c r="I20" s="152" t="s">
        <v>25</v>
      </c>
      <c r="J20" s="155" t="str">
        <f>IF('Rekapitulace stavby'!AN16="","",'Rekapitulace stavby'!AN16)</f>
        <v/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2"/>
      <c r="C21" s="39"/>
      <c r="D21" s="39"/>
      <c r="E21" s="155" t="str">
        <f>IF('Rekapitulace stavby'!E17="","",'Rekapitulace stavby'!E17)</f>
        <v xml:space="preserve"> </v>
      </c>
      <c r="F21" s="39"/>
      <c r="G21" s="39"/>
      <c r="H21" s="39"/>
      <c r="I21" s="152" t="s">
        <v>26</v>
      </c>
      <c r="J21" s="155" t="str">
        <f>IF('Rekapitulace stavby'!AN17="","",'Rekapitulace stavby'!AN17)</f>
        <v/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2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2"/>
      <c r="C23" s="39"/>
      <c r="D23" s="152" t="s">
        <v>31</v>
      </c>
      <c r="E23" s="39"/>
      <c r="F23" s="39"/>
      <c r="G23" s="39"/>
      <c r="H23" s="39"/>
      <c r="I23" s="152" t="s">
        <v>25</v>
      </c>
      <c r="J23" s="155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2"/>
      <c r="C24" s="39"/>
      <c r="D24" s="39"/>
      <c r="E24" s="155" t="str">
        <f>IF('Rekapitulace stavby'!E20="","",'Rekapitulace stavby'!E20)</f>
        <v xml:space="preserve"> </v>
      </c>
      <c r="F24" s="39"/>
      <c r="G24" s="39"/>
      <c r="H24" s="39"/>
      <c r="I24" s="152" t="s">
        <v>26</v>
      </c>
      <c r="J24" s="155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2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2"/>
      <c r="C26" s="39"/>
      <c r="D26" s="152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57"/>
      <c r="B27" s="158"/>
      <c r="C27" s="157"/>
      <c r="D27" s="157"/>
      <c r="E27" s="159" t="s">
        <v>1</v>
      </c>
      <c r="F27" s="159"/>
      <c r="G27" s="159"/>
      <c r="H27" s="159"/>
      <c r="I27" s="157"/>
      <c r="J27" s="157"/>
      <c r="K27" s="157"/>
      <c r="L27" s="160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</row>
    <row r="28" s="2" customFormat="1" ht="6.96" customHeight="1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2"/>
      <c r="C29" s="39"/>
      <c r="D29" s="161"/>
      <c r="E29" s="161"/>
      <c r="F29" s="161"/>
      <c r="G29" s="161"/>
      <c r="H29" s="161"/>
      <c r="I29" s="161"/>
      <c r="J29" s="161"/>
      <c r="K29" s="161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2"/>
      <c r="C30" s="39"/>
      <c r="D30" s="155" t="s">
        <v>98</v>
      </c>
      <c r="E30" s="39"/>
      <c r="F30" s="39"/>
      <c r="G30" s="39"/>
      <c r="H30" s="39"/>
      <c r="I30" s="39"/>
      <c r="J30" s="162">
        <f>J96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2"/>
      <c r="C31" s="39"/>
      <c r="D31" s="163" t="s">
        <v>89</v>
      </c>
      <c r="E31" s="39"/>
      <c r="F31" s="39"/>
      <c r="G31" s="39"/>
      <c r="H31" s="39"/>
      <c r="I31" s="39"/>
      <c r="J31" s="162">
        <f>J119</f>
        <v>0</v>
      </c>
      <c r="K31" s="3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2"/>
      <c r="C32" s="39"/>
      <c r="D32" s="164" t="s">
        <v>35</v>
      </c>
      <c r="E32" s="39"/>
      <c r="F32" s="39"/>
      <c r="G32" s="39"/>
      <c r="H32" s="39"/>
      <c r="I32" s="39"/>
      <c r="J32" s="165">
        <f>ROUND(J30 + J31,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2"/>
      <c r="C33" s="39"/>
      <c r="D33" s="161"/>
      <c r="E33" s="161"/>
      <c r="F33" s="161"/>
      <c r="G33" s="161"/>
      <c r="H33" s="161"/>
      <c r="I33" s="161"/>
      <c r="J33" s="161"/>
      <c r="K33" s="161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2"/>
      <c r="C34" s="39"/>
      <c r="D34" s="39"/>
      <c r="E34" s="39"/>
      <c r="F34" s="166" t="s">
        <v>37</v>
      </c>
      <c r="G34" s="39"/>
      <c r="H34" s="39"/>
      <c r="I34" s="166" t="s">
        <v>36</v>
      </c>
      <c r="J34" s="166" t="s">
        <v>38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2"/>
      <c r="C35" s="39"/>
      <c r="D35" s="167" t="s">
        <v>39</v>
      </c>
      <c r="E35" s="152" t="s">
        <v>40</v>
      </c>
      <c r="F35" s="168">
        <f>ROUND((SUM(BE119:BE126) + SUM(BE146:BE521)),  2)</f>
        <v>0</v>
      </c>
      <c r="G35" s="39"/>
      <c r="H35" s="39"/>
      <c r="I35" s="169">
        <v>0.20999999999999999</v>
      </c>
      <c r="J35" s="168">
        <f>ROUND(((SUM(BE119:BE126) + SUM(BE146:BE521))*I35),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2"/>
      <c r="C36" s="39"/>
      <c r="D36" s="39"/>
      <c r="E36" s="152" t="s">
        <v>41</v>
      </c>
      <c r="F36" s="168">
        <f>ROUND((SUM(BF119:BF126) + SUM(BF146:BF521)),  2)</f>
        <v>0</v>
      </c>
      <c r="G36" s="39"/>
      <c r="H36" s="39"/>
      <c r="I36" s="169">
        <v>0.12</v>
      </c>
      <c r="J36" s="168">
        <f>ROUND(((SUM(BF119:BF126) + SUM(BF146:BF521))*I36),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2"/>
      <c r="C37" s="39"/>
      <c r="D37" s="39"/>
      <c r="E37" s="152" t="s">
        <v>42</v>
      </c>
      <c r="F37" s="168">
        <f>ROUND((SUM(BG119:BG126) + SUM(BG146:BG521)),  2)</f>
        <v>0</v>
      </c>
      <c r="G37" s="39"/>
      <c r="H37" s="39"/>
      <c r="I37" s="169">
        <v>0.20999999999999999</v>
      </c>
      <c r="J37" s="168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2"/>
      <c r="C38" s="39"/>
      <c r="D38" s="39"/>
      <c r="E38" s="152" t="s">
        <v>43</v>
      </c>
      <c r="F38" s="168">
        <f>ROUND((SUM(BH119:BH126) + SUM(BH146:BH521)),  2)</f>
        <v>0</v>
      </c>
      <c r="G38" s="39"/>
      <c r="H38" s="39"/>
      <c r="I38" s="169">
        <v>0.12</v>
      </c>
      <c r="J38" s="168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2"/>
      <c r="C39" s="39"/>
      <c r="D39" s="39"/>
      <c r="E39" s="152" t="s">
        <v>44</v>
      </c>
      <c r="F39" s="168">
        <f>ROUND((SUM(BI119:BI126) + SUM(BI146:BI521)),  2)</f>
        <v>0</v>
      </c>
      <c r="G39" s="39"/>
      <c r="H39" s="39"/>
      <c r="I39" s="169">
        <v>0</v>
      </c>
      <c r="J39" s="168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2"/>
      <c r="C41" s="170"/>
      <c r="D41" s="171" t="s">
        <v>45</v>
      </c>
      <c r="E41" s="172"/>
      <c r="F41" s="172"/>
      <c r="G41" s="173" t="s">
        <v>46</v>
      </c>
      <c r="H41" s="174" t="s">
        <v>47</v>
      </c>
      <c r="I41" s="172"/>
      <c r="J41" s="175">
        <f>SUM(J32:J39)</f>
        <v>0</v>
      </c>
      <c r="K41" s="176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4"/>
      <c r="D50" s="177" t="s">
        <v>48</v>
      </c>
      <c r="E50" s="178"/>
      <c r="F50" s="178"/>
      <c r="G50" s="177" t="s">
        <v>49</v>
      </c>
      <c r="H50" s="178"/>
      <c r="I50" s="178"/>
      <c r="J50" s="178"/>
      <c r="K50" s="178"/>
      <c r="L50" s="64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9"/>
      <c r="B61" s="42"/>
      <c r="C61" s="39"/>
      <c r="D61" s="179" t="s">
        <v>50</v>
      </c>
      <c r="E61" s="180"/>
      <c r="F61" s="181" t="s">
        <v>51</v>
      </c>
      <c r="G61" s="179" t="s">
        <v>50</v>
      </c>
      <c r="H61" s="180"/>
      <c r="I61" s="180"/>
      <c r="J61" s="182" t="s">
        <v>51</v>
      </c>
      <c r="K61" s="180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9"/>
      <c r="B65" s="42"/>
      <c r="C65" s="39"/>
      <c r="D65" s="177" t="s">
        <v>52</v>
      </c>
      <c r="E65" s="183"/>
      <c r="F65" s="183"/>
      <c r="G65" s="177" t="s">
        <v>53</v>
      </c>
      <c r="H65" s="183"/>
      <c r="I65" s="183"/>
      <c r="J65" s="183"/>
      <c r="K65" s="183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9"/>
      <c r="B76" s="42"/>
      <c r="C76" s="39"/>
      <c r="D76" s="179" t="s">
        <v>50</v>
      </c>
      <c r="E76" s="180"/>
      <c r="F76" s="181" t="s">
        <v>51</v>
      </c>
      <c r="G76" s="179" t="s">
        <v>50</v>
      </c>
      <c r="H76" s="180"/>
      <c r="I76" s="180"/>
      <c r="J76" s="182" t="s">
        <v>51</v>
      </c>
      <c r="K76" s="180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4"/>
      <c r="C77" s="185"/>
      <c r="D77" s="185"/>
      <c r="E77" s="185"/>
      <c r="F77" s="185"/>
      <c r="G77" s="185"/>
      <c r="H77" s="185"/>
      <c r="I77" s="185"/>
      <c r="J77" s="185"/>
      <c r="K77" s="185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6"/>
      <c r="C81" s="187"/>
      <c r="D81" s="187"/>
      <c r="E81" s="187"/>
      <c r="F81" s="187"/>
      <c r="G81" s="187"/>
      <c r="H81" s="187"/>
      <c r="I81" s="187"/>
      <c r="J81" s="187"/>
      <c r="K81" s="187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2" t="s">
        <v>99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1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8" t="str">
        <f>E7</f>
        <v>Sanace sesuvu místní komunikace na ul. Čaplovecká Těrlicko</v>
      </c>
      <c r="F85" s="31"/>
      <c r="G85" s="31"/>
      <c r="H85" s="31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1" t="s">
        <v>96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30" customHeight="1">
      <c r="A87" s="39"/>
      <c r="B87" s="40"/>
      <c r="C87" s="41"/>
      <c r="D87" s="41"/>
      <c r="E87" s="77" t="str">
        <f>E9</f>
        <v>SO 101 - Zajištění svahu místní komunikace, vč. obnovy krajnice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1" t="s">
        <v>20</v>
      </c>
      <c r="D89" s="41"/>
      <c r="E89" s="41"/>
      <c r="F89" s="26" t="str">
        <f>F12</f>
        <v xml:space="preserve"> </v>
      </c>
      <c r="G89" s="41"/>
      <c r="H89" s="41"/>
      <c r="I89" s="31" t="s">
        <v>22</v>
      </c>
      <c r="J89" s="80" t="str">
        <f>IF(J12="","",J12)</f>
        <v>15. 9. 2025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1" t="s">
        <v>24</v>
      </c>
      <c r="D91" s="41"/>
      <c r="E91" s="41"/>
      <c r="F91" s="26" t="str">
        <f>E15</f>
        <v xml:space="preserve"> </v>
      </c>
      <c r="G91" s="41"/>
      <c r="H91" s="41"/>
      <c r="I91" s="31" t="s">
        <v>29</v>
      </c>
      <c r="J91" s="35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1" t="s">
        <v>27</v>
      </c>
      <c r="D92" s="41"/>
      <c r="E92" s="41"/>
      <c r="F92" s="26" t="str">
        <f>IF(E18="","",E18)</f>
        <v>Vyplň údaj</v>
      </c>
      <c r="G92" s="41"/>
      <c r="H92" s="41"/>
      <c r="I92" s="31" t="s">
        <v>31</v>
      </c>
      <c r="J92" s="35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89" t="s">
        <v>100</v>
      </c>
      <c r="D94" s="146"/>
      <c r="E94" s="146"/>
      <c r="F94" s="146"/>
      <c r="G94" s="146"/>
      <c r="H94" s="146"/>
      <c r="I94" s="146"/>
      <c r="J94" s="190" t="s">
        <v>101</v>
      </c>
      <c r="K94" s="146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91" t="s">
        <v>102</v>
      </c>
      <c r="D96" s="41"/>
      <c r="E96" s="41"/>
      <c r="F96" s="41"/>
      <c r="G96" s="41"/>
      <c r="H96" s="41"/>
      <c r="I96" s="41"/>
      <c r="J96" s="111">
        <f>J146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6" t="s">
        <v>103</v>
      </c>
    </row>
    <row r="97" s="9" customFormat="1" ht="24.96" customHeight="1">
      <c r="A97" s="9"/>
      <c r="B97" s="192"/>
      <c r="C97" s="193"/>
      <c r="D97" s="194" t="s">
        <v>104</v>
      </c>
      <c r="E97" s="195"/>
      <c r="F97" s="195"/>
      <c r="G97" s="195"/>
      <c r="H97" s="195"/>
      <c r="I97" s="195"/>
      <c r="J97" s="196">
        <f>J147</f>
        <v>0</v>
      </c>
      <c r="K97" s="193"/>
      <c r="L97" s="19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8"/>
      <c r="C98" s="199"/>
      <c r="D98" s="200" t="s">
        <v>105</v>
      </c>
      <c r="E98" s="201"/>
      <c r="F98" s="201"/>
      <c r="G98" s="201"/>
      <c r="H98" s="201"/>
      <c r="I98" s="201"/>
      <c r="J98" s="202">
        <f>J148</f>
        <v>0</v>
      </c>
      <c r="K98" s="199"/>
      <c r="L98" s="20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8"/>
      <c r="C99" s="199"/>
      <c r="D99" s="200" t="s">
        <v>106</v>
      </c>
      <c r="E99" s="201"/>
      <c r="F99" s="201"/>
      <c r="G99" s="201"/>
      <c r="H99" s="201"/>
      <c r="I99" s="201"/>
      <c r="J99" s="202">
        <f>J212</f>
        <v>0</v>
      </c>
      <c r="K99" s="199"/>
      <c r="L99" s="20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8"/>
      <c r="C100" s="199"/>
      <c r="D100" s="200" t="s">
        <v>107</v>
      </c>
      <c r="E100" s="201"/>
      <c r="F100" s="201"/>
      <c r="G100" s="201"/>
      <c r="H100" s="201"/>
      <c r="I100" s="201"/>
      <c r="J100" s="202">
        <f>J273</f>
        <v>0</v>
      </c>
      <c r="K100" s="199"/>
      <c r="L100" s="20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8"/>
      <c r="C101" s="199"/>
      <c r="D101" s="200" t="s">
        <v>108</v>
      </c>
      <c r="E101" s="201"/>
      <c r="F101" s="201"/>
      <c r="G101" s="201"/>
      <c r="H101" s="201"/>
      <c r="I101" s="201"/>
      <c r="J101" s="202">
        <f>J277</f>
        <v>0</v>
      </c>
      <c r="K101" s="199"/>
      <c r="L101" s="20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8"/>
      <c r="C102" s="199"/>
      <c r="D102" s="200" t="s">
        <v>109</v>
      </c>
      <c r="E102" s="201"/>
      <c r="F102" s="201"/>
      <c r="G102" s="201"/>
      <c r="H102" s="201"/>
      <c r="I102" s="201"/>
      <c r="J102" s="202">
        <f>J284</f>
        <v>0</v>
      </c>
      <c r="K102" s="199"/>
      <c r="L102" s="20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8"/>
      <c r="C103" s="199"/>
      <c r="D103" s="200" t="s">
        <v>110</v>
      </c>
      <c r="E103" s="201"/>
      <c r="F103" s="201"/>
      <c r="G103" s="201"/>
      <c r="H103" s="201"/>
      <c r="I103" s="201"/>
      <c r="J103" s="202">
        <f>J319</f>
        <v>0</v>
      </c>
      <c r="K103" s="199"/>
      <c r="L103" s="20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8"/>
      <c r="C104" s="199"/>
      <c r="D104" s="200" t="s">
        <v>111</v>
      </c>
      <c r="E104" s="201"/>
      <c r="F104" s="201"/>
      <c r="G104" s="201"/>
      <c r="H104" s="201"/>
      <c r="I104" s="201"/>
      <c r="J104" s="202">
        <f>J320</f>
        <v>0</v>
      </c>
      <c r="K104" s="199"/>
      <c r="L104" s="20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8"/>
      <c r="C105" s="199"/>
      <c r="D105" s="200" t="s">
        <v>112</v>
      </c>
      <c r="E105" s="201"/>
      <c r="F105" s="201"/>
      <c r="G105" s="201"/>
      <c r="H105" s="201"/>
      <c r="I105" s="201"/>
      <c r="J105" s="202">
        <f>J338</f>
        <v>0</v>
      </c>
      <c r="K105" s="199"/>
      <c r="L105" s="20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8"/>
      <c r="C106" s="199"/>
      <c r="D106" s="200" t="s">
        <v>113</v>
      </c>
      <c r="E106" s="201"/>
      <c r="F106" s="201"/>
      <c r="G106" s="201"/>
      <c r="H106" s="201"/>
      <c r="I106" s="201"/>
      <c r="J106" s="202">
        <f>J398</f>
        <v>0</v>
      </c>
      <c r="K106" s="199"/>
      <c r="L106" s="20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8"/>
      <c r="C107" s="199"/>
      <c r="D107" s="200" t="s">
        <v>114</v>
      </c>
      <c r="E107" s="201"/>
      <c r="F107" s="201"/>
      <c r="G107" s="201"/>
      <c r="H107" s="201"/>
      <c r="I107" s="201"/>
      <c r="J107" s="202">
        <f>J408</f>
        <v>0</v>
      </c>
      <c r="K107" s="199"/>
      <c r="L107" s="20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92"/>
      <c r="C108" s="193"/>
      <c r="D108" s="194" t="s">
        <v>115</v>
      </c>
      <c r="E108" s="195"/>
      <c r="F108" s="195"/>
      <c r="G108" s="195"/>
      <c r="H108" s="195"/>
      <c r="I108" s="195"/>
      <c r="J108" s="196">
        <f>J415</f>
        <v>0</v>
      </c>
      <c r="K108" s="193"/>
      <c r="L108" s="197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98"/>
      <c r="C109" s="199"/>
      <c r="D109" s="200" t="s">
        <v>116</v>
      </c>
      <c r="E109" s="201"/>
      <c r="F109" s="201"/>
      <c r="G109" s="201"/>
      <c r="H109" s="201"/>
      <c r="I109" s="201"/>
      <c r="J109" s="202">
        <f>J416</f>
        <v>0</v>
      </c>
      <c r="K109" s="199"/>
      <c r="L109" s="203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98"/>
      <c r="C110" s="199"/>
      <c r="D110" s="200" t="s">
        <v>117</v>
      </c>
      <c r="E110" s="201"/>
      <c r="F110" s="201"/>
      <c r="G110" s="201"/>
      <c r="H110" s="201"/>
      <c r="I110" s="201"/>
      <c r="J110" s="202">
        <f>J433</f>
        <v>0</v>
      </c>
      <c r="K110" s="199"/>
      <c r="L110" s="203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9" customFormat="1" ht="24.96" customHeight="1">
      <c r="A111" s="9"/>
      <c r="B111" s="192"/>
      <c r="C111" s="193"/>
      <c r="D111" s="194" t="s">
        <v>118</v>
      </c>
      <c r="E111" s="195"/>
      <c r="F111" s="195"/>
      <c r="G111" s="195"/>
      <c r="H111" s="195"/>
      <c r="I111" s="195"/>
      <c r="J111" s="196">
        <f>J437</f>
        <v>0</v>
      </c>
      <c r="K111" s="193"/>
      <c r="L111" s="197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10" customFormat="1" ht="19.92" customHeight="1">
      <c r="A112" s="10"/>
      <c r="B112" s="198"/>
      <c r="C112" s="199"/>
      <c r="D112" s="200" t="s">
        <v>119</v>
      </c>
      <c r="E112" s="201"/>
      <c r="F112" s="201"/>
      <c r="G112" s="201"/>
      <c r="H112" s="201"/>
      <c r="I112" s="201"/>
      <c r="J112" s="202">
        <f>J438</f>
        <v>0</v>
      </c>
      <c r="K112" s="199"/>
      <c r="L112" s="203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98"/>
      <c r="C113" s="199"/>
      <c r="D113" s="200" t="s">
        <v>120</v>
      </c>
      <c r="E113" s="201"/>
      <c r="F113" s="201"/>
      <c r="G113" s="201"/>
      <c r="H113" s="201"/>
      <c r="I113" s="201"/>
      <c r="J113" s="202">
        <f>J476</f>
        <v>0</v>
      </c>
      <c r="K113" s="199"/>
      <c r="L113" s="203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98"/>
      <c r="C114" s="199"/>
      <c r="D114" s="200" t="s">
        <v>121</v>
      </c>
      <c r="E114" s="201"/>
      <c r="F114" s="201"/>
      <c r="G114" s="201"/>
      <c r="H114" s="201"/>
      <c r="I114" s="201"/>
      <c r="J114" s="202">
        <f>J485</f>
        <v>0</v>
      </c>
      <c r="K114" s="199"/>
      <c r="L114" s="203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98"/>
      <c r="C115" s="199"/>
      <c r="D115" s="200" t="s">
        <v>122</v>
      </c>
      <c r="E115" s="201"/>
      <c r="F115" s="201"/>
      <c r="G115" s="201"/>
      <c r="H115" s="201"/>
      <c r="I115" s="201"/>
      <c r="J115" s="202">
        <f>J505</f>
        <v>0</v>
      </c>
      <c r="K115" s="199"/>
      <c r="L115" s="203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9.92" customHeight="1">
      <c r="A116" s="10"/>
      <c r="B116" s="198"/>
      <c r="C116" s="199"/>
      <c r="D116" s="200" t="s">
        <v>123</v>
      </c>
      <c r="E116" s="201"/>
      <c r="F116" s="201"/>
      <c r="G116" s="201"/>
      <c r="H116" s="201"/>
      <c r="I116" s="201"/>
      <c r="J116" s="202">
        <f>J509</f>
        <v>0</v>
      </c>
      <c r="K116" s="199"/>
      <c r="L116" s="203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2" customFormat="1" ht="21.84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29.28" customHeight="1">
      <c r="A119" s="39"/>
      <c r="B119" s="40"/>
      <c r="C119" s="191" t="s">
        <v>124</v>
      </c>
      <c r="D119" s="41"/>
      <c r="E119" s="41"/>
      <c r="F119" s="41"/>
      <c r="G119" s="41"/>
      <c r="H119" s="41"/>
      <c r="I119" s="41"/>
      <c r="J119" s="204">
        <f>ROUND(J120 + J121 + J122 + J123 + J124 + J125,2)</f>
        <v>0</v>
      </c>
      <c r="K119" s="41"/>
      <c r="L119" s="64"/>
      <c r="N119" s="205" t="s">
        <v>39</v>
      </c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8" customHeight="1">
      <c r="A120" s="39"/>
      <c r="B120" s="40"/>
      <c r="C120" s="41"/>
      <c r="D120" s="141" t="s">
        <v>125</v>
      </c>
      <c r="E120" s="134"/>
      <c r="F120" s="134"/>
      <c r="G120" s="41"/>
      <c r="H120" s="41"/>
      <c r="I120" s="41"/>
      <c r="J120" s="135">
        <v>0</v>
      </c>
      <c r="K120" s="41"/>
      <c r="L120" s="206"/>
      <c r="M120" s="207"/>
      <c r="N120" s="208" t="s">
        <v>40</v>
      </c>
      <c r="O120" s="207"/>
      <c r="P120" s="207"/>
      <c r="Q120" s="207"/>
      <c r="R120" s="207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7"/>
      <c r="AG120" s="207"/>
      <c r="AH120" s="207"/>
      <c r="AI120" s="207"/>
      <c r="AJ120" s="207"/>
      <c r="AK120" s="207"/>
      <c r="AL120" s="207"/>
      <c r="AM120" s="207"/>
      <c r="AN120" s="207"/>
      <c r="AO120" s="207"/>
      <c r="AP120" s="207"/>
      <c r="AQ120" s="207"/>
      <c r="AR120" s="207"/>
      <c r="AS120" s="207"/>
      <c r="AT120" s="207"/>
      <c r="AU120" s="207"/>
      <c r="AV120" s="207"/>
      <c r="AW120" s="207"/>
      <c r="AX120" s="207"/>
      <c r="AY120" s="210" t="s">
        <v>126</v>
      </c>
      <c r="AZ120" s="207"/>
      <c r="BA120" s="207"/>
      <c r="BB120" s="207"/>
      <c r="BC120" s="207"/>
      <c r="BD120" s="207"/>
      <c r="BE120" s="211">
        <f>IF(N120="základní",J120,0)</f>
        <v>0</v>
      </c>
      <c r="BF120" s="211">
        <f>IF(N120="snížená",J120,0)</f>
        <v>0</v>
      </c>
      <c r="BG120" s="211">
        <f>IF(N120="zákl. přenesená",J120,0)</f>
        <v>0</v>
      </c>
      <c r="BH120" s="211">
        <f>IF(N120="sníž. přenesená",J120,0)</f>
        <v>0</v>
      </c>
      <c r="BI120" s="211">
        <f>IF(N120="nulová",J120,0)</f>
        <v>0</v>
      </c>
      <c r="BJ120" s="210" t="s">
        <v>83</v>
      </c>
      <c r="BK120" s="207"/>
      <c r="BL120" s="207"/>
      <c r="BM120" s="207"/>
    </row>
    <row r="121" s="2" customFormat="1" ht="18" customHeight="1">
      <c r="A121" s="39"/>
      <c r="B121" s="40"/>
      <c r="C121" s="41"/>
      <c r="D121" s="141" t="s">
        <v>127</v>
      </c>
      <c r="E121" s="134"/>
      <c r="F121" s="134"/>
      <c r="G121" s="41"/>
      <c r="H121" s="41"/>
      <c r="I121" s="41"/>
      <c r="J121" s="135">
        <v>0</v>
      </c>
      <c r="K121" s="41"/>
      <c r="L121" s="206"/>
      <c r="M121" s="207"/>
      <c r="N121" s="208" t="s">
        <v>40</v>
      </c>
      <c r="O121" s="207"/>
      <c r="P121" s="207"/>
      <c r="Q121" s="207"/>
      <c r="R121" s="207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7"/>
      <c r="AG121" s="207"/>
      <c r="AH121" s="207"/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  <c r="AT121" s="207"/>
      <c r="AU121" s="207"/>
      <c r="AV121" s="207"/>
      <c r="AW121" s="207"/>
      <c r="AX121" s="207"/>
      <c r="AY121" s="210" t="s">
        <v>126</v>
      </c>
      <c r="AZ121" s="207"/>
      <c r="BA121" s="207"/>
      <c r="BB121" s="207"/>
      <c r="BC121" s="207"/>
      <c r="BD121" s="207"/>
      <c r="BE121" s="211">
        <f>IF(N121="základní",J121,0)</f>
        <v>0</v>
      </c>
      <c r="BF121" s="211">
        <f>IF(N121="snížená",J121,0)</f>
        <v>0</v>
      </c>
      <c r="BG121" s="211">
        <f>IF(N121="zákl. přenesená",J121,0)</f>
        <v>0</v>
      </c>
      <c r="BH121" s="211">
        <f>IF(N121="sníž. přenesená",J121,0)</f>
        <v>0</v>
      </c>
      <c r="BI121" s="211">
        <f>IF(N121="nulová",J121,0)</f>
        <v>0</v>
      </c>
      <c r="BJ121" s="210" t="s">
        <v>83</v>
      </c>
      <c r="BK121" s="207"/>
      <c r="BL121" s="207"/>
      <c r="BM121" s="207"/>
    </row>
    <row r="122" s="2" customFormat="1" ht="18" customHeight="1">
      <c r="A122" s="39"/>
      <c r="B122" s="40"/>
      <c r="C122" s="41"/>
      <c r="D122" s="141" t="s">
        <v>128</v>
      </c>
      <c r="E122" s="134"/>
      <c r="F122" s="134"/>
      <c r="G122" s="41"/>
      <c r="H122" s="41"/>
      <c r="I122" s="41"/>
      <c r="J122" s="135">
        <v>0</v>
      </c>
      <c r="K122" s="41"/>
      <c r="L122" s="206"/>
      <c r="M122" s="207"/>
      <c r="N122" s="208" t="s">
        <v>40</v>
      </c>
      <c r="O122" s="207"/>
      <c r="P122" s="207"/>
      <c r="Q122" s="207"/>
      <c r="R122" s="207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209"/>
      <c r="AF122" s="207"/>
      <c r="AG122" s="207"/>
      <c r="AH122" s="207"/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207"/>
      <c r="AW122" s="207"/>
      <c r="AX122" s="207"/>
      <c r="AY122" s="210" t="s">
        <v>126</v>
      </c>
      <c r="AZ122" s="207"/>
      <c r="BA122" s="207"/>
      <c r="BB122" s="207"/>
      <c r="BC122" s="207"/>
      <c r="BD122" s="207"/>
      <c r="BE122" s="211">
        <f>IF(N122="základní",J122,0)</f>
        <v>0</v>
      </c>
      <c r="BF122" s="211">
        <f>IF(N122="snížená",J122,0)</f>
        <v>0</v>
      </c>
      <c r="BG122" s="211">
        <f>IF(N122="zákl. přenesená",J122,0)</f>
        <v>0</v>
      </c>
      <c r="BH122" s="211">
        <f>IF(N122="sníž. přenesená",J122,0)</f>
        <v>0</v>
      </c>
      <c r="BI122" s="211">
        <f>IF(N122="nulová",J122,0)</f>
        <v>0</v>
      </c>
      <c r="BJ122" s="210" t="s">
        <v>83</v>
      </c>
      <c r="BK122" s="207"/>
      <c r="BL122" s="207"/>
      <c r="BM122" s="207"/>
    </row>
    <row r="123" s="2" customFormat="1" ht="18" customHeight="1">
      <c r="A123" s="39"/>
      <c r="B123" s="40"/>
      <c r="C123" s="41"/>
      <c r="D123" s="141" t="s">
        <v>129</v>
      </c>
      <c r="E123" s="134"/>
      <c r="F123" s="134"/>
      <c r="G123" s="41"/>
      <c r="H123" s="41"/>
      <c r="I123" s="41"/>
      <c r="J123" s="135">
        <v>0</v>
      </c>
      <c r="K123" s="41"/>
      <c r="L123" s="206"/>
      <c r="M123" s="207"/>
      <c r="N123" s="208" t="s">
        <v>40</v>
      </c>
      <c r="O123" s="207"/>
      <c r="P123" s="207"/>
      <c r="Q123" s="207"/>
      <c r="R123" s="207"/>
      <c r="S123" s="209"/>
      <c r="T123" s="209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209"/>
      <c r="AF123" s="207"/>
      <c r="AG123" s="207"/>
      <c r="AH123" s="207"/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7"/>
      <c r="AV123" s="207"/>
      <c r="AW123" s="207"/>
      <c r="AX123" s="207"/>
      <c r="AY123" s="210" t="s">
        <v>126</v>
      </c>
      <c r="AZ123" s="207"/>
      <c r="BA123" s="207"/>
      <c r="BB123" s="207"/>
      <c r="BC123" s="207"/>
      <c r="BD123" s="207"/>
      <c r="BE123" s="211">
        <f>IF(N123="základní",J123,0)</f>
        <v>0</v>
      </c>
      <c r="BF123" s="211">
        <f>IF(N123="snížená",J123,0)</f>
        <v>0</v>
      </c>
      <c r="BG123" s="211">
        <f>IF(N123="zákl. přenesená",J123,0)</f>
        <v>0</v>
      </c>
      <c r="BH123" s="211">
        <f>IF(N123="sníž. přenesená",J123,0)</f>
        <v>0</v>
      </c>
      <c r="BI123" s="211">
        <f>IF(N123="nulová",J123,0)</f>
        <v>0</v>
      </c>
      <c r="BJ123" s="210" t="s">
        <v>83</v>
      </c>
      <c r="BK123" s="207"/>
      <c r="BL123" s="207"/>
      <c r="BM123" s="207"/>
    </row>
    <row r="124" s="2" customFormat="1" ht="18" customHeight="1">
      <c r="A124" s="39"/>
      <c r="B124" s="40"/>
      <c r="C124" s="41"/>
      <c r="D124" s="141" t="s">
        <v>130</v>
      </c>
      <c r="E124" s="134"/>
      <c r="F124" s="134"/>
      <c r="G124" s="41"/>
      <c r="H124" s="41"/>
      <c r="I124" s="41"/>
      <c r="J124" s="135">
        <v>0</v>
      </c>
      <c r="K124" s="41"/>
      <c r="L124" s="206"/>
      <c r="M124" s="207"/>
      <c r="N124" s="208" t="s">
        <v>40</v>
      </c>
      <c r="O124" s="207"/>
      <c r="P124" s="207"/>
      <c r="Q124" s="207"/>
      <c r="R124" s="207"/>
      <c r="S124" s="209"/>
      <c r="T124" s="209"/>
      <c r="U124" s="209"/>
      <c r="V124" s="209"/>
      <c r="W124" s="209"/>
      <c r="X124" s="209"/>
      <c r="Y124" s="209"/>
      <c r="Z124" s="209"/>
      <c r="AA124" s="209"/>
      <c r="AB124" s="209"/>
      <c r="AC124" s="209"/>
      <c r="AD124" s="209"/>
      <c r="AE124" s="209"/>
      <c r="AF124" s="207"/>
      <c r="AG124" s="207"/>
      <c r="AH124" s="207"/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07"/>
      <c r="AW124" s="207"/>
      <c r="AX124" s="207"/>
      <c r="AY124" s="210" t="s">
        <v>126</v>
      </c>
      <c r="AZ124" s="207"/>
      <c r="BA124" s="207"/>
      <c r="BB124" s="207"/>
      <c r="BC124" s="207"/>
      <c r="BD124" s="207"/>
      <c r="BE124" s="211">
        <f>IF(N124="základní",J124,0)</f>
        <v>0</v>
      </c>
      <c r="BF124" s="211">
        <f>IF(N124="snížená",J124,0)</f>
        <v>0</v>
      </c>
      <c r="BG124" s="211">
        <f>IF(N124="zákl. přenesená",J124,0)</f>
        <v>0</v>
      </c>
      <c r="BH124" s="211">
        <f>IF(N124="sníž. přenesená",J124,0)</f>
        <v>0</v>
      </c>
      <c r="BI124" s="211">
        <f>IF(N124="nulová",J124,0)</f>
        <v>0</v>
      </c>
      <c r="BJ124" s="210" t="s">
        <v>83</v>
      </c>
      <c r="BK124" s="207"/>
      <c r="BL124" s="207"/>
      <c r="BM124" s="207"/>
    </row>
    <row r="125" s="2" customFormat="1" ht="18" customHeight="1">
      <c r="A125" s="39"/>
      <c r="B125" s="40"/>
      <c r="C125" s="41"/>
      <c r="D125" s="134" t="s">
        <v>131</v>
      </c>
      <c r="E125" s="41"/>
      <c r="F125" s="41"/>
      <c r="G125" s="41"/>
      <c r="H125" s="41"/>
      <c r="I125" s="41"/>
      <c r="J125" s="135">
        <f>ROUND(J30*T125,2)</f>
        <v>0</v>
      </c>
      <c r="K125" s="41"/>
      <c r="L125" s="206"/>
      <c r="M125" s="207"/>
      <c r="N125" s="208" t="s">
        <v>40</v>
      </c>
      <c r="O125" s="207"/>
      <c r="P125" s="207"/>
      <c r="Q125" s="207"/>
      <c r="R125" s="207"/>
      <c r="S125" s="209"/>
      <c r="T125" s="209"/>
      <c r="U125" s="209"/>
      <c r="V125" s="209"/>
      <c r="W125" s="209"/>
      <c r="X125" s="209"/>
      <c r="Y125" s="209"/>
      <c r="Z125" s="209"/>
      <c r="AA125" s="209"/>
      <c r="AB125" s="209"/>
      <c r="AC125" s="209"/>
      <c r="AD125" s="209"/>
      <c r="AE125" s="209"/>
      <c r="AF125" s="207"/>
      <c r="AG125" s="207"/>
      <c r="AH125" s="207"/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207"/>
      <c r="AV125" s="207"/>
      <c r="AW125" s="207"/>
      <c r="AX125" s="207"/>
      <c r="AY125" s="210" t="s">
        <v>132</v>
      </c>
      <c r="AZ125" s="207"/>
      <c r="BA125" s="207"/>
      <c r="BB125" s="207"/>
      <c r="BC125" s="207"/>
      <c r="BD125" s="207"/>
      <c r="BE125" s="211">
        <f>IF(N125="základní",J125,0)</f>
        <v>0</v>
      </c>
      <c r="BF125" s="211">
        <f>IF(N125="snížená",J125,0)</f>
        <v>0</v>
      </c>
      <c r="BG125" s="211">
        <f>IF(N125="zákl. přenesená",J125,0)</f>
        <v>0</v>
      </c>
      <c r="BH125" s="211">
        <f>IF(N125="sníž. přenesená",J125,0)</f>
        <v>0</v>
      </c>
      <c r="BI125" s="211">
        <f>IF(N125="nulová",J125,0)</f>
        <v>0</v>
      </c>
      <c r="BJ125" s="210" t="s">
        <v>83</v>
      </c>
      <c r="BK125" s="207"/>
      <c r="BL125" s="207"/>
      <c r="BM125" s="207"/>
    </row>
    <row r="126" s="2" customForma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29.28" customHeight="1">
      <c r="A127" s="39"/>
      <c r="B127" s="40"/>
      <c r="C127" s="145" t="s">
        <v>94</v>
      </c>
      <c r="D127" s="146"/>
      <c r="E127" s="146"/>
      <c r="F127" s="146"/>
      <c r="G127" s="146"/>
      <c r="H127" s="146"/>
      <c r="I127" s="146"/>
      <c r="J127" s="147">
        <f>ROUND(J96+J119,2)</f>
        <v>0</v>
      </c>
      <c r="K127" s="146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2" customFormat="1" ht="6.96" customHeight="1">
      <c r="A128" s="39"/>
      <c r="B128" s="67"/>
      <c r="C128" s="68"/>
      <c r="D128" s="68"/>
      <c r="E128" s="68"/>
      <c r="F128" s="68"/>
      <c r="G128" s="68"/>
      <c r="H128" s="68"/>
      <c r="I128" s="68"/>
      <c r="J128" s="68"/>
      <c r="K128" s="68"/>
      <c r="L128" s="64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</row>
    <row r="132" s="2" customFormat="1" ht="6.96" customHeight="1">
      <c r="A132" s="39"/>
      <c r="B132" s="69"/>
      <c r="C132" s="70"/>
      <c r="D132" s="70"/>
      <c r="E132" s="70"/>
      <c r="F132" s="70"/>
      <c r="G132" s="70"/>
      <c r="H132" s="70"/>
      <c r="I132" s="70"/>
      <c r="J132" s="70"/>
      <c r="K132" s="70"/>
      <c r="L132" s="64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</row>
    <row r="133" s="2" customFormat="1" ht="24.96" customHeight="1">
      <c r="A133" s="39"/>
      <c r="B133" s="40"/>
      <c r="C133" s="22" t="s">
        <v>133</v>
      </c>
      <c r="D133" s="41"/>
      <c r="E133" s="41"/>
      <c r="F133" s="41"/>
      <c r="G133" s="41"/>
      <c r="H133" s="41"/>
      <c r="I133" s="41"/>
      <c r="J133" s="41"/>
      <c r="K133" s="41"/>
      <c r="L133" s="64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</row>
    <row r="134" s="2" customFormat="1" ht="6.96" customHeight="1">
      <c r="A134" s="39"/>
      <c r="B134" s="40"/>
      <c r="C134" s="41"/>
      <c r="D134" s="41"/>
      <c r="E134" s="41"/>
      <c r="F134" s="41"/>
      <c r="G134" s="41"/>
      <c r="H134" s="41"/>
      <c r="I134" s="41"/>
      <c r="J134" s="41"/>
      <c r="K134" s="41"/>
      <c r="L134" s="64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="2" customFormat="1" ht="12" customHeight="1">
      <c r="A135" s="39"/>
      <c r="B135" s="40"/>
      <c r="C135" s="31" t="s">
        <v>16</v>
      </c>
      <c r="D135" s="41"/>
      <c r="E135" s="41"/>
      <c r="F135" s="41"/>
      <c r="G135" s="41"/>
      <c r="H135" s="41"/>
      <c r="I135" s="41"/>
      <c r="J135" s="41"/>
      <c r="K135" s="41"/>
      <c r="L135" s="64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</row>
    <row r="136" s="2" customFormat="1" ht="16.5" customHeight="1">
      <c r="A136" s="39"/>
      <c r="B136" s="40"/>
      <c r="C136" s="41"/>
      <c r="D136" s="41"/>
      <c r="E136" s="188" t="str">
        <f>E7</f>
        <v>Sanace sesuvu místní komunikace na ul. Čaplovecká Těrlicko</v>
      </c>
      <c r="F136" s="31"/>
      <c r="G136" s="31"/>
      <c r="H136" s="31"/>
      <c r="I136" s="41"/>
      <c r="J136" s="41"/>
      <c r="K136" s="41"/>
      <c r="L136" s="64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</row>
    <row r="137" s="2" customFormat="1" ht="12" customHeight="1">
      <c r="A137" s="39"/>
      <c r="B137" s="40"/>
      <c r="C137" s="31" t="s">
        <v>96</v>
      </c>
      <c r="D137" s="41"/>
      <c r="E137" s="41"/>
      <c r="F137" s="41"/>
      <c r="G137" s="41"/>
      <c r="H137" s="41"/>
      <c r="I137" s="41"/>
      <c r="J137" s="41"/>
      <c r="K137" s="41"/>
      <c r="L137" s="64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="2" customFormat="1" ht="30" customHeight="1">
      <c r="A138" s="39"/>
      <c r="B138" s="40"/>
      <c r="C138" s="41"/>
      <c r="D138" s="41"/>
      <c r="E138" s="77" t="str">
        <f>E9</f>
        <v>SO 101 - Zajištění svahu místní komunikace, vč. obnovy krajnice</v>
      </c>
      <c r="F138" s="41"/>
      <c r="G138" s="41"/>
      <c r="H138" s="41"/>
      <c r="I138" s="41"/>
      <c r="J138" s="41"/>
      <c r="K138" s="41"/>
      <c r="L138" s="64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  <row r="139" s="2" customFormat="1" ht="6.96" customHeight="1">
      <c r="A139" s="39"/>
      <c r="B139" s="40"/>
      <c r="C139" s="41"/>
      <c r="D139" s="41"/>
      <c r="E139" s="41"/>
      <c r="F139" s="41"/>
      <c r="G139" s="41"/>
      <c r="H139" s="41"/>
      <c r="I139" s="41"/>
      <c r="J139" s="41"/>
      <c r="K139" s="41"/>
      <c r="L139" s="64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</row>
    <row r="140" s="2" customFormat="1" ht="12" customHeight="1">
      <c r="A140" s="39"/>
      <c r="B140" s="40"/>
      <c r="C140" s="31" t="s">
        <v>20</v>
      </c>
      <c r="D140" s="41"/>
      <c r="E140" s="41"/>
      <c r="F140" s="26" t="str">
        <f>F12</f>
        <v xml:space="preserve"> </v>
      </c>
      <c r="G140" s="41"/>
      <c r="H140" s="41"/>
      <c r="I140" s="31" t="s">
        <v>22</v>
      </c>
      <c r="J140" s="80" t="str">
        <f>IF(J12="","",J12)</f>
        <v>15. 9. 2025</v>
      </c>
      <c r="K140" s="41"/>
      <c r="L140" s="64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  <row r="141" s="2" customFormat="1" ht="6.96" customHeight="1">
      <c r="A141" s="39"/>
      <c r="B141" s="40"/>
      <c r="C141" s="41"/>
      <c r="D141" s="41"/>
      <c r="E141" s="41"/>
      <c r="F141" s="41"/>
      <c r="G141" s="41"/>
      <c r="H141" s="41"/>
      <c r="I141" s="41"/>
      <c r="J141" s="41"/>
      <c r="K141" s="41"/>
      <c r="L141" s="64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="2" customFormat="1" ht="15.15" customHeight="1">
      <c r="A142" s="39"/>
      <c r="B142" s="40"/>
      <c r="C142" s="31" t="s">
        <v>24</v>
      </c>
      <c r="D142" s="41"/>
      <c r="E142" s="41"/>
      <c r="F142" s="26" t="str">
        <f>E15</f>
        <v xml:space="preserve"> </v>
      </c>
      <c r="G142" s="41"/>
      <c r="H142" s="41"/>
      <c r="I142" s="31" t="s">
        <v>29</v>
      </c>
      <c r="J142" s="35" t="str">
        <f>E21</f>
        <v xml:space="preserve"> </v>
      </c>
      <c r="K142" s="41"/>
      <c r="L142" s="64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  <row r="143" s="2" customFormat="1" ht="15.15" customHeight="1">
      <c r="A143" s="39"/>
      <c r="B143" s="40"/>
      <c r="C143" s="31" t="s">
        <v>27</v>
      </c>
      <c r="D143" s="41"/>
      <c r="E143" s="41"/>
      <c r="F143" s="26" t="str">
        <f>IF(E18="","",E18)</f>
        <v>Vyplň údaj</v>
      </c>
      <c r="G143" s="41"/>
      <c r="H143" s="41"/>
      <c r="I143" s="31" t="s">
        <v>31</v>
      </c>
      <c r="J143" s="35" t="str">
        <f>E24</f>
        <v xml:space="preserve"> </v>
      </c>
      <c r="K143" s="41"/>
      <c r="L143" s="64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</row>
    <row r="144" s="2" customFormat="1" ht="10.32" customHeight="1">
      <c r="A144" s="39"/>
      <c r="B144" s="40"/>
      <c r="C144" s="41"/>
      <c r="D144" s="41"/>
      <c r="E144" s="41"/>
      <c r="F144" s="41"/>
      <c r="G144" s="41"/>
      <c r="H144" s="41"/>
      <c r="I144" s="41"/>
      <c r="J144" s="41"/>
      <c r="K144" s="41"/>
      <c r="L144" s="64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</row>
    <row r="145" s="11" customFormat="1" ht="29.28" customHeight="1">
      <c r="A145" s="212"/>
      <c r="B145" s="213"/>
      <c r="C145" s="214" t="s">
        <v>134</v>
      </c>
      <c r="D145" s="215" t="s">
        <v>60</v>
      </c>
      <c r="E145" s="215" t="s">
        <v>56</v>
      </c>
      <c r="F145" s="215" t="s">
        <v>57</v>
      </c>
      <c r="G145" s="215" t="s">
        <v>135</v>
      </c>
      <c r="H145" s="215" t="s">
        <v>136</v>
      </c>
      <c r="I145" s="215" t="s">
        <v>137</v>
      </c>
      <c r="J145" s="215" t="s">
        <v>101</v>
      </c>
      <c r="K145" s="216" t="s">
        <v>138</v>
      </c>
      <c r="L145" s="217"/>
      <c r="M145" s="101" t="s">
        <v>1</v>
      </c>
      <c r="N145" s="102" t="s">
        <v>39</v>
      </c>
      <c r="O145" s="102" t="s">
        <v>139</v>
      </c>
      <c r="P145" s="102" t="s">
        <v>140</v>
      </c>
      <c r="Q145" s="102" t="s">
        <v>141</v>
      </c>
      <c r="R145" s="102" t="s">
        <v>142</v>
      </c>
      <c r="S145" s="102" t="s">
        <v>143</v>
      </c>
      <c r="T145" s="103" t="s">
        <v>144</v>
      </c>
      <c r="U145" s="212"/>
      <c r="V145" s="212"/>
      <c r="W145" s="212"/>
      <c r="X145" s="212"/>
      <c r="Y145" s="212"/>
      <c r="Z145" s="212"/>
      <c r="AA145" s="212"/>
      <c r="AB145" s="212"/>
      <c r="AC145" s="212"/>
      <c r="AD145" s="212"/>
      <c r="AE145" s="212"/>
    </row>
    <row r="146" s="2" customFormat="1" ht="22.8" customHeight="1">
      <c r="A146" s="39"/>
      <c r="B146" s="40"/>
      <c r="C146" s="108" t="s">
        <v>145</v>
      </c>
      <c r="D146" s="41"/>
      <c r="E146" s="41"/>
      <c r="F146" s="41"/>
      <c r="G146" s="41"/>
      <c r="H146" s="41"/>
      <c r="I146" s="41"/>
      <c r="J146" s="218">
        <f>BK146</f>
        <v>0</v>
      </c>
      <c r="K146" s="41"/>
      <c r="L146" s="42"/>
      <c r="M146" s="104"/>
      <c r="N146" s="219"/>
      <c r="O146" s="105"/>
      <c r="P146" s="220">
        <f>P147+P415+P437</f>
        <v>0</v>
      </c>
      <c r="Q146" s="105"/>
      <c r="R146" s="220">
        <f>R147+R415+R437</f>
        <v>599.64261946999989</v>
      </c>
      <c r="S146" s="105"/>
      <c r="T146" s="221">
        <f>T147+T415+T437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6" t="s">
        <v>74</v>
      </c>
      <c r="AU146" s="16" t="s">
        <v>103</v>
      </c>
      <c r="BK146" s="222">
        <f>BK147+BK415+BK437</f>
        <v>0</v>
      </c>
    </row>
    <row r="147" s="12" customFormat="1" ht="25.92" customHeight="1">
      <c r="A147" s="12"/>
      <c r="B147" s="223"/>
      <c r="C147" s="224"/>
      <c r="D147" s="225" t="s">
        <v>74</v>
      </c>
      <c r="E147" s="226" t="s">
        <v>146</v>
      </c>
      <c r="F147" s="226" t="s">
        <v>147</v>
      </c>
      <c r="G147" s="224"/>
      <c r="H147" s="224"/>
      <c r="I147" s="227"/>
      <c r="J147" s="228">
        <f>BK147</f>
        <v>0</v>
      </c>
      <c r="K147" s="224"/>
      <c r="L147" s="229"/>
      <c r="M147" s="230"/>
      <c r="N147" s="231"/>
      <c r="O147" s="231"/>
      <c r="P147" s="232">
        <f>P148+P212+P273+P277+P284+P319+P320+P338+P398+P408</f>
        <v>0</v>
      </c>
      <c r="Q147" s="231"/>
      <c r="R147" s="232">
        <f>R148+R212+R273+R277+R284+R319+R320+R338+R398+R408</f>
        <v>599.15469946999985</v>
      </c>
      <c r="S147" s="231"/>
      <c r="T147" s="233">
        <f>T148+T212+T273+T277+T284+T319+T320+T338+T398+T408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34" t="s">
        <v>83</v>
      </c>
      <c r="AT147" s="235" t="s">
        <v>74</v>
      </c>
      <c r="AU147" s="235" t="s">
        <v>75</v>
      </c>
      <c r="AY147" s="234" t="s">
        <v>148</v>
      </c>
      <c r="BK147" s="236">
        <f>BK148+BK212+BK273+BK277+BK284+BK319+BK320+BK338+BK398+BK408</f>
        <v>0</v>
      </c>
    </row>
    <row r="148" s="12" customFormat="1" ht="22.8" customHeight="1">
      <c r="A148" s="12"/>
      <c r="B148" s="223"/>
      <c r="C148" s="224"/>
      <c r="D148" s="225" t="s">
        <v>74</v>
      </c>
      <c r="E148" s="237" t="s">
        <v>83</v>
      </c>
      <c r="F148" s="237" t="s">
        <v>149</v>
      </c>
      <c r="G148" s="224"/>
      <c r="H148" s="224"/>
      <c r="I148" s="227"/>
      <c r="J148" s="238">
        <f>BK148</f>
        <v>0</v>
      </c>
      <c r="K148" s="224"/>
      <c r="L148" s="229"/>
      <c r="M148" s="230"/>
      <c r="N148" s="231"/>
      <c r="O148" s="231"/>
      <c r="P148" s="232">
        <f>SUM(P149:P211)</f>
        <v>0</v>
      </c>
      <c r="Q148" s="231"/>
      <c r="R148" s="232">
        <f>SUM(R149:R211)</f>
        <v>8.4268799999999988</v>
      </c>
      <c r="S148" s="231"/>
      <c r="T148" s="233">
        <f>SUM(T149:T211)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34" t="s">
        <v>83</v>
      </c>
      <c r="AT148" s="235" t="s">
        <v>74</v>
      </c>
      <c r="AU148" s="235" t="s">
        <v>83</v>
      </c>
      <c r="AY148" s="234" t="s">
        <v>148</v>
      </c>
      <c r="BK148" s="236">
        <f>SUM(BK149:BK211)</f>
        <v>0</v>
      </c>
    </row>
    <row r="149" s="2" customFormat="1" ht="24.15" customHeight="1">
      <c r="A149" s="39"/>
      <c r="B149" s="40"/>
      <c r="C149" s="239" t="s">
        <v>83</v>
      </c>
      <c r="D149" s="239" t="s">
        <v>150</v>
      </c>
      <c r="E149" s="240" t="s">
        <v>151</v>
      </c>
      <c r="F149" s="241" t="s">
        <v>152</v>
      </c>
      <c r="G149" s="242" t="s">
        <v>153</v>
      </c>
      <c r="H149" s="243">
        <v>2755</v>
      </c>
      <c r="I149" s="244"/>
      <c r="J149" s="245">
        <f>ROUND(I149*H149,2)</f>
        <v>0</v>
      </c>
      <c r="K149" s="241" t="s">
        <v>1</v>
      </c>
      <c r="L149" s="42"/>
      <c r="M149" s="246" t="s">
        <v>1</v>
      </c>
      <c r="N149" s="247" t="s">
        <v>40</v>
      </c>
      <c r="O149" s="92"/>
      <c r="P149" s="248">
        <f>O149*H149</f>
        <v>0</v>
      </c>
      <c r="Q149" s="248">
        <v>0</v>
      </c>
      <c r="R149" s="248">
        <f>Q149*H149</f>
        <v>0</v>
      </c>
      <c r="S149" s="248">
        <v>0</v>
      </c>
      <c r="T149" s="249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50" t="s">
        <v>154</v>
      </c>
      <c r="AT149" s="250" t="s">
        <v>150</v>
      </c>
      <c r="AU149" s="250" t="s">
        <v>85</v>
      </c>
      <c r="AY149" s="16" t="s">
        <v>148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6" t="s">
        <v>83</v>
      </c>
      <c r="BK149" s="140">
        <f>ROUND(I149*H149,2)</f>
        <v>0</v>
      </c>
      <c r="BL149" s="16" t="s">
        <v>154</v>
      </c>
      <c r="BM149" s="250" t="s">
        <v>155</v>
      </c>
    </row>
    <row r="150" s="13" customFormat="1">
      <c r="A150" s="13"/>
      <c r="B150" s="251"/>
      <c r="C150" s="252"/>
      <c r="D150" s="253" t="s">
        <v>156</v>
      </c>
      <c r="E150" s="254" t="s">
        <v>1</v>
      </c>
      <c r="F150" s="255" t="s">
        <v>157</v>
      </c>
      <c r="G150" s="252"/>
      <c r="H150" s="256">
        <v>2755</v>
      </c>
      <c r="I150" s="257"/>
      <c r="J150" s="252"/>
      <c r="K150" s="252"/>
      <c r="L150" s="258"/>
      <c r="M150" s="259"/>
      <c r="N150" s="260"/>
      <c r="O150" s="260"/>
      <c r="P150" s="260"/>
      <c r="Q150" s="260"/>
      <c r="R150" s="260"/>
      <c r="S150" s="260"/>
      <c r="T150" s="26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62" t="s">
        <v>156</v>
      </c>
      <c r="AU150" s="262" t="s">
        <v>85</v>
      </c>
      <c r="AV150" s="13" t="s">
        <v>85</v>
      </c>
      <c r="AW150" s="13" t="s">
        <v>30</v>
      </c>
      <c r="AX150" s="13" t="s">
        <v>83</v>
      </c>
      <c r="AY150" s="262" t="s">
        <v>148</v>
      </c>
    </row>
    <row r="151" s="2" customFormat="1" ht="24.15" customHeight="1">
      <c r="A151" s="39"/>
      <c r="B151" s="40"/>
      <c r="C151" s="239" t="s">
        <v>85</v>
      </c>
      <c r="D151" s="239" t="s">
        <v>150</v>
      </c>
      <c r="E151" s="240" t="s">
        <v>158</v>
      </c>
      <c r="F151" s="241" t="s">
        <v>159</v>
      </c>
      <c r="G151" s="242" t="s">
        <v>160</v>
      </c>
      <c r="H151" s="243">
        <v>2</v>
      </c>
      <c r="I151" s="244"/>
      <c r="J151" s="245">
        <f>ROUND(I151*H151,2)</f>
        <v>0</v>
      </c>
      <c r="K151" s="241" t="s">
        <v>161</v>
      </c>
      <c r="L151" s="42"/>
      <c r="M151" s="246" t="s">
        <v>1</v>
      </c>
      <c r="N151" s="247" t="s">
        <v>40</v>
      </c>
      <c r="O151" s="92"/>
      <c r="P151" s="248">
        <f>O151*H151</f>
        <v>0</v>
      </c>
      <c r="Q151" s="248">
        <v>0</v>
      </c>
      <c r="R151" s="248">
        <f>Q151*H151</f>
        <v>0</v>
      </c>
      <c r="S151" s="248">
        <v>0</v>
      </c>
      <c r="T151" s="249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50" t="s">
        <v>154</v>
      </c>
      <c r="AT151" s="250" t="s">
        <v>150</v>
      </c>
      <c r="AU151" s="250" t="s">
        <v>85</v>
      </c>
      <c r="AY151" s="16" t="s">
        <v>148</v>
      </c>
      <c r="BE151" s="140">
        <f>IF(N151="základní",J151,0)</f>
        <v>0</v>
      </c>
      <c r="BF151" s="140">
        <f>IF(N151="snížená",J151,0)</f>
        <v>0</v>
      </c>
      <c r="BG151" s="140">
        <f>IF(N151="zákl. přenesená",J151,0)</f>
        <v>0</v>
      </c>
      <c r="BH151" s="140">
        <f>IF(N151="sníž. přenesená",J151,0)</f>
        <v>0</v>
      </c>
      <c r="BI151" s="140">
        <f>IF(N151="nulová",J151,0)</f>
        <v>0</v>
      </c>
      <c r="BJ151" s="16" t="s">
        <v>83</v>
      </c>
      <c r="BK151" s="140">
        <f>ROUND(I151*H151,2)</f>
        <v>0</v>
      </c>
      <c r="BL151" s="16" t="s">
        <v>154</v>
      </c>
      <c r="BM151" s="250" t="s">
        <v>162</v>
      </c>
    </row>
    <row r="152" s="2" customFormat="1">
      <c r="A152" s="39"/>
      <c r="B152" s="40"/>
      <c r="C152" s="41"/>
      <c r="D152" s="253" t="s">
        <v>163</v>
      </c>
      <c r="E152" s="41"/>
      <c r="F152" s="263" t="s">
        <v>164</v>
      </c>
      <c r="G152" s="41"/>
      <c r="H152" s="41"/>
      <c r="I152" s="209"/>
      <c r="J152" s="41"/>
      <c r="K152" s="41"/>
      <c r="L152" s="42"/>
      <c r="M152" s="264"/>
      <c r="N152" s="265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6" t="s">
        <v>163</v>
      </c>
      <c r="AU152" s="16" t="s">
        <v>85</v>
      </c>
    </row>
    <row r="153" s="2" customFormat="1">
      <c r="A153" s="39"/>
      <c r="B153" s="40"/>
      <c r="C153" s="41"/>
      <c r="D153" s="266" t="s">
        <v>165</v>
      </c>
      <c r="E153" s="41"/>
      <c r="F153" s="267" t="s">
        <v>166</v>
      </c>
      <c r="G153" s="41"/>
      <c r="H153" s="41"/>
      <c r="I153" s="209"/>
      <c r="J153" s="41"/>
      <c r="K153" s="41"/>
      <c r="L153" s="42"/>
      <c r="M153" s="264"/>
      <c r="N153" s="265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6" t="s">
        <v>165</v>
      </c>
      <c r="AU153" s="16" t="s">
        <v>85</v>
      </c>
    </row>
    <row r="154" s="13" customFormat="1">
      <c r="A154" s="13"/>
      <c r="B154" s="251"/>
      <c r="C154" s="252"/>
      <c r="D154" s="253" t="s">
        <v>156</v>
      </c>
      <c r="E154" s="254" t="s">
        <v>1</v>
      </c>
      <c r="F154" s="255" t="s">
        <v>85</v>
      </c>
      <c r="G154" s="252"/>
      <c r="H154" s="256">
        <v>2</v>
      </c>
      <c r="I154" s="257"/>
      <c r="J154" s="252"/>
      <c r="K154" s="252"/>
      <c r="L154" s="258"/>
      <c r="M154" s="259"/>
      <c r="N154" s="260"/>
      <c r="O154" s="260"/>
      <c r="P154" s="260"/>
      <c r="Q154" s="260"/>
      <c r="R154" s="260"/>
      <c r="S154" s="260"/>
      <c r="T154" s="261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2" t="s">
        <v>156</v>
      </c>
      <c r="AU154" s="262" t="s">
        <v>85</v>
      </c>
      <c r="AV154" s="13" t="s">
        <v>85</v>
      </c>
      <c r="AW154" s="13" t="s">
        <v>30</v>
      </c>
      <c r="AX154" s="13" t="s">
        <v>83</v>
      </c>
      <c r="AY154" s="262" t="s">
        <v>148</v>
      </c>
    </row>
    <row r="155" s="2" customFormat="1" ht="21.75" customHeight="1">
      <c r="A155" s="39"/>
      <c r="B155" s="40"/>
      <c r="C155" s="239" t="s">
        <v>167</v>
      </c>
      <c r="D155" s="239" t="s">
        <v>150</v>
      </c>
      <c r="E155" s="240" t="s">
        <v>168</v>
      </c>
      <c r="F155" s="241" t="s">
        <v>169</v>
      </c>
      <c r="G155" s="242" t="s">
        <v>160</v>
      </c>
      <c r="H155" s="243">
        <v>2</v>
      </c>
      <c r="I155" s="244"/>
      <c r="J155" s="245">
        <f>ROUND(I155*H155,2)</f>
        <v>0</v>
      </c>
      <c r="K155" s="241" t="s">
        <v>161</v>
      </c>
      <c r="L155" s="42"/>
      <c r="M155" s="246" t="s">
        <v>1</v>
      </c>
      <c r="N155" s="247" t="s">
        <v>40</v>
      </c>
      <c r="O155" s="92"/>
      <c r="P155" s="248">
        <f>O155*H155</f>
        <v>0</v>
      </c>
      <c r="Q155" s="248">
        <v>0</v>
      </c>
      <c r="R155" s="248">
        <f>Q155*H155</f>
        <v>0</v>
      </c>
      <c r="S155" s="248">
        <v>0</v>
      </c>
      <c r="T155" s="249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50" t="s">
        <v>154</v>
      </c>
      <c r="AT155" s="250" t="s">
        <v>150</v>
      </c>
      <c r="AU155" s="250" t="s">
        <v>85</v>
      </c>
      <c r="AY155" s="16" t="s">
        <v>148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6" t="s">
        <v>83</v>
      </c>
      <c r="BK155" s="140">
        <f>ROUND(I155*H155,2)</f>
        <v>0</v>
      </c>
      <c r="BL155" s="16" t="s">
        <v>154</v>
      </c>
      <c r="BM155" s="250" t="s">
        <v>170</v>
      </c>
    </row>
    <row r="156" s="2" customFormat="1">
      <c r="A156" s="39"/>
      <c r="B156" s="40"/>
      <c r="C156" s="41"/>
      <c r="D156" s="253" t="s">
        <v>163</v>
      </c>
      <c r="E156" s="41"/>
      <c r="F156" s="263" t="s">
        <v>171</v>
      </c>
      <c r="G156" s="41"/>
      <c r="H156" s="41"/>
      <c r="I156" s="209"/>
      <c r="J156" s="41"/>
      <c r="K156" s="41"/>
      <c r="L156" s="42"/>
      <c r="M156" s="264"/>
      <c r="N156" s="265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6" t="s">
        <v>163</v>
      </c>
      <c r="AU156" s="16" t="s">
        <v>85</v>
      </c>
    </row>
    <row r="157" s="2" customFormat="1">
      <c r="A157" s="39"/>
      <c r="B157" s="40"/>
      <c r="C157" s="41"/>
      <c r="D157" s="266" t="s">
        <v>165</v>
      </c>
      <c r="E157" s="41"/>
      <c r="F157" s="267" t="s">
        <v>172</v>
      </c>
      <c r="G157" s="41"/>
      <c r="H157" s="41"/>
      <c r="I157" s="209"/>
      <c r="J157" s="41"/>
      <c r="K157" s="41"/>
      <c r="L157" s="42"/>
      <c r="M157" s="264"/>
      <c r="N157" s="265"/>
      <c r="O157" s="92"/>
      <c r="P157" s="92"/>
      <c r="Q157" s="92"/>
      <c r="R157" s="92"/>
      <c r="S157" s="92"/>
      <c r="T157" s="93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6" t="s">
        <v>165</v>
      </c>
      <c r="AU157" s="16" t="s">
        <v>85</v>
      </c>
    </row>
    <row r="158" s="13" customFormat="1">
      <c r="A158" s="13"/>
      <c r="B158" s="251"/>
      <c r="C158" s="252"/>
      <c r="D158" s="253" t="s">
        <v>156</v>
      </c>
      <c r="E158" s="254" t="s">
        <v>1</v>
      </c>
      <c r="F158" s="255" t="s">
        <v>85</v>
      </c>
      <c r="G158" s="252"/>
      <c r="H158" s="256">
        <v>2</v>
      </c>
      <c r="I158" s="257"/>
      <c r="J158" s="252"/>
      <c r="K158" s="252"/>
      <c r="L158" s="258"/>
      <c r="M158" s="259"/>
      <c r="N158" s="260"/>
      <c r="O158" s="260"/>
      <c r="P158" s="260"/>
      <c r="Q158" s="260"/>
      <c r="R158" s="260"/>
      <c r="S158" s="260"/>
      <c r="T158" s="261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62" t="s">
        <v>156</v>
      </c>
      <c r="AU158" s="262" t="s">
        <v>85</v>
      </c>
      <c r="AV158" s="13" t="s">
        <v>85</v>
      </c>
      <c r="AW158" s="13" t="s">
        <v>30</v>
      </c>
      <c r="AX158" s="13" t="s">
        <v>83</v>
      </c>
      <c r="AY158" s="262" t="s">
        <v>148</v>
      </c>
    </row>
    <row r="159" s="2" customFormat="1" ht="24.15" customHeight="1">
      <c r="A159" s="39"/>
      <c r="B159" s="40"/>
      <c r="C159" s="239" t="s">
        <v>154</v>
      </c>
      <c r="D159" s="239" t="s">
        <v>150</v>
      </c>
      <c r="E159" s="240" t="s">
        <v>173</v>
      </c>
      <c r="F159" s="241" t="s">
        <v>174</v>
      </c>
      <c r="G159" s="242" t="s">
        <v>175</v>
      </c>
      <c r="H159" s="243">
        <v>718.96000000000004</v>
      </c>
      <c r="I159" s="244"/>
      <c r="J159" s="245">
        <f>ROUND(I159*H159,2)</f>
        <v>0</v>
      </c>
      <c r="K159" s="241" t="s">
        <v>1</v>
      </c>
      <c r="L159" s="42"/>
      <c r="M159" s="246" t="s">
        <v>1</v>
      </c>
      <c r="N159" s="247" t="s">
        <v>40</v>
      </c>
      <c r="O159" s="92"/>
      <c r="P159" s="248">
        <f>O159*H159</f>
        <v>0</v>
      </c>
      <c r="Q159" s="248">
        <v>0</v>
      </c>
      <c r="R159" s="248">
        <f>Q159*H159</f>
        <v>0</v>
      </c>
      <c r="S159" s="248">
        <v>0</v>
      </c>
      <c r="T159" s="249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50" t="s">
        <v>154</v>
      </c>
      <c r="AT159" s="250" t="s">
        <v>150</v>
      </c>
      <c r="AU159" s="250" t="s">
        <v>85</v>
      </c>
      <c r="AY159" s="16" t="s">
        <v>148</v>
      </c>
      <c r="BE159" s="140">
        <f>IF(N159="základní",J159,0)</f>
        <v>0</v>
      </c>
      <c r="BF159" s="140">
        <f>IF(N159="snížená",J159,0)</f>
        <v>0</v>
      </c>
      <c r="BG159" s="140">
        <f>IF(N159="zákl. přenesená",J159,0)</f>
        <v>0</v>
      </c>
      <c r="BH159" s="140">
        <f>IF(N159="sníž. přenesená",J159,0)</f>
        <v>0</v>
      </c>
      <c r="BI159" s="140">
        <f>IF(N159="nulová",J159,0)</f>
        <v>0</v>
      </c>
      <c r="BJ159" s="16" t="s">
        <v>83</v>
      </c>
      <c r="BK159" s="140">
        <f>ROUND(I159*H159,2)</f>
        <v>0</v>
      </c>
      <c r="BL159" s="16" t="s">
        <v>154</v>
      </c>
      <c r="BM159" s="250" t="s">
        <v>176</v>
      </c>
    </row>
    <row r="160" s="2" customFormat="1">
      <c r="A160" s="39"/>
      <c r="B160" s="40"/>
      <c r="C160" s="41"/>
      <c r="D160" s="253" t="s">
        <v>163</v>
      </c>
      <c r="E160" s="41"/>
      <c r="F160" s="263" t="s">
        <v>174</v>
      </c>
      <c r="G160" s="41"/>
      <c r="H160" s="41"/>
      <c r="I160" s="209"/>
      <c r="J160" s="41"/>
      <c r="K160" s="41"/>
      <c r="L160" s="42"/>
      <c r="M160" s="264"/>
      <c r="N160" s="265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6" t="s">
        <v>163</v>
      </c>
      <c r="AU160" s="16" t="s">
        <v>85</v>
      </c>
    </row>
    <row r="161" s="13" customFormat="1">
      <c r="A161" s="13"/>
      <c r="B161" s="251"/>
      <c r="C161" s="252"/>
      <c r="D161" s="253" t="s">
        <v>156</v>
      </c>
      <c r="E161" s="254" t="s">
        <v>1</v>
      </c>
      <c r="F161" s="255" t="s">
        <v>177</v>
      </c>
      <c r="G161" s="252"/>
      <c r="H161" s="256">
        <v>718.96000000000004</v>
      </c>
      <c r="I161" s="257"/>
      <c r="J161" s="252"/>
      <c r="K161" s="252"/>
      <c r="L161" s="258"/>
      <c r="M161" s="259"/>
      <c r="N161" s="260"/>
      <c r="O161" s="260"/>
      <c r="P161" s="260"/>
      <c r="Q161" s="260"/>
      <c r="R161" s="260"/>
      <c r="S161" s="260"/>
      <c r="T161" s="261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2" t="s">
        <v>156</v>
      </c>
      <c r="AU161" s="262" t="s">
        <v>85</v>
      </c>
      <c r="AV161" s="13" t="s">
        <v>85</v>
      </c>
      <c r="AW161" s="13" t="s">
        <v>30</v>
      </c>
      <c r="AX161" s="13" t="s">
        <v>83</v>
      </c>
      <c r="AY161" s="262" t="s">
        <v>148</v>
      </c>
    </row>
    <row r="162" s="2" customFormat="1" ht="33" customHeight="1">
      <c r="A162" s="39"/>
      <c r="B162" s="40"/>
      <c r="C162" s="239" t="s">
        <v>178</v>
      </c>
      <c r="D162" s="239" t="s">
        <v>150</v>
      </c>
      <c r="E162" s="240" t="s">
        <v>179</v>
      </c>
      <c r="F162" s="241" t="s">
        <v>180</v>
      </c>
      <c r="G162" s="242" t="s">
        <v>175</v>
      </c>
      <c r="H162" s="243">
        <v>1553.9939999999999</v>
      </c>
      <c r="I162" s="244"/>
      <c r="J162" s="245">
        <f>ROUND(I162*H162,2)</f>
        <v>0</v>
      </c>
      <c r="K162" s="241" t="s">
        <v>1</v>
      </c>
      <c r="L162" s="42"/>
      <c r="M162" s="246" t="s">
        <v>1</v>
      </c>
      <c r="N162" s="247" t="s">
        <v>40</v>
      </c>
      <c r="O162" s="92"/>
      <c r="P162" s="248">
        <f>O162*H162</f>
        <v>0</v>
      </c>
      <c r="Q162" s="248">
        <v>0</v>
      </c>
      <c r="R162" s="248">
        <f>Q162*H162</f>
        <v>0</v>
      </c>
      <c r="S162" s="248">
        <v>0</v>
      </c>
      <c r="T162" s="249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50" t="s">
        <v>154</v>
      </c>
      <c r="AT162" s="250" t="s">
        <v>150</v>
      </c>
      <c r="AU162" s="250" t="s">
        <v>85</v>
      </c>
      <c r="AY162" s="16" t="s">
        <v>148</v>
      </c>
      <c r="BE162" s="140">
        <f>IF(N162="základní",J162,0)</f>
        <v>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6" t="s">
        <v>83</v>
      </c>
      <c r="BK162" s="140">
        <f>ROUND(I162*H162,2)</f>
        <v>0</v>
      </c>
      <c r="BL162" s="16" t="s">
        <v>154</v>
      </c>
      <c r="BM162" s="250" t="s">
        <v>181</v>
      </c>
    </row>
    <row r="163" s="2" customFormat="1">
      <c r="A163" s="39"/>
      <c r="B163" s="40"/>
      <c r="C163" s="41"/>
      <c r="D163" s="253" t="s">
        <v>163</v>
      </c>
      <c r="E163" s="41"/>
      <c r="F163" s="263" t="s">
        <v>182</v>
      </c>
      <c r="G163" s="41"/>
      <c r="H163" s="41"/>
      <c r="I163" s="209"/>
      <c r="J163" s="41"/>
      <c r="K163" s="41"/>
      <c r="L163" s="42"/>
      <c r="M163" s="264"/>
      <c r="N163" s="265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6" t="s">
        <v>163</v>
      </c>
      <c r="AU163" s="16" t="s">
        <v>85</v>
      </c>
    </row>
    <row r="164" s="13" customFormat="1">
      <c r="A164" s="13"/>
      <c r="B164" s="251"/>
      <c r="C164" s="252"/>
      <c r="D164" s="253" t="s">
        <v>156</v>
      </c>
      <c r="E164" s="254" t="s">
        <v>1</v>
      </c>
      <c r="F164" s="255" t="s">
        <v>183</v>
      </c>
      <c r="G164" s="252"/>
      <c r="H164" s="256">
        <v>86</v>
      </c>
      <c r="I164" s="257"/>
      <c r="J164" s="252"/>
      <c r="K164" s="252"/>
      <c r="L164" s="258"/>
      <c r="M164" s="259"/>
      <c r="N164" s="260"/>
      <c r="O164" s="260"/>
      <c r="P164" s="260"/>
      <c r="Q164" s="260"/>
      <c r="R164" s="260"/>
      <c r="S164" s="260"/>
      <c r="T164" s="26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2" t="s">
        <v>156</v>
      </c>
      <c r="AU164" s="262" t="s">
        <v>85</v>
      </c>
      <c r="AV164" s="13" t="s">
        <v>85</v>
      </c>
      <c r="AW164" s="13" t="s">
        <v>30</v>
      </c>
      <c r="AX164" s="13" t="s">
        <v>75</v>
      </c>
      <c r="AY164" s="262" t="s">
        <v>148</v>
      </c>
    </row>
    <row r="165" s="13" customFormat="1">
      <c r="A165" s="13"/>
      <c r="B165" s="251"/>
      <c r="C165" s="252"/>
      <c r="D165" s="253" t="s">
        <v>156</v>
      </c>
      <c r="E165" s="254" t="s">
        <v>1</v>
      </c>
      <c r="F165" s="255" t="s">
        <v>184</v>
      </c>
      <c r="G165" s="252"/>
      <c r="H165" s="256">
        <v>1467.9939999999999</v>
      </c>
      <c r="I165" s="257"/>
      <c r="J165" s="252"/>
      <c r="K165" s="252"/>
      <c r="L165" s="258"/>
      <c r="M165" s="259"/>
      <c r="N165" s="260"/>
      <c r="O165" s="260"/>
      <c r="P165" s="260"/>
      <c r="Q165" s="260"/>
      <c r="R165" s="260"/>
      <c r="S165" s="260"/>
      <c r="T165" s="261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62" t="s">
        <v>156</v>
      </c>
      <c r="AU165" s="262" t="s">
        <v>85</v>
      </c>
      <c r="AV165" s="13" t="s">
        <v>85</v>
      </c>
      <c r="AW165" s="13" t="s">
        <v>30</v>
      </c>
      <c r="AX165" s="13" t="s">
        <v>75</v>
      </c>
      <c r="AY165" s="262" t="s">
        <v>148</v>
      </c>
    </row>
    <row r="166" s="14" customFormat="1">
      <c r="A166" s="14"/>
      <c r="B166" s="268"/>
      <c r="C166" s="269"/>
      <c r="D166" s="253" t="s">
        <v>156</v>
      </c>
      <c r="E166" s="270" t="s">
        <v>1</v>
      </c>
      <c r="F166" s="271" t="s">
        <v>185</v>
      </c>
      <c r="G166" s="269"/>
      <c r="H166" s="272">
        <v>1553.9939999999999</v>
      </c>
      <c r="I166" s="273"/>
      <c r="J166" s="269"/>
      <c r="K166" s="269"/>
      <c r="L166" s="274"/>
      <c r="M166" s="275"/>
      <c r="N166" s="276"/>
      <c r="O166" s="276"/>
      <c r="P166" s="276"/>
      <c r="Q166" s="276"/>
      <c r="R166" s="276"/>
      <c r="S166" s="276"/>
      <c r="T166" s="27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78" t="s">
        <v>156</v>
      </c>
      <c r="AU166" s="278" t="s">
        <v>85</v>
      </c>
      <c r="AV166" s="14" t="s">
        <v>154</v>
      </c>
      <c r="AW166" s="14" t="s">
        <v>30</v>
      </c>
      <c r="AX166" s="14" t="s">
        <v>83</v>
      </c>
      <c r="AY166" s="278" t="s">
        <v>148</v>
      </c>
    </row>
    <row r="167" s="2" customFormat="1" ht="24.15" customHeight="1">
      <c r="A167" s="39"/>
      <c r="B167" s="40"/>
      <c r="C167" s="239" t="s">
        <v>186</v>
      </c>
      <c r="D167" s="239" t="s">
        <v>150</v>
      </c>
      <c r="E167" s="240" t="s">
        <v>187</v>
      </c>
      <c r="F167" s="241" t="s">
        <v>188</v>
      </c>
      <c r="G167" s="242" t="s">
        <v>153</v>
      </c>
      <c r="H167" s="243">
        <v>319.19999999999999</v>
      </c>
      <c r="I167" s="244"/>
      <c r="J167" s="245">
        <f>ROUND(I167*H167,2)</f>
        <v>0</v>
      </c>
      <c r="K167" s="241" t="s">
        <v>1</v>
      </c>
      <c r="L167" s="42"/>
      <c r="M167" s="246" t="s">
        <v>1</v>
      </c>
      <c r="N167" s="247" t="s">
        <v>40</v>
      </c>
      <c r="O167" s="92"/>
      <c r="P167" s="248">
        <f>O167*H167</f>
        <v>0</v>
      </c>
      <c r="Q167" s="248">
        <v>0.0264</v>
      </c>
      <c r="R167" s="248">
        <f>Q167*H167</f>
        <v>8.4268799999999988</v>
      </c>
      <c r="S167" s="248">
        <v>0</v>
      </c>
      <c r="T167" s="249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50" t="s">
        <v>154</v>
      </c>
      <c r="AT167" s="250" t="s">
        <v>150</v>
      </c>
      <c r="AU167" s="250" t="s">
        <v>85</v>
      </c>
      <c r="AY167" s="16" t="s">
        <v>148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6" t="s">
        <v>83</v>
      </c>
      <c r="BK167" s="140">
        <f>ROUND(I167*H167,2)</f>
        <v>0</v>
      </c>
      <c r="BL167" s="16" t="s">
        <v>154</v>
      </c>
      <c r="BM167" s="250" t="s">
        <v>189</v>
      </c>
    </row>
    <row r="168" s="2" customFormat="1">
      <c r="A168" s="39"/>
      <c r="B168" s="40"/>
      <c r="C168" s="41"/>
      <c r="D168" s="253" t="s">
        <v>163</v>
      </c>
      <c r="E168" s="41"/>
      <c r="F168" s="263" t="s">
        <v>190</v>
      </c>
      <c r="G168" s="41"/>
      <c r="H168" s="41"/>
      <c r="I168" s="209"/>
      <c r="J168" s="41"/>
      <c r="K168" s="41"/>
      <c r="L168" s="42"/>
      <c r="M168" s="264"/>
      <c r="N168" s="265"/>
      <c r="O168" s="92"/>
      <c r="P168" s="92"/>
      <c r="Q168" s="92"/>
      <c r="R168" s="92"/>
      <c r="S168" s="92"/>
      <c r="T168" s="93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6" t="s">
        <v>163</v>
      </c>
      <c r="AU168" s="16" t="s">
        <v>85</v>
      </c>
    </row>
    <row r="169" s="13" customFormat="1">
      <c r="A169" s="13"/>
      <c r="B169" s="251"/>
      <c r="C169" s="252"/>
      <c r="D169" s="253" t="s">
        <v>156</v>
      </c>
      <c r="E169" s="254" t="s">
        <v>1</v>
      </c>
      <c r="F169" s="255" t="s">
        <v>191</v>
      </c>
      <c r="G169" s="252"/>
      <c r="H169" s="256">
        <v>319.19999999999999</v>
      </c>
      <c r="I169" s="257"/>
      <c r="J169" s="252"/>
      <c r="K169" s="252"/>
      <c r="L169" s="258"/>
      <c r="M169" s="259"/>
      <c r="N169" s="260"/>
      <c r="O169" s="260"/>
      <c r="P169" s="260"/>
      <c r="Q169" s="260"/>
      <c r="R169" s="260"/>
      <c r="S169" s="260"/>
      <c r="T169" s="261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62" t="s">
        <v>156</v>
      </c>
      <c r="AU169" s="262" t="s">
        <v>85</v>
      </c>
      <c r="AV169" s="13" t="s">
        <v>85</v>
      </c>
      <c r="AW169" s="13" t="s">
        <v>30</v>
      </c>
      <c r="AX169" s="13" t="s">
        <v>83</v>
      </c>
      <c r="AY169" s="262" t="s">
        <v>148</v>
      </c>
    </row>
    <row r="170" s="2" customFormat="1" ht="24.15" customHeight="1">
      <c r="A170" s="39"/>
      <c r="B170" s="40"/>
      <c r="C170" s="239" t="s">
        <v>192</v>
      </c>
      <c r="D170" s="239" t="s">
        <v>150</v>
      </c>
      <c r="E170" s="240" t="s">
        <v>193</v>
      </c>
      <c r="F170" s="241" t="s">
        <v>194</v>
      </c>
      <c r="G170" s="242" t="s">
        <v>175</v>
      </c>
      <c r="H170" s="243">
        <v>1553.9939999999999</v>
      </c>
      <c r="I170" s="244"/>
      <c r="J170" s="245">
        <f>ROUND(I170*H170,2)</f>
        <v>0</v>
      </c>
      <c r="K170" s="241" t="s">
        <v>1</v>
      </c>
      <c r="L170" s="42"/>
      <c r="M170" s="246" t="s">
        <v>1</v>
      </c>
      <c r="N170" s="247" t="s">
        <v>40</v>
      </c>
      <c r="O170" s="92"/>
      <c r="P170" s="248">
        <f>O170*H170</f>
        <v>0</v>
      </c>
      <c r="Q170" s="248">
        <v>0</v>
      </c>
      <c r="R170" s="248">
        <f>Q170*H170</f>
        <v>0</v>
      </c>
      <c r="S170" s="248">
        <v>0</v>
      </c>
      <c r="T170" s="24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50" t="s">
        <v>154</v>
      </c>
      <c r="AT170" s="250" t="s">
        <v>150</v>
      </c>
      <c r="AU170" s="250" t="s">
        <v>85</v>
      </c>
      <c r="AY170" s="16" t="s">
        <v>148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6" t="s">
        <v>83</v>
      </c>
      <c r="BK170" s="140">
        <f>ROUND(I170*H170,2)</f>
        <v>0</v>
      </c>
      <c r="BL170" s="16" t="s">
        <v>154</v>
      </c>
      <c r="BM170" s="250" t="s">
        <v>195</v>
      </c>
    </row>
    <row r="171" s="2" customFormat="1">
      <c r="A171" s="39"/>
      <c r="B171" s="40"/>
      <c r="C171" s="41"/>
      <c r="D171" s="253" t="s">
        <v>163</v>
      </c>
      <c r="E171" s="41"/>
      <c r="F171" s="263" t="s">
        <v>194</v>
      </c>
      <c r="G171" s="41"/>
      <c r="H171" s="41"/>
      <c r="I171" s="209"/>
      <c r="J171" s="41"/>
      <c r="K171" s="41"/>
      <c r="L171" s="42"/>
      <c r="M171" s="264"/>
      <c r="N171" s="265"/>
      <c r="O171" s="92"/>
      <c r="P171" s="92"/>
      <c r="Q171" s="92"/>
      <c r="R171" s="92"/>
      <c r="S171" s="92"/>
      <c r="T171" s="93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6" t="s">
        <v>163</v>
      </c>
      <c r="AU171" s="16" t="s">
        <v>85</v>
      </c>
    </row>
    <row r="172" s="13" customFormat="1">
      <c r="A172" s="13"/>
      <c r="B172" s="251"/>
      <c r="C172" s="252"/>
      <c r="D172" s="253" t="s">
        <v>156</v>
      </c>
      <c r="E172" s="254" t="s">
        <v>1</v>
      </c>
      <c r="F172" s="255" t="s">
        <v>183</v>
      </c>
      <c r="G172" s="252"/>
      <c r="H172" s="256">
        <v>86</v>
      </c>
      <c r="I172" s="257"/>
      <c r="J172" s="252"/>
      <c r="K172" s="252"/>
      <c r="L172" s="258"/>
      <c r="M172" s="259"/>
      <c r="N172" s="260"/>
      <c r="O172" s="260"/>
      <c r="P172" s="260"/>
      <c r="Q172" s="260"/>
      <c r="R172" s="260"/>
      <c r="S172" s="260"/>
      <c r="T172" s="26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62" t="s">
        <v>156</v>
      </c>
      <c r="AU172" s="262" t="s">
        <v>85</v>
      </c>
      <c r="AV172" s="13" t="s">
        <v>85</v>
      </c>
      <c r="AW172" s="13" t="s">
        <v>30</v>
      </c>
      <c r="AX172" s="13" t="s">
        <v>75</v>
      </c>
      <c r="AY172" s="262" t="s">
        <v>148</v>
      </c>
    </row>
    <row r="173" s="13" customFormat="1">
      <c r="A173" s="13"/>
      <c r="B173" s="251"/>
      <c r="C173" s="252"/>
      <c r="D173" s="253" t="s">
        <v>156</v>
      </c>
      <c r="E173" s="254" t="s">
        <v>1</v>
      </c>
      <c r="F173" s="255" t="s">
        <v>184</v>
      </c>
      <c r="G173" s="252"/>
      <c r="H173" s="256">
        <v>1467.9939999999999</v>
      </c>
      <c r="I173" s="257"/>
      <c r="J173" s="252"/>
      <c r="K173" s="252"/>
      <c r="L173" s="258"/>
      <c r="M173" s="259"/>
      <c r="N173" s="260"/>
      <c r="O173" s="260"/>
      <c r="P173" s="260"/>
      <c r="Q173" s="260"/>
      <c r="R173" s="260"/>
      <c r="S173" s="260"/>
      <c r="T173" s="26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2" t="s">
        <v>156</v>
      </c>
      <c r="AU173" s="262" t="s">
        <v>85</v>
      </c>
      <c r="AV173" s="13" t="s">
        <v>85</v>
      </c>
      <c r="AW173" s="13" t="s">
        <v>30</v>
      </c>
      <c r="AX173" s="13" t="s">
        <v>75</v>
      </c>
      <c r="AY173" s="262" t="s">
        <v>148</v>
      </c>
    </row>
    <row r="174" s="14" customFormat="1">
      <c r="A174" s="14"/>
      <c r="B174" s="268"/>
      <c r="C174" s="269"/>
      <c r="D174" s="253" t="s">
        <v>156</v>
      </c>
      <c r="E174" s="270" t="s">
        <v>1</v>
      </c>
      <c r="F174" s="271" t="s">
        <v>185</v>
      </c>
      <c r="G174" s="269"/>
      <c r="H174" s="272">
        <v>1553.9939999999999</v>
      </c>
      <c r="I174" s="273"/>
      <c r="J174" s="269"/>
      <c r="K174" s="269"/>
      <c r="L174" s="274"/>
      <c r="M174" s="275"/>
      <c r="N174" s="276"/>
      <c r="O174" s="276"/>
      <c r="P174" s="276"/>
      <c r="Q174" s="276"/>
      <c r="R174" s="276"/>
      <c r="S174" s="276"/>
      <c r="T174" s="27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8" t="s">
        <v>156</v>
      </c>
      <c r="AU174" s="278" t="s">
        <v>85</v>
      </c>
      <c r="AV174" s="14" t="s">
        <v>154</v>
      </c>
      <c r="AW174" s="14" t="s">
        <v>30</v>
      </c>
      <c r="AX174" s="14" t="s">
        <v>83</v>
      </c>
      <c r="AY174" s="278" t="s">
        <v>148</v>
      </c>
    </row>
    <row r="175" s="2" customFormat="1" ht="24.15" customHeight="1">
      <c r="A175" s="39"/>
      <c r="B175" s="40"/>
      <c r="C175" s="239" t="s">
        <v>176</v>
      </c>
      <c r="D175" s="239" t="s">
        <v>150</v>
      </c>
      <c r="E175" s="240" t="s">
        <v>196</v>
      </c>
      <c r="F175" s="241" t="s">
        <v>197</v>
      </c>
      <c r="G175" s="242" t="s">
        <v>175</v>
      </c>
      <c r="H175" s="243">
        <v>1553.9939999999999</v>
      </c>
      <c r="I175" s="244"/>
      <c r="J175" s="245">
        <f>ROUND(I175*H175,2)</f>
        <v>0</v>
      </c>
      <c r="K175" s="241" t="s">
        <v>1</v>
      </c>
      <c r="L175" s="42"/>
      <c r="M175" s="246" t="s">
        <v>1</v>
      </c>
      <c r="N175" s="247" t="s">
        <v>40</v>
      </c>
      <c r="O175" s="92"/>
      <c r="P175" s="248">
        <f>O175*H175</f>
        <v>0</v>
      </c>
      <c r="Q175" s="248">
        <v>0</v>
      </c>
      <c r="R175" s="248">
        <f>Q175*H175</f>
        <v>0</v>
      </c>
      <c r="S175" s="248">
        <v>0</v>
      </c>
      <c r="T175" s="24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50" t="s">
        <v>154</v>
      </c>
      <c r="AT175" s="250" t="s">
        <v>150</v>
      </c>
      <c r="AU175" s="250" t="s">
        <v>85</v>
      </c>
      <c r="AY175" s="16" t="s">
        <v>148</v>
      </c>
      <c r="BE175" s="140">
        <f>IF(N175="základní",J175,0)</f>
        <v>0</v>
      </c>
      <c r="BF175" s="140">
        <f>IF(N175="snížená",J175,0)</f>
        <v>0</v>
      </c>
      <c r="BG175" s="140">
        <f>IF(N175="zákl. přenesená",J175,0)</f>
        <v>0</v>
      </c>
      <c r="BH175" s="140">
        <f>IF(N175="sníž. přenesená",J175,0)</f>
        <v>0</v>
      </c>
      <c r="BI175" s="140">
        <f>IF(N175="nulová",J175,0)</f>
        <v>0</v>
      </c>
      <c r="BJ175" s="16" t="s">
        <v>83</v>
      </c>
      <c r="BK175" s="140">
        <f>ROUND(I175*H175,2)</f>
        <v>0</v>
      </c>
      <c r="BL175" s="16" t="s">
        <v>154</v>
      </c>
      <c r="BM175" s="250" t="s">
        <v>198</v>
      </c>
    </row>
    <row r="176" s="2" customFormat="1">
      <c r="A176" s="39"/>
      <c r="B176" s="40"/>
      <c r="C176" s="41"/>
      <c r="D176" s="253" t="s">
        <v>163</v>
      </c>
      <c r="E176" s="41"/>
      <c r="F176" s="263" t="s">
        <v>197</v>
      </c>
      <c r="G176" s="41"/>
      <c r="H176" s="41"/>
      <c r="I176" s="209"/>
      <c r="J176" s="41"/>
      <c r="K176" s="41"/>
      <c r="L176" s="42"/>
      <c r="M176" s="264"/>
      <c r="N176" s="265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6" t="s">
        <v>163</v>
      </c>
      <c r="AU176" s="16" t="s">
        <v>85</v>
      </c>
    </row>
    <row r="177" s="13" customFormat="1">
      <c r="A177" s="13"/>
      <c r="B177" s="251"/>
      <c r="C177" s="252"/>
      <c r="D177" s="253" t="s">
        <v>156</v>
      </c>
      <c r="E177" s="254" t="s">
        <v>1</v>
      </c>
      <c r="F177" s="255" t="s">
        <v>183</v>
      </c>
      <c r="G177" s="252"/>
      <c r="H177" s="256">
        <v>86</v>
      </c>
      <c r="I177" s="257"/>
      <c r="J177" s="252"/>
      <c r="K177" s="252"/>
      <c r="L177" s="258"/>
      <c r="M177" s="259"/>
      <c r="N177" s="260"/>
      <c r="O177" s="260"/>
      <c r="P177" s="260"/>
      <c r="Q177" s="260"/>
      <c r="R177" s="260"/>
      <c r="S177" s="260"/>
      <c r="T177" s="261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2" t="s">
        <v>156</v>
      </c>
      <c r="AU177" s="262" t="s">
        <v>85</v>
      </c>
      <c r="AV177" s="13" t="s">
        <v>85</v>
      </c>
      <c r="AW177" s="13" t="s">
        <v>30</v>
      </c>
      <c r="AX177" s="13" t="s">
        <v>75</v>
      </c>
      <c r="AY177" s="262" t="s">
        <v>148</v>
      </c>
    </row>
    <row r="178" s="13" customFormat="1">
      <c r="A178" s="13"/>
      <c r="B178" s="251"/>
      <c r="C178" s="252"/>
      <c r="D178" s="253" t="s">
        <v>156</v>
      </c>
      <c r="E178" s="254" t="s">
        <v>1</v>
      </c>
      <c r="F178" s="255" t="s">
        <v>184</v>
      </c>
      <c r="G178" s="252"/>
      <c r="H178" s="256">
        <v>1467.9939999999999</v>
      </c>
      <c r="I178" s="257"/>
      <c r="J178" s="252"/>
      <c r="K178" s="252"/>
      <c r="L178" s="258"/>
      <c r="M178" s="259"/>
      <c r="N178" s="260"/>
      <c r="O178" s="260"/>
      <c r="P178" s="260"/>
      <c r="Q178" s="260"/>
      <c r="R178" s="260"/>
      <c r="S178" s="260"/>
      <c r="T178" s="261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62" t="s">
        <v>156</v>
      </c>
      <c r="AU178" s="262" t="s">
        <v>85</v>
      </c>
      <c r="AV178" s="13" t="s">
        <v>85</v>
      </c>
      <c r="AW178" s="13" t="s">
        <v>30</v>
      </c>
      <c r="AX178" s="13" t="s">
        <v>75</v>
      </c>
      <c r="AY178" s="262" t="s">
        <v>148</v>
      </c>
    </row>
    <row r="179" s="14" customFormat="1">
      <c r="A179" s="14"/>
      <c r="B179" s="268"/>
      <c r="C179" s="269"/>
      <c r="D179" s="253" t="s">
        <v>156</v>
      </c>
      <c r="E179" s="270" t="s">
        <v>1</v>
      </c>
      <c r="F179" s="271" t="s">
        <v>185</v>
      </c>
      <c r="G179" s="269"/>
      <c r="H179" s="272">
        <v>1553.9939999999999</v>
      </c>
      <c r="I179" s="273"/>
      <c r="J179" s="269"/>
      <c r="K179" s="269"/>
      <c r="L179" s="274"/>
      <c r="M179" s="275"/>
      <c r="N179" s="276"/>
      <c r="O179" s="276"/>
      <c r="P179" s="276"/>
      <c r="Q179" s="276"/>
      <c r="R179" s="276"/>
      <c r="S179" s="276"/>
      <c r="T179" s="27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78" t="s">
        <v>156</v>
      </c>
      <c r="AU179" s="278" t="s">
        <v>85</v>
      </c>
      <c r="AV179" s="14" t="s">
        <v>154</v>
      </c>
      <c r="AW179" s="14" t="s">
        <v>30</v>
      </c>
      <c r="AX179" s="14" t="s">
        <v>83</v>
      </c>
      <c r="AY179" s="278" t="s">
        <v>148</v>
      </c>
    </row>
    <row r="180" s="2" customFormat="1" ht="24.15" customHeight="1">
      <c r="A180" s="39"/>
      <c r="B180" s="40"/>
      <c r="C180" s="239" t="s">
        <v>199</v>
      </c>
      <c r="D180" s="239" t="s">
        <v>150</v>
      </c>
      <c r="E180" s="240" t="s">
        <v>200</v>
      </c>
      <c r="F180" s="241" t="s">
        <v>201</v>
      </c>
      <c r="G180" s="242" t="s">
        <v>175</v>
      </c>
      <c r="H180" s="243">
        <v>851.99400000000003</v>
      </c>
      <c r="I180" s="244"/>
      <c r="J180" s="245">
        <f>ROUND(I180*H180,2)</f>
        <v>0</v>
      </c>
      <c r="K180" s="241" t="s">
        <v>1</v>
      </c>
      <c r="L180" s="42"/>
      <c r="M180" s="246" t="s">
        <v>1</v>
      </c>
      <c r="N180" s="247" t="s">
        <v>40</v>
      </c>
      <c r="O180" s="92"/>
      <c r="P180" s="248">
        <f>O180*H180</f>
        <v>0</v>
      </c>
      <c r="Q180" s="248">
        <v>0</v>
      </c>
      <c r="R180" s="248">
        <f>Q180*H180</f>
        <v>0</v>
      </c>
      <c r="S180" s="248">
        <v>0</v>
      </c>
      <c r="T180" s="249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50" t="s">
        <v>154</v>
      </c>
      <c r="AT180" s="250" t="s">
        <v>150</v>
      </c>
      <c r="AU180" s="250" t="s">
        <v>85</v>
      </c>
      <c r="AY180" s="16" t="s">
        <v>148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6" t="s">
        <v>83</v>
      </c>
      <c r="BK180" s="140">
        <f>ROUND(I180*H180,2)</f>
        <v>0</v>
      </c>
      <c r="BL180" s="16" t="s">
        <v>154</v>
      </c>
      <c r="BM180" s="250" t="s">
        <v>202</v>
      </c>
    </row>
    <row r="181" s="2" customFormat="1">
      <c r="A181" s="39"/>
      <c r="B181" s="40"/>
      <c r="C181" s="41"/>
      <c r="D181" s="253" t="s">
        <v>163</v>
      </c>
      <c r="E181" s="41"/>
      <c r="F181" s="263" t="s">
        <v>201</v>
      </c>
      <c r="G181" s="41"/>
      <c r="H181" s="41"/>
      <c r="I181" s="209"/>
      <c r="J181" s="41"/>
      <c r="K181" s="41"/>
      <c r="L181" s="42"/>
      <c r="M181" s="264"/>
      <c r="N181" s="265"/>
      <c r="O181" s="92"/>
      <c r="P181" s="92"/>
      <c r="Q181" s="92"/>
      <c r="R181" s="92"/>
      <c r="S181" s="92"/>
      <c r="T181" s="93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6" t="s">
        <v>163</v>
      </c>
      <c r="AU181" s="16" t="s">
        <v>85</v>
      </c>
    </row>
    <row r="182" s="13" customFormat="1">
      <c r="A182" s="13"/>
      <c r="B182" s="251"/>
      <c r="C182" s="252"/>
      <c r="D182" s="253" t="s">
        <v>156</v>
      </c>
      <c r="E182" s="254" t="s">
        <v>1</v>
      </c>
      <c r="F182" s="255" t="s">
        <v>183</v>
      </c>
      <c r="G182" s="252"/>
      <c r="H182" s="256">
        <v>86</v>
      </c>
      <c r="I182" s="257"/>
      <c r="J182" s="252"/>
      <c r="K182" s="252"/>
      <c r="L182" s="258"/>
      <c r="M182" s="259"/>
      <c r="N182" s="260"/>
      <c r="O182" s="260"/>
      <c r="P182" s="260"/>
      <c r="Q182" s="260"/>
      <c r="R182" s="260"/>
      <c r="S182" s="260"/>
      <c r="T182" s="261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2" t="s">
        <v>156</v>
      </c>
      <c r="AU182" s="262" t="s">
        <v>85</v>
      </c>
      <c r="AV182" s="13" t="s">
        <v>85</v>
      </c>
      <c r="AW182" s="13" t="s">
        <v>30</v>
      </c>
      <c r="AX182" s="13" t="s">
        <v>75</v>
      </c>
      <c r="AY182" s="262" t="s">
        <v>148</v>
      </c>
    </row>
    <row r="183" s="13" customFormat="1">
      <c r="A183" s="13"/>
      <c r="B183" s="251"/>
      <c r="C183" s="252"/>
      <c r="D183" s="253" t="s">
        <v>156</v>
      </c>
      <c r="E183" s="254" t="s">
        <v>1</v>
      </c>
      <c r="F183" s="255" t="s">
        <v>203</v>
      </c>
      <c r="G183" s="252"/>
      <c r="H183" s="256">
        <v>765.99400000000003</v>
      </c>
      <c r="I183" s="257"/>
      <c r="J183" s="252"/>
      <c r="K183" s="252"/>
      <c r="L183" s="258"/>
      <c r="M183" s="259"/>
      <c r="N183" s="260"/>
      <c r="O183" s="260"/>
      <c r="P183" s="260"/>
      <c r="Q183" s="260"/>
      <c r="R183" s="260"/>
      <c r="S183" s="260"/>
      <c r="T183" s="261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62" t="s">
        <v>156</v>
      </c>
      <c r="AU183" s="262" t="s">
        <v>85</v>
      </c>
      <c r="AV183" s="13" t="s">
        <v>85</v>
      </c>
      <c r="AW183" s="13" t="s">
        <v>30</v>
      </c>
      <c r="AX183" s="13" t="s">
        <v>75</v>
      </c>
      <c r="AY183" s="262" t="s">
        <v>148</v>
      </c>
    </row>
    <row r="184" s="14" customFormat="1">
      <c r="A184" s="14"/>
      <c r="B184" s="268"/>
      <c r="C184" s="269"/>
      <c r="D184" s="253" t="s">
        <v>156</v>
      </c>
      <c r="E184" s="270" t="s">
        <v>1</v>
      </c>
      <c r="F184" s="271" t="s">
        <v>185</v>
      </c>
      <c r="G184" s="269"/>
      <c r="H184" s="272">
        <v>851.99400000000003</v>
      </c>
      <c r="I184" s="273"/>
      <c r="J184" s="269"/>
      <c r="K184" s="269"/>
      <c r="L184" s="274"/>
      <c r="M184" s="275"/>
      <c r="N184" s="276"/>
      <c r="O184" s="276"/>
      <c r="P184" s="276"/>
      <c r="Q184" s="276"/>
      <c r="R184" s="276"/>
      <c r="S184" s="276"/>
      <c r="T184" s="277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78" t="s">
        <v>156</v>
      </c>
      <c r="AU184" s="278" t="s">
        <v>85</v>
      </c>
      <c r="AV184" s="14" t="s">
        <v>154</v>
      </c>
      <c r="AW184" s="14" t="s">
        <v>30</v>
      </c>
      <c r="AX184" s="14" t="s">
        <v>83</v>
      </c>
      <c r="AY184" s="278" t="s">
        <v>148</v>
      </c>
    </row>
    <row r="185" s="2" customFormat="1" ht="24.15" customHeight="1">
      <c r="A185" s="39"/>
      <c r="B185" s="40"/>
      <c r="C185" s="239" t="s">
        <v>204</v>
      </c>
      <c r="D185" s="239" t="s">
        <v>150</v>
      </c>
      <c r="E185" s="240" t="s">
        <v>205</v>
      </c>
      <c r="F185" s="241" t="s">
        <v>206</v>
      </c>
      <c r="G185" s="242" t="s">
        <v>175</v>
      </c>
      <c r="H185" s="243">
        <v>851.99400000000003</v>
      </c>
      <c r="I185" s="244"/>
      <c r="J185" s="245">
        <f>ROUND(I185*H185,2)</f>
        <v>0</v>
      </c>
      <c r="K185" s="241" t="s">
        <v>1</v>
      </c>
      <c r="L185" s="42"/>
      <c r="M185" s="246" t="s">
        <v>1</v>
      </c>
      <c r="N185" s="247" t="s">
        <v>40</v>
      </c>
      <c r="O185" s="92"/>
      <c r="P185" s="248">
        <f>O185*H185</f>
        <v>0</v>
      </c>
      <c r="Q185" s="248">
        <v>0</v>
      </c>
      <c r="R185" s="248">
        <f>Q185*H185</f>
        <v>0</v>
      </c>
      <c r="S185" s="248">
        <v>0</v>
      </c>
      <c r="T185" s="24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50" t="s">
        <v>154</v>
      </c>
      <c r="AT185" s="250" t="s">
        <v>150</v>
      </c>
      <c r="AU185" s="250" t="s">
        <v>85</v>
      </c>
      <c r="AY185" s="16" t="s">
        <v>148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6" t="s">
        <v>83</v>
      </c>
      <c r="BK185" s="140">
        <f>ROUND(I185*H185,2)</f>
        <v>0</v>
      </c>
      <c r="BL185" s="16" t="s">
        <v>154</v>
      </c>
      <c r="BM185" s="250" t="s">
        <v>207</v>
      </c>
    </row>
    <row r="186" s="2" customFormat="1">
      <c r="A186" s="39"/>
      <c r="B186" s="40"/>
      <c r="C186" s="41"/>
      <c r="D186" s="253" t="s">
        <v>163</v>
      </c>
      <c r="E186" s="41"/>
      <c r="F186" s="263" t="s">
        <v>208</v>
      </c>
      <c r="G186" s="41"/>
      <c r="H186" s="41"/>
      <c r="I186" s="209"/>
      <c r="J186" s="41"/>
      <c r="K186" s="41"/>
      <c r="L186" s="42"/>
      <c r="M186" s="264"/>
      <c r="N186" s="265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6" t="s">
        <v>163</v>
      </c>
      <c r="AU186" s="16" t="s">
        <v>85</v>
      </c>
    </row>
    <row r="187" s="13" customFormat="1">
      <c r="A187" s="13"/>
      <c r="B187" s="251"/>
      <c r="C187" s="252"/>
      <c r="D187" s="253" t="s">
        <v>156</v>
      </c>
      <c r="E187" s="254" t="s">
        <v>1</v>
      </c>
      <c r="F187" s="255" t="s">
        <v>183</v>
      </c>
      <c r="G187" s="252"/>
      <c r="H187" s="256">
        <v>86</v>
      </c>
      <c r="I187" s="257"/>
      <c r="J187" s="252"/>
      <c r="K187" s="252"/>
      <c r="L187" s="258"/>
      <c r="M187" s="259"/>
      <c r="N187" s="260"/>
      <c r="O187" s="260"/>
      <c r="P187" s="260"/>
      <c r="Q187" s="260"/>
      <c r="R187" s="260"/>
      <c r="S187" s="260"/>
      <c r="T187" s="26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2" t="s">
        <v>156</v>
      </c>
      <c r="AU187" s="262" t="s">
        <v>85</v>
      </c>
      <c r="AV187" s="13" t="s">
        <v>85</v>
      </c>
      <c r="AW187" s="13" t="s">
        <v>30</v>
      </c>
      <c r="AX187" s="13" t="s">
        <v>75</v>
      </c>
      <c r="AY187" s="262" t="s">
        <v>148</v>
      </c>
    </row>
    <row r="188" s="13" customFormat="1">
      <c r="A188" s="13"/>
      <c r="B188" s="251"/>
      <c r="C188" s="252"/>
      <c r="D188" s="253" t="s">
        <v>156</v>
      </c>
      <c r="E188" s="254" t="s">
        <v>1</v>
      </c>
      <c r="F188" s="255" t="s">
        <v>203</v>
      </c>
      <c r="G188" s="252"/>
      <c r="H188" s="256">
        <v>765.99400000000003</v>
      </c>
      <c r="I188" s="257"/>
      <c r="J188" s="252"/>
      <c r="K188" s="252"/>
      <c r="L188" s="258"/>
      <c r="M188" s="259"/>
      <c r="N188" s="260"/>
      <c r="O188" s="260"/>
      <c r="P188" s="260"/>
      <c r="Q188" s="260"/>
      <c r="R188" s="260"/>
      <c r="S188" s="260"/>
      <c r="T188" s="261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62" t="s">
        <v>156</v>
      </c>
      <c r="AU188" s="262" t="s">
        <v>85</v>
      </c>
      <c r="AV188" s="13" t="s">
        <v>85</v>
      </c>
      <c r="AW188" s="13" t="s">
        <v>30</v>
      </c>
      <c r="AX188" s="13" t="s">
        <v>75</v>
      </c>
      <c r="AY188" s="262" t="s">
        <v>148</v>
      </c>
    </row>
    <row r="189" s="14" customFormat="1">
      <c r="A189" s="14"/>
      <c r="B189" s="268"/>
      <c r="C189" s="269"/>
      <c r="D189" s="253" t="s">
        <v>156</v>
      </c>
      <c r="E189" s="270" t="s">
        <v>1</v>
      </c>
      <c r="F189" s="271" t="s">
        <v>185</v>
      </c>
      <c r="G189" s="269"/>
      <c r="H189" s="272">
        <v>851.99400000000003</v>
      </c>
      <c r="I189" s="273"/>
      <c r="J189" s="269"/>
      <c r="K189" s="269"/>
      <c r="L189" s="274"/>
      <c r="M189" s="275"/>
      <c r="N189" s="276"/>
      <c r="O189" s="276"/>
      <c r="P189" s="276"/>
      <c r="Q189" s="276"/>
      <c r="R189" s="276"/>
      <c r="S189" s="276"/>
      <c r="T189" s="27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8" t="s">
        <v>156</v>
      </c>
      <c r="AU189" s="278" t="s">
        <v>85</v>
      </c>
      <c r="AV189" s="14" t="s">
        <v>154</v>
      </c>
      <c r="AW189" s="14" t="s">
        <v>30</v>
      </c>
      <c r="AX189" s="14" t="s">
        <v>83</v>
      </c>
      <c r="AY189" s="278" t="s">
        <v>148</v>
      </c>
    </row>
    <row r="190" s="2" customFormat="1" ht="16.5" customHeight="1">
      <c r="A190" s="39"/>
      <c r="B190" s="40"/>
      <c r="C190" s="239" t="s">
        <v>209</v>
      </c>
      <c r="D190" s="239" t="s">
        <v>150</v>
      </c>
      <c r="E190" s="240" t="s">
        <v>210</v>
      </c>
      <c r="F190" s="241" t="s">
        <v>211</v>
      </c>
      <c r="G190" s="242" t="s">
        <v>175</v>
      </c>
      <c r="H190" s="243">
        <v>851.99400000000003</v>
      </c>
      <c r="I190" s="244"/>
      <c r="J190" s="245">
        <f>ROUND(I190*H190,2)</f>
        <v>0</v>
      </c>
      <c r="K190" s="241" t="s">
        <v>1</v>
      </c>
      <c r="L190" s="42"/>
      <c r="M190" s="246" t="s">
        <v>1</v>
      </c>
      <c r="N190" s="247" t="s">
        <v>40</v>
      </c>
      <c r="O190" s="92"/>
      <c r="P190" s="248">
        <f>O190*H190</f>
        <v>0</v>
      </c>
      <c r="Q190" s="248">
        <v>0</v>
      </c>
      <c r="R190" s="248">
        <f>Q190*H190</f>
        <v>0</v>
      </c>
      <c r="S190" s="248">
        <v>0</v>
      </c>
      <c r="T190" s="249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50" t="s">
        <v>154</v>
      </c>
      <c r="AT190" s="250" t="s">
        <v>150</v>
      </c>
      <c r="AU190" s="250" t="s">
        <v>85</v>
      </c>
      <c r="AY190" s="16" t="s">
        <v>148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6" t="s">
        <v>83</v>
      </c>
      <c r="BK190" s="140">
        <f>ROUND(I190*H190,2)</f>
        <v>0</v>
      </c>
      <c r="BL190" s="16" t="s">
        <v>154</v>
      </c>
      <c r="BM190" s="250" t="s">
        <v>212</v>
      </c>
    </row>
    <row r="191" s="2" customFormat="1">
      <c r="A191" s="39"/>
      <c r="B191" s="40"/>
      <c r="C191" s="41"/>
      <c r="D191" s="253" t="s">
        <v>163</v>
      </c>
      <c r="E191" s="41"/>
      <c r="F191" s="263" t="s">
        <v>213</v>
      </c>
      <c r="G191" s="41"/>
      <c r="H191" s="41"/>
      <c r="I191" s="209"/>
      <c r="J191" s="41"/>
      <c r="K191" s="41"/>
      <c r="L191" s="42"/>
      <c r="M191" s="264"/>
      <c r="N191" s="265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6" t="s">
        <v>163</v>
      </c>
      <c r="AU191" s="16" t="s">
        <v>85</v>
      </c>
    </row>
    <row r="192" s="13" customFormat="1">
      <c r="A192" s="13"/>
      <c r="B192" s="251"/>
      <c r="C192" s="252"/>
      <c r="D192" s="253" t="s">
        <v>156</v>
      </c>
      <c r="E192" s="254" t="s">
        <v>1</v>
      </c>
      <c r="F192" s="255" t="s">
        <v>183</v>
      </c>
      <c r="G192" s="252"/>
      <c r="H192" s="256">
        <v>86</v>
      </c>
      <c r="I192" s="257"/>
      <c r="J192" s="252"/>
      <c r="K192" s="252"/>
      <c r="L192" s="258"/>
      <c r="M192" s="259"/>
      <c r="N192" s="260"/>
      <c r="O192" s="260"/>
      <c r="P192" s="260"/>
      <c r="Q192" s="260"/>
      <c r="R192" s="260"/>
      <c r="S192" s="260"/>
      <c r="T192" s="261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2" t="s">
        <v>156</v>
      </c>
      <c r="AU192" s="262" t="s">
        <v>85</v>
      </c>
      <c r="AV192" s="13" t="s">
        <v>85</v>
      </c>
      <c r="AW192" s="13" t="s">
        <v>30</v>
      </c>
      <c r="AX192" s="13" t="s">
        <v>75</v>
      </c>
      <c r="AY192" s="262" t="s">
        <v>148</v>
      </c>
    </row>
    <row r="193" s="13" customFormat="1">
      <c r="A193" s="13"/>
      <c r="B193" s="251"/>
      <c r="C193" s="252"/>
      <c r="D193" s="253" t="s">
        <v>156</v>
      </c>
      <c r="E193" s="254" t="s">
        <v>1</v>
      </c>
      <c r="F193" s="255" t="s">
        <v>203</v>
      </c>
      <c r="G193" s="252"/>
      <c r="H193" s="256">
        <v>765.99400000000003</v>
      </c>
      <c r="I193" s="257"/>
      <c r="J193" s="252"/>
      <c r="K193" s="252"/>
      <c r="L193" s="258"/>
      <c r="M193" s="259"/>
      <c r="N193" s="260"/>
      <c r="O193" s="260"/>
      <c r="P193" s="260"/>
      <c r="Q193" s="260"/>
      <c r="R193" s="260"/>
      <c r="S193" s="260"/>
      <c r="T193" s="26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62" t="s">
        <v>156</v>
      </c>
      <c r="AU193" s="262" t="s">
        <v>85</v>
      </c>
      <c r="AV193" s="13" t="s">
        <v>85</v>
      </c>
      <c r="AW193" s="13" t="s">
        <v>30</v>
      </c>
      <c r="AX193" s="13" t="s">
        <v>75</v>
      </c>
      <c r="AY193" s="262" t="s">
        <v>148</v>
      </c>
    </row>
    <row r="194" s="14" customFormat="1">
      <c r="A194" s="14"/>
      <c r="B194" s="268"/>
      <c r="C194" s="269"/>
      <c r="D194" s="253" t="s">
        <v>156</v>
      </c>
      <c r="E194" s="270" t="s">
        <v>1</v>
      </c>
      <c r="F194" s="271" t="s">
        <v>185</v>
      </c>
      <c r="G194" s="269"/>
      <c r="H194" s="272">
        <v>851.99400000000003</v>
      </c>
      <c r="I194" s="273"/>
      <c r="J194" s="269"/>
      <c r="K194" s="269"/>
      <c r="L194" s="274"/>
      <c r="M194" s="275"/>
      <c r="N194" s="276"/>
      <c r="O194" s="276"/>
      <c r="P194" s="276"/>
      <c r="Q194" s="276"/>
      <c r="R194" s="276"/>
      <c r="S194" s="276"/>
      <c r="T194" s="27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78" t="s">
        <v>156</v>
      </c>
      <c r="AU194" s="278" t="s">
        <v>85</v>
      </c>
      <c r="AV194" s="14" t="s">
        <v>154</v>
      </c>
      <c r="AW194" s="14" t="s">
        <v>30</v>
      </c>
      <c r="AX194" s="14" t="s">
        <v>83</v>
      </c>
      <c r="AY194" s="278" t="s">
        <v>148</v>
      </c>
    </row>
    <row r="195" s="2" customFormat="1" ht="24.15" customHeight="1">
      <c r="A195" s="39"/>
      <c r="B195" s="40"/>
      <c r="C195" s="239" t="s">
        <v>8</v>
      </c>
      <c r="D195" s="239" t="s">
        <v>150</v>
      </c>
      <c r="E195" s="240" t="s">
        <v>214</v>
      </c>
      <c r="F195" s="241" t="s">
        <v>215</v>
      </c>
      <c r="G195" s="242" t="s">
        <v>216</v>
      </c>
      <c r="H195" s="243">
        <v>1533.5999999999999</v>
      </c>
      <c r="I195" s="244"/>
      <c r="J195" s="245">
        <f>ROUND(I195*H195,2)</f>
        <v>0</v>
      </c>
      <c r="K195" s="241" t="s">
        <v>1</v>
      </c>
      <c r="L195" s="42"/>
      <c r="M195" s="246" t="s">
        <v>1</v>
      </c>
      <c r="N195" s="247" t="s">
        <v>40</v>
      </c>
      <c r="O195" s="92"/>
      <c r="P195" s="248">
        <f>O195*H195</f>
        <v>0</v>
      </c>
      <c r="Q195" s="248">
        <v>0</v>
      </c>
      <c r="R195" s="248">
        <f>Q195*H195</f>
        <v>0</v>
      </c>
      <c r="S195" s="248">
        <v>0</v>
      </c>
      <c r="T195" s="249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50" t="s">
        <v>154</v>
      </c>
      <c r="AT195" s="250" t="s">
        <v>150</v>
      </c>
      <c r="AU195" s="250" t="s">
        <v>85</v>
      </c>
      <c r="AY195" s="16" t="s">
        <v>148</v>
      </c>
      <c r="BE195" s="140">
        <f>IF(N195="základní",J195,0)</f>
        <v>0</v>
      </c>
      <c r="BF195" s="140">
        <f>IF(N195="snížená",J195,0)</f>
        <v>0</v>
      </c>
      <c r="BG195" s="140">
        <f>IF(N195="zákl. přenesená",J195,0)</f>
        <v>0</v>
      </c>
      <c r="BH195" s="140">
        <f>IF(N195="sníž. přenesená",J195,0)</f>
        <v>0</v>
      </c>
      <c r="BI195" s="140">
        <f>IF(N195="nulová",J195,0)</f>
        <v>0</v>
      </c>
      <c r="BJ195" s="16" t="s">
        <v>83</v>
      </c>
      <c r="BK195" s="140">
        <f>ROUND(I195*H195,2)</f>
        <v>0</v>
      </c>
      <c r="BL195" s="16" t="s">
        <v>154</v>
      </c>
      <c r="BM195" s="250" t="s">
        <v>217</v>
      </c>
    </row>
    <row r="196" s="2" customFormat="1">
      <c r="A196" s="39"/>
      <c r="B196" s="40"/>
      <c r="C196" s="41"/>
      <c r="D196" s="253" t="s">
        <v>163</v>
      </c>
      <c r="E196" s="41"/>
      <c r="F196" s="263" t="s">
        <v>218</v>
      </c>
      <c r="G196" s="41"/>
      <c r="H196" s="41"/>
      <c r="I196" s="209"/>
      <c r="J196" s="41"/>
      <c r="K196" s="41"/>
      <c r="L196" s="42"/>
      <c r="M196" s="264"/>
      <c r="N196" s="265"/>
      <c r="O196" s="92"/>
      <c r="P196" s="92"/>
      <c r="Q196" s="92"/>
      <c r="R196" s="92"/>
      <c r="S196" s="92"/>
      <c r="T196" s="93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6" t="s">
        <v>163</v>
      </c>
      <c r="AU196" s="16" t="s">
        <v>85</v>
      </c>
    </row>
    <row r="197" s="13" customFormat="1">
      <c r="A197" s="13"/>
      <c r="B197" s="251"/>
      <c r="C197" s="252"/>
      <c r="D197" s="253" t="s">
        <v>156</v>
      </c>
      <c r="E197" s="254" t="s">
        <v>1</v>
      </c>
      <c r="F197" s="255" t="s">
        <v>219</v>
      </c>
      <c r="G197" s="252"/>
      <c r="H197" s="256">
        <v>1533.5999999999999</v>
      </c>
      <c r="I197" s="257"/>
      <c r="J197" s="252"/>
      <c r="K197" s="252"/>
      <c r="L197" s="258"/>
      <c r="M197" s="259"/>
      <c r="N197" s="260"/>
      <c r="O197" s="260"/>
      <c r="P197" s="260"/>
      <c r="Q197" s="260"/>
      <c r="R197" s="260"/>
      <c r="S197" s="260"/>
      <c r="T197" s="26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2" t="s">
        <v>156</v>
      </c>
      <c r="AU197" s="262" t="s">
        <v>85</v>
      </c>
      <c r="AV197" s="13" t="s">
        <v>85</v>
      </c>
      <c r="AW197" s="13" t="s">
        <v>30</v>
      </c>
      <c r="AX197" s="13" t="s">
        <v>83</v>
      </c>
      <c r="AY197" s="262" t="s">
        <v>148</v>
      </c>
    </row>
    <row r="198" s="2" customFormat="1" ht="24.15" customHeight="1">
      <c r="A198" s="39"/>
      <c r="B198" s="40"/>
      <c r="C198" s="239" t="s">
        <v>220</v>
      </c>
      <c r="D198" s="239" t="s">
        <v>150</v>
      </c>
      <c r="E198" s="240" t="s">
        <v>221</v>
      </c>
      <c r="F198" s="241" t="s">
        <v>222</v>
      </c>
      <c r="G198" s="242" t="s">
        <v>175</v>
      </c>
      <c r="H198" s="243">
        <v>702.24000000000001</v>
      </c>
      <c r="I198" s="244"/>
      <c r="J198" s="245">
        <f>ROUND(I198*H198,2)</f>
        <v>0</v>
      </c>
      <c r="K198" s="241" t="s">
        <v>1</v>
      </c>
      <c r="L198" s="42"/>
      <c r="M198" s="246" t="s">
        <v>1</v>
      </c>
      <c r="N198" s="247" t="s">
        <v>40</v>
      </c>
      <c r="O198" s="92"/>
      <c r="P198" s="248">
        <f>O198*H198</f>
        <v>0</v>
      </c>
      <c r="Q198" s="248">
        <v>0</v>
      </c>
      <c r="R198" s="248">
        <f>Q198*H198</f>
        <v>0</v>
      </c>
      <c r="S198" s="248">
        <v>0</v>
      </c>
      <c r="T198" s="249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50" t="s">
        <v>154</v>
      </c>
      <c r="AT198" s="250" t="s">
        <v>150</v>
      </c>
      <c r="AU198" s="250" t="s">
        <v>85</v>
      </c>
      <c r="AY198" s="16" t="s">
        <v>148</v>
      </c>
      <c r="BE198" s="140">
        <f>IF(N198="základní",J198,0)</f>
        <v>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6" t="s">
        <v>83</v>
      </c>
      <c r="BK198" s="140">
        <f>ROUND(I198*H198,2)</f>
        <v>0</v>
      </c>
      <c r="BL198" s="16" t="s">
        <v>154</v>
      </c>
      <c r="BM198" s="250" t="s">
        <v>223</v>
      </c>
    </row>
    <row r="199" s="2" customFormat="1">
      <c r="A199" s="39"/>
      <c r="B199" s="40"/>
      <c r="C199" s="41"/>
      <c r="D199" s="253" t="s">
        <v>163</v>
      </c>
      <c r="E199" s="41"/>
      <c r="F199" s="263" t="s">
        <v>224</v>
      </c>
      <c r="G199" s="41"/>
      <c r="H199" s="41"/>
      <c r="I199" s="209"/>
      <c r="J199" s="41"/>
      <c r="K199" s="41"/>
      <c r="L199" s="42"/>
      <c r="M199" s="264"/>
      <c r="N199" s="265"/>
      <c r="O199" s="92"/>
      <c r="P199" s="92"/>
      <c r="Q199" s="92"/>
      <c r="R199" s="92"/>
      <c r="S199" s="92"/>
      <c r="T199" s="93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6" t="s">
        <v>163</v>
      </c>
      <c r="AU199" s="16" t="s">
        <v>85</v>
      </c>
    </row>
    <row r="200" s="13" customFormat="1">
      <c r="A200" s="13"/>
      <c r="B200" s="251"/>
      <c r="C200" s="252"/>
      <c r="D200" s="253" t="s">
        <v>156</v>
      </c>
      <c r="E200" s="254" t="s">
        <v>1</v>
      </c>
      <c r="F200" s="255" t="s">
        <v>225</v>
      </c>
      <c r="G200" s="252"/>
      <c r="H200" s="256">
        <v>702.24000000000001</v>
      </c>
      <c r="I200" s="257"/>
      <c r="J200" s="252"/>
      <c r="K200" s="252"/>
      <c r="L200" s="258"/>
      <c r="M200" s="259"/>
      <c r="N200" s="260"/>
      <c r="O200" s="260"/>
      <c r="P200" s="260"/>
      <c r="Q200" s="260"/>
      <c r="R200" s="260"/>
      <c r="S200" s="260"/>
      <c r="T200" s="261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62" t="s">
        <v>156</v>
      </c>
      <c r="AU200" s="262" t="s">
        <v>85</v>
      </c>
      <c r="AV200" s="13" t="s">
        <v>85</v>
      </c>
      <c r="AW200" s="13" t="s">
        <v>30</v>
      </c>
      <c r="AX200" s="13" t="s">
        <v>83</v>
      </c>
      <c r="AY200" s="262" t="s">
        <v>148</v>
      </c>
    </row>
    <row r="201" s="2" customFormat="1" ht="33" customHeight="1">
      <c r="A201" s="39"/>
      <c r="B201" s="40"/>
      <c r="C201" s="239" t="s">
        <v>195</v>
      </c>
      <c r="D201" s="239" t="s">
        <v>150</v>
      </c>
      <c r="E201" s="240" t="s">
        <v>226</v>
      </c>
      <c r="F201" s="241" t="s">
        <v>227</v>
      </c>
      <c r="G201" s="242" t="s">
        <v>153</v>
      </c>
      <c r="H201" s="243">
        <v>304</v>
      </c>
      <c r="I201" s="244"/>
      <c r="J201" s="245">
        <f>ROUND(I201*H201,2)</f>
        <v>0</v>
      </c>
      <c r="K201" s="241" t="s">
        <v>1</v>
      </c>
      <c r="L201" s="42"/>
      <c r="M201" s="246" t="s">
        <v>1</v>
      </c>
      <c r="N201" s="247" t="s">
        <v>40</v>
      </c>
      <c r="O201" s="92"/>
      <c r="P201" s="248">
        <f>O201*H201</f>
        <v>0</v>
      </c>
      <c r="Q201" s="248">
        <v>0</v>
      </c>
      <c r="R201" s="248">
        <f>Q201*H201</f>
        <v>0</v>
      </c>
      <c r="S201" s="248">
        <v>0</v>
      </c>
      <c r="T201" s="249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50" t="s">
        <v>154</v>
      </c>
      <c r="AT201" s="250" t="s">
        <v>150</v>
      </c>
      <c r="AU201" s="250" t="s">
        <v>85</v>
      </c>
      <c r="AY201" s="16" t="s">
        <v>148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6" t="s">
        <v>83</v>
      </c>
      <c r="BK201" s="140">
        <f>ROUND(I201*H201,2)</f>
        <v>0</v>
      </c>
      <c r="BL201" s="16" t="s">
        <v>154</v>
      </c>
      <c r="BM201" s="250" t="s">
        <v>228</v>
      </c>
    </row>
    <row r="202" s="2" customFormat="1">
      <c r="A202" s="39"/>
      <c r="B202" s="40"/>
      <c r="C202" s="41"/>
      <c r="D202" s="253" t="s">
        <v>163</v>
      </c>
      <c r="E202" s="41"/>
      <c r="F202" s="263" t="s">
        <v>229</v>
      </c>
      <c r="G202" s="41"/>
      <c r="H202" s="41"/>
      <c r="I202" s="209"/>
      <c r="J202" s="41"/>
      <c r="K202" s="41"/>
      <c r="L202" s="42"/>
      <c r="M202" s="264"/>
      <c r="N202" s="265"/>
      <c r="O202" s="92"/>
      <c r="P202" s="92"/>
      <c r="Q202" s="92"/>
      <c r="R202" s="92"/>
      <c r="S202" s="92"/>
      <c r="T202" s="93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6" t="s">
        <v>163</v>
      </c>
      <c r="AU202" s="16" t="s">
        <v>85</v>
      </c>
    </row>
    <row r="203" s="13" customFormat="1">
      <c r="A203" s="13"/>
      <c r="B203" s="251"/>
      <c r="C203" s="252"/>
      <c r="D203" s="253" t="s">
        <v>156</v>
      </c>
      <c r="E203" s="254" t="s">
        <v>1</v>
      </c>
      <c r="F203" s="255" t="s">
        <v>230</v>
      </c>
      <c r="G203" s="252"/>
      <c r="H203" s="256">
        <v>304</v>
      </c>
      <c r="I203" s="257"/>
      <c r="J203" s="252"/>
      <c r="K203" s="252"/>
      <c r="L203" s="258"/>
      <c r="M203" s="259"/>
      <c r="N203" s="260"/>
      <c r="O203" s="260"/>
      <c r="P203" s="260"/>
      <c r="Q203" s="260"/>
      <c r="R203" s="260"/>
      <c r="S203" s="260"/>
      <c r="T203" s="261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62" t="s">
        <v>156</v>
      </c>
      <c r="AU203" s="262" t="s">
        <v>85</v>
      </c>
      <c r="AV203" s="13" t="s">
        <v>85</v>
      </c>
      <c r="AW203" s="13" t="s">
        <v>30</v>
      </c>
      <c r="AX203" s="13" t="s">
        <v>83</v>
      </c>
      <c r="AY203" s="262" t="s">
        <v>148</v>
      </c>
    </row>
    <row r="204" s="2" customFormat="1" ht="24.15" customHeight="1">
      <c r="A204" s="39"/>
      <c r="B204" s="40"/>
      <c r="C204" s="239" t="s">
        <v>231</v>
      </c>
      <c r="D204" s="239" t="s">
        <v>150</v>
      </c>
      <c r="E204" s="240" t="s">
        <v>232</v>
      </c>
      <c r="F204" s="241" t="s">
        <v>233</v>
      </c>
      <c r="G204" s="242" t="s">
        <v>153</v>
      </c>
      <c r="H204" s="243">
        <v>220</v>
      </c>
      <c r="I204" s="244"/>
      <c r="J204" s="245">
        <f>ROUND(I204*H204,2)</f>
        <v>0</v>
      </c>
      <c r="K204" s="241" t="s">
        <v>161</v>
      </c>
      <c r="L204" s="42"/>
      <c r="M204" s="246" t="s">
        <v>1</v>
      </c>
      <c r="N204" s="247" t="s">
        <v>40</v>
      </c>
      <c r="O204" s="92"/>
      <c r="P204" s="248">
        <f>O204*H204</f>
        <v>0</v>
      </c>
      <c r="Q204" s="248">
        <v>0</v>
      </c>
      <c r="R204" s="248">
        <f>Q204*H204</f>
        <v>0</v>
      </c>
      <c r="S204" s="248">
        <v>0</v>
      </c>
      <c r="T204" s="249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50" t="s">
        <v>154</v>
      </c>
      <c r="AT204" s="250" t="s">
        <v>150</v>
      </c>
      <c r="AU204" s="250" t="s">
        <v>85</v>
      </c>
      <c r="AY204" s="16" t="s">
        <v>148</v>
      </c>
      <c r="BE204" s="140">
        <f>IF(N204="základní",J204,0)</f>
        <v>0</v>
      </c>
      <c r="BF204" s="140">
        <f>IF(N204="snížená",J204,0)</f>
        <v>0</v>
      </c>
      <c r="BG204" s="140">
        <f>IF(N204="zákl. přenesená",J204,0)</f>
        <v>0</v>
      </c>
      <c r="BH204" s="140">
        <f>IF(N204="sníž. přenesená",J204,0)</f>
        <v>0</v>
      </c>
      <c r="BI204" s="140">
        <f>IF(N204="nulová",J204,0)</f>
        <v>0</v>
      </c>
      <c r="BJ204" s="16" t="s">
        <v>83</v>
      </c>
      <c r="BK204" s="140">
        <f>ROUND(I204*H204,2)</f>
        <v>0</v>
      </c>
      <c r="BL204" s="16" t="s">
        <v>154</v>
      </c>
      <c r="BM204" s="250" t="s">
        <v>234</v>
      </c>
    </row>
    <row r="205" s="2" customFormat="1">
      <c r="A205" s="39"/>
      <c r="B205" s="40"/>
      <c r="C205" s="41"/>
      <c r="D205" s="253" t="s">
        <v>163</v>
      </c>
      <c r="E205" s="41"/>
      <c r="F205" s="263" t="s">
        <v>235</v>
      </c>
      <c r="G205" s="41"/>
      <c r="H205" s="41"/>
      <c r="I205" s="209"/>
      <c r="J205" s="41"/>
      <c r="K205" s="41"/>
      <c r="L205" s="42"/>
      <c r="M205" s="264"/>
      <c r="N205" s="265"/>
      <c r="O205" s="92"/>
      <c r="P205" s="92"/>
      <c r="Q205" s="92"/>
      <c r="R205" s="92"/>
      <c r="S205" s="92"/>
      <c r="T205" s="93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6" t="s">
        <v>163</v>
      </c>
      <c r="AU205" s="16" t="s">
        <v>85</v>
      </c>
    </row>
    <row r="206" s="2" customFormat="1">
      <c r="A206" s="39"/>
      <c r="B206" s="40"/>
      <c r="C206" s="41"/>
      <c r="D206" s="266" t="s">
        <v>165</v>
      </c>
      <c r="E206" s="41"/>
      <c r="F206" s="267" t="s">
        <v>236</v>
      </c>
      <c r="G206" s="41"/>
      <c r="H206" s="41"/>
      <c r="I206" s="209"/>
      <c r="J206" s="41"/>
      <c r="K206" s="41"/>
      <c r="L206" s="42"/>
      <c r="M206" s="264"/>
      <c r="N206" s="265"/>
      <c r="O206" s="92"/>
      <c r="P206" s="92"/>
      <c r="Q206" s="92"/>
      <c r="R206" s="92"/>
      <c r="S206" s="92"/>
      <c r="T206" s="93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6" t="s">
        <v>165</v>
      </c>
      <c r="AU206" s="16" t="s">
        <v>85</v>
      </c>
    </row>
    <row r="207" s="13" customFormat="1">
      <c r="A207" s="13"/>
      <c r="B207" s="251"/>
      <c r="C207" s="252"/>
      <c r="D207" s="253" t="s">
        <v>156</v>
      </c>
      <c r="E207" s="254" t="s">
        <v>1</v>
      </c>
      <c r="F207" s="255" t="s">
        <v>237</v>
      </c>
      <c r="G207" s="252"/>
      <c r="H207" s="256">
        <v>220</v>
      </c>
      <c r="I207" s="257"/>
      <c r="J207" s="252"/>
      <c r="K207" s="252"/>
      <c r="L207" s="258"/>
      <c r="M207" s="259"/>
      <c r="N207" s="260"/>
      <c r="O207" s="260"/>
      <c r="P207" s="260"/>
      <c r="Q207" s="260"/>
      <c r="R207" s="260"/>
      <c r="S207" s="260"/>
      <c r="T207" s="261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62" t="s">
        <v>156</v>
      </c>
      <c r="AU207" s="262" t="s">
        <v>85</v>
      </c>
      <c r="AV207" s="13" t="s">
        <v>85</v>
      </c>
      <c r="AW207" s="13" t="s">
        <v>30</v>
      </c>
      <c r="AX207" s="13" t="s">
        <v>75</v>
      </c>
      <c r="AY207" s="262" t="s">
        <v>148</v>
      </c>
    </row>
    <row r="208" s="14" customFormat="1">
      <c r="A208" s="14"/>
      <c r="B208" s="268"/>
      <c r="C208" s="269"/>
      <c r="D208" s="253" t="s">
        <v>156</v>
      </c>
      <c r="E208" s="270" t="s">
        <v>1</v>
      </c>
      <c r="F208" s="271" t="s">
        <v>185</v>
      </c>
      <c r="G208" s="269"/>
      <c r="H208" s="272">
        <v>220</v>
      </c>
      <c r="I208" s="273"/>
      <c r="J208" s="269"/>
      <c r="K208" s="269"/>
      <c r="L208" s="274"/>
      <c r="M208" s="275"/>
      <c r="N208" s="276"/>
      <c r="O208" s="276"/>
      <c r="P208" s="276"/>
      <c r="Q208" s="276"/>
      <c r="R208" s="276"/>
      <c r="S208" s="276"/>
      <c r="T208" s="27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78" t="s">
        <v>156</v>
      </c>
      <c r="AU208" s="278" t="s">
        <v>85</v>
      </c>
      <c r="AV208" s="14" t="s">
        <v>154</v>
      </c>
      <c r="AW208" s="14" t="s">
        <v>30</v>
      </c>
      <c r="AX208" s="14" t="s">
        <v>83</v>
      </c>
      <c r="AY208" s="278" t="s">
        <v>148</v>
      </c>
    </row>
    <row r="209" s="2" customFormat="1" ht="16.5" customHeight="1">
      <c r="A209" s="39"/>
      <c r="B209" s="40"/>
      <c r="C209" s="239" t="s">
        <v>198</v>
      </c>
      <c r="D209" s="239" t="s">
        <v>150</v>
      </c>
      <c r="E209" s="240" t="s">
        <v>238</v>
      </c>
      <c r="F209" s="241" t="s">
        <v>239</v>
      </c>
      <c r="G209" s="242" t="s">
        <v>153</v>
      </c>
      <c r="H209" s="243">
        <v>456</v>
      </c>
      <c r="I209" s="244"/>
      <c r="J209" s="245">
        <f>ROUND(I209*H209,2)</f>
        <v>0</v>
      </c>
      <c r="K209" s="241" t="s">
        <v>1</v>
      </c>
      <c r="L209" s="42"/>
      <c r="M209" s="246" t="s">
        <v>1</v>
      </c>
      <c r="N209" s="247" t="s">
        <v>40</v>
      </c>
      <c r="O209" s="92"/>
      <c r="P209" s="248">
        <f>O209*H209</f>
        <v>0</v>
      </c>
      <c r="Q209" s="248">
        <v>0</v>
      </c>
      <c r="R209" s="248">
        <f>Q209*H209</f>
        <v>0</v>
      </c>
      <c r="S209" s="248">
        <v>0</v>
      </c>
      <c r="T209" s="249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50" t="s">
        <v>154</v>
      </c>
      <c r="AT209" s="250" t="s">
        <v>150</v>
      </c>
      <c r="AU209" s="250" t="s">
        <v>85</v>
      </c>
      <c r="AY209" s="16" t="s">
        <v>148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6" t="s">
        <v>83</v>
      </c>
      <c r="BK209" s="140">
        <f>ROUND(I209*H209,2)</f>
        <v>0</v>
      </c>
      <c r="BL209" s="16" t="s">
        <v>154</v>
      </c>
      <c r="BM209" s="250" t="s">
        <v>240</v>
      </c>
    </row>
    <row r="210" s="2" customFormat="1">
      <c r="A210" s="39"/>
      <c r="B210" s="40"/>
      <c r="C210" s="41"/>
      <c r="D210" s="253" t="s">
        <v>163</v>
      </c>
      <c r="E210" s="41"/>
      <c r="F210" s="263" t="s">
        <v>239</v>
      </c>
      <c r="G210" s="41"/>
      <c r="H210" s="41"/>
      <c r="I210" s="209"/>
      <c r="J210" s="41"/>
      <c r="K210" s="41"/>
      <c r="L210" s="42"/>
      <c r="M210" s="264"/>
      <c r="N210" s="265"/>
      <c r="O210" s="92"/>
      <c r="P210" s="92"/>
      <c r="Q210" s="92"/>
      <c r="R210" s="92"/>
      <c r="S210" s="92"/>
      <c r="T210" s="93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6" t="s">
        <v>163</v>
      </c>
      <c r="AU210" s="16" t="s">
        <v>85</v>
      </c>
    </row>
    <row r="211" s="13" customFormat="1">
      <c r="A211" s="13"/>
      <c r="B211" s="251"/>
      <c r="C211" s="252"/>
      <c r="D211" s="253" t="s">
        <v>156</v>
      </c>
      <c r="E211" s="254" t="s">
        <v>1</v>
      </c>
      <c r="F211" s="255" t="s">
        <v>241</v>
      </c>
      <c r="G211" s="252"/>
      <c r="H211" s="256">
        <v>456</v>
      </c>
      <c r="I211" s="257"/>
      <c r="J211" s="252"/>
      <c r="K211" s="252"/>
      <c r="L211" s="258"/>
      <c r="M211" s="259"/>
      <c r="N211" s="260"/>
      <c r="O211" s="260"/>
      <c r="P211" s="260"/>
      <c r="Q211" s="260"/>
      <c r="R211" s="260"/>
      <c r="S211" s="260"/>
      <c r="T211" s="26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2" t="s">
        <v>156</v>
      </c>
      <c r="AU211" s="262" t="s">
        <v>85</v>
      </c>
      <c r="AV211" s="13" t="s">
        <v>85</v>
      </c>
      <c r="AW211" s="13" t="s">
        <v>30</v>
      </c>
      <c r="AX211" s="13" t="s">
        <v>83</v>
      </c>
      <c r="AY211" s="262" t="s">
        <v>148</v>
      </c>
    </row>
    <row r="212" s="12" customFormat="1" ht="22.8" customHeight="1">
      <c r="A212" s="12"/>
      <c r="B212" s="223"/>
      <c r="C212" s="224"/>
      <c r="D212" s="225" t="s">
        <v>74</v>
      </c>
      <c r="E212" s="237" t="s">
        <v>85</v>
      </c>
      <c r="F212" s="237" t="s">
        <v>242</v>
      </c>
      <c r="G212" s="224"/>
      <c r="H212" s="224"/>
      <c r="I212" s="227"/>
      <c r="J212" s="238">
        <f>BK212</f>
        <v>0</v>
      </c>
      <c r="K212" s="224"/>
      <c r="L212" s="229"/>
      <c r="M212" s="230"/>
      <c r="N212" s="231"/>
      <c r="O212" s="231"/>
      <c r="P212" s="232">
        <f>SUM(P213:P272)</f>
        <v>0</v>
      </c>
      <c r="Q212" s="231"/>
      <c r="R212" s="232">
        <f>SUM(R213:R272)</f>
        <v>492.65306946999999</v>
      </c>
      <c r="S212" s="231"/>
      <c r="T212" s="233">
        <f>SUM(T213:T272)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34" t="s">
        <v>83</v>
      </c>
      <c r="AT212" s="235" t="s">
        <v>74</v>
      </c>
      <c r="AU212" s="235" t="s">
        <v>83</v>
      </c>
      <c r="AY212" s="234" t="s">
        <v>148</v>
      </c>
      <c r="BK212" s="236">
        <f>SUM(BK213:BK272)</f>
        <v>0</v>
      </c>
    </row>
    <row r="213" s="2" customFormat="1" ht="16.5" customHeight="1">
      <c r="A213" s="39"/>
      <c r="B213" s="40"/>
      <c r="C213" s="239" t="s">
        <v>243</v>
      </c>
      <c r="D213" s="239" t="s">
        <v>150</v>
      </c>
      <c r="E213" s="240" t="s">
        <v>244</v>
      </c>
      <c r="F213" s="241" t="s">
        <v>245</v>
      </c>
      <c r="G213" s="242" t="s">
        <v>175</v>
      </c>
      <c r="H213" s="243">
        <v>30.399999999999999</v>
      </c>
      <c r="I213" s="244"/>
      <c r="J213" s="245">
        <f>ROUND(I213*H213,2)</f>
        <v>0</v>
      </c>
      <c r="K213" s="241" t="s">
        <v>1</v>
      </c>
      <c r="L213" s="42"/>
      <c r="M213" s="246" t="s">
        <v>1</v>
      </c>
      <c r="N213" s="247" t="s">
        <v>40</v>
      </c>
      <c r="O213" s="92"/>
      <c r="P213" s="248">
        <f>O213*H213</f>
        <v>0</v>
      </c>
      <c r="Q213" s="248">
        <v>0</v>
      </c>
      <c r="R213" s="248">
        <f>Q213*H213</f>
        <v>0</v>
      </c>
      <c r="S213" s="248">
        <v>0</v>
      </c>
      <c r="T213" s="249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50" t="s">
        <v>154</v>
      </c>
      <c r="AT213" s="250" t="s">
        <v>150</v>
      </c>
      <c r="AU213" s="250" t="s">
        <v>85</v>
      </c>
      <c r="AY213" s="16" t="s">
        <v>148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6" t="s">
        <v>83</v>
      </c>
      <c r="BK213" s="140">
        <f>ROUND(I213*H213,2)</f>
        <v>0</v>
      </c>
      <c r="BL213" s="16" t="s">
        <v>154</v>
      </c>
      <c r="BM213" s="250" t="s">
        <v>246</v>
      </c>
    </row>
    <row r="214" s="2" customFormat="1">
      <c r="A214" s="39"/>
      <c r="B214" s="40"/>
      <c r="C214" s="41"/>
      <c r="D214" s="253" t="s">
        <v>163</v>
      </c>
      <c r="E214" s="41"/>
      <c r="F214" s="263" t="s">
        <v>247</v>
      </c>
      <c r="G214" s="41"/>
      <c r="H214" s="41"/>
      <c r="I214" s="209"/>
      <c r="J214" s="41"/>
      <c r="K214" s="41"/>
      <c r="L214" s="42"/>
      <c r="M214" s="264"/>
      <c r="N214" s="265"/>
      <c r="O214" s="92"/>
      <c r="P214" s="92"/>
      <c r="Q214" s="92"/>
      <c r="R214" s="92"/>
      <c r="S214" s="92"/>
      <c r="T214" s="93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6" t="s">
        <v>163</v>
      </c>
      <c r="AU214" s="16" t="s">
        <v>85</v>
      </c>
    </row>
    <row r="215" s="13" customFormat="1">
      <c r="A215" s="13"/>
      <c r="B215" s="251"/>
      <c r="C215" s="252"/>
      <c r="D215" s="253" t="s">
        <v>156</v>
      </c>
      <c r="E215" s="254" t="s">
        <v>1</v>
      </c>
      <c r="F215" s="255" t="s">
        <v>248</v>
      </c>
      <c r="G215" s="252"/>
      <c r="H215" s="256">
        <v>30.399999999999999</v>
      </c>
      <c r="I215" s="257"/>
      <c r="J215" s="252"/>
      <c r="K215" s="252"/>
      <c r="L215" s="258"/>
      <c r="M215" s="259"/>
      <c r="N215" s="260"/>
      <c r="O215" s="260"/>
      <c r="P215" s="260"/>
      <c r="Q215" s="260"/>
      <c r="R215" s="260"/>
      <c r="S215" s="260"/>
      <c r="T215" s="261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2" t="s">
        <v>156</v>
      </c>
      <c r="AU215" s="262" t="s">
        <v>85</v>
      </c>
      <c r="AV215" s="13" t="s">
        <v>85</v>
      </c>
      <c r="AW215" s="13" t="s">
        <v>30</v>
      </c>
      <c r="AX215" s="13" t="s">
        <v>83</v>
      </c>
      <c r="AY215" s="262" t="s">
        <v>148</v>
      </c>
    </row>
    <row r="216" s="2" customFormat="1" ht="24.15" customHeight="1">
      <c r="A216" s="39"/>
      <c r="B216" s="40"/>
      <c r="C216" s="239" t="s">
        <v>202</v>
      </c>
      <c r="D216" s="239" t="s">
        <v>150</v>
      </c>
      <c r="E216" s="240" t="s">
        <v>249</v>
      </c>
      <c r="F216" s="241" t="s">
        <v>250</v>
      </c>
      <c r="G216" s="242" t="s">
        <v>251</v>
      </c>
      <c r="H216" s="243">
        <v>158.40000000000001</v>
      </c>
      <c r="I216" s="244"/>
      <c r="J216" s="245">
        <f>ROUND(I216*H216,2)</f>
        <v>0</v>
      </c>
      <c r="K216" s="241" t="s">
        <v>1</v>
      </c>
      <c r="L216" s="42"/>
      <c r="M216" s="246" t="s">
        <v>1</v>
      </c>
      <c r="N216" s="247" t="s">
        <v>40</v>
      </c>
      <c r="O216" s="92"/>
      <c r="P216" s="248">
        <f>O216*H216</f>
        <v>0</v>
      </c>
      <c r="Q216" s="248">
        <v>0</v>
      </c>
      <c r="R216" s="248">
        <f>Q216*H216</f>
        <v>0</v>
      </c>
      <c r="S216" s="248">
        <v>0</v>
      </c>
      <c r="T216" s="249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50" t="s">
        <v>154</v>
      </c>
      <c r="AT216" s="250" t="s">
        <v>150</v>
      </c>
      <c r="AU216" s="250" t="s">
        <v>85</v>
      </c>
      <c r="AY216" s="16" t="s">
        <v>148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6" t="s">
        <v>83</v>
      </c>
      <c r="BK216" s="140">
        <f>ROUND(I216*H216,2)</f>
        <v>0</v>
      </c>
      <c r="BL216" s="16" t="s">
        <v>154</v>
      </c>
      <c r="BM216" s="250" t="s">
        <v>252</v>
      </c>
    </row>
    <row r="217" s="2" customFormat="1">
      <c r="A217" s="39"/>
      <c r="B217" s="40"/>
      <c r="C217" s="41"/>
      <c r="D217" s="253" t="s">
        <v>163</v>
      </c>
      <c r="E217" s="41"/>
      <c r="F217" s="263" t="s">
        <v>253</v>
      </c>
      <c r="G217" s="41"/>
      <c r="H217" s="41"/>
      <c r="I217" s="209"/>
      <c r="J217" s="41"/>
      <c r="K217" s="41"/>
      <c r="L217" s="42"/>
      <c r="M217" s="264"/>
      <c r="N217" s="265"/>
      <c r="O217" s="92"/>
      <c r="P217" s="92"/>
      <c r="Q217" s="92"/>
      <c r="R217" s="92"/>
      <c r="S217" s="92"/>
      <c r="T217" s="93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T217" s="16" t="s">
        <v>163</v>
      </c>
      <c r="AU217" s="16" t="s">
        <v>85</v>
      </c>
    </row>
    <row r="218" s="2" customFormat="1">
      <c r="A218" s="39"/>
      <c r="B218" s="40"/>
      <c r="C218" s="41"/>
      <c r="D218" s="253" t="s">
        <v>254</v>
      </c>
      <c r="E218" s="41"/>
      <c r="F218" s="279" t="s">
        <v>255</v>
      </c>
      <c r="G218" s="41"/>
      <c r="H218" s="41"/>
      <c r="I218" s="209"/>
      <c r="J218" s="41"/>
      <c r="K218" s="41"/>
      <c r="L218" s="42"/>
      <c r="M218" s="264"/>
      <c r="N218" s="265"/>
      <c r="O218" s="92"/>
      <c r="P218" s="92"/>
      <c r="Q218" s="92"/>
      <c r="R218" s="92"/>
      <c r="S218" s="92"/>
      <c r="T218" s="93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6" t="s">
        <v>254</v>
      </c>
      <c r="AU218" s="16" t="s">
        <v>85</v>
      </c>
    </row>
    <row r="219" s="13" customFormat="1">
      <c r="A219" s="13"/>
      <c r="B219" s="251"/>
      <c r="C219" s="252"/>
      <c r="D219" s="253" t="s">
        <v>156</v>
      </c>
      <c r="E219" s="254" t="s">
        <v>1</v>
      </c>
      <c r="F219" s="255" t="s">
        <v>256</v>
      </c>
      <c r="G219" s="252"/>
      <c r="H219" s="256">
        <v>158.40000000000001</v>
      </c>
      <c r="I219" s="257"/>
      <c r="J219" s="252"/>
      <c r="K219" s="252"/>
      <c r="L219" s="258"/>
      <c r="M219" s="259"/>
      <c r="N219" s="260"/>
      <c r="O219" s="260"/>
      <c r="P219" s="260"/>
      <c r="Q219" s="260"/>
      <c r="R219" s="260"/>
      <c r="S219" s="260"/>
      <c r="T219" s="261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62" t="s">
        <v>156</v>
      </c>
      <c r="AU219" s="262" t="s">
        <v>85</v>
      </c>
      <c r="AV219" s="13" t="s">
        <v>85</v>
      </c>
      <c r="AW219" s="13" t="s">
        <v>30</v>
      </c>
      <c r="AX219" s="13" t="s">
        <v>83</v>
      </c>
      <c r="AY219" s="262" t="s">
        <v>148</v>
      </c>
    </row>
    <row r="220" s="2" customFormat="1" ht="24.15" customHeight="1">
      <c r="A220" s="39"/>
      <c r="B220" s="40"/>
      <c r="C220" s="239" t="s">
        <v>257</v>
      </c>
      <c r="D220" s="239" t="s">
        <v>150</v>
      </c>
      <c r="E220" s="240" t="s">
        <v>258</v>
      </c>
      <c r="F220" s="241" t="s">
        <v>259</v>
      </c>
      <c r="G220" s="242" t="s">
        <v>260</v>
      </c>
      <c r="H220" s="243">
        <v>518.5</v>
      </c>
      <c r="I220" s="244"/>
      <c r="J220" s="245">
        <f>ROUND(I220*H220,2)</f>
        <v>0</v>
      </c>
      <c r="K220" s="241" t="s">
        <v>1</v>
      </c>
      <c r="L220" s="42"/>
      <c r="M220" s="246" t="s">
        <v>1</v>
      </c>
      <c r="N220" s="247" t="s">
        <v>40</v>
      </c>
      <c r="O220" s="92"/>
      <c r="P220" s="248">
        <f>O220*H220</f>
        <v>0</v>
      </c>
      <c r="Q220" s="248">
        <v>0</v>
      </c>
      <c r="R220" s="248">
        <f>Q220*H220</f>
        <v>0</v>
      </c>
      <c r="S220" s="248">
        <v>0</v>
      </c>
      <c r="T220" s="249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50" t="s">
        <v>154</v>
      </c>
      <c r="AT220" s="250" t="s">
        <v>150</v>
      </c>
      <c r="AU220" s="250" t="s">
        <v>85</v>
      </c>
      <c r="AY220" s="16" t="s">
        <v>148</v>
      </c>
      <c r="BE220" s="140">
        <f>IF(N220="základní",J220,0)</f>
        <v>0</v>
      </c>
      <c r="BF220" s="140">
        <f>IF(N220="snížená",J220,0)</f>
        <v>0</v>
      </c>
      <c r="BG220" s="140">
        <f>IF(N220="zákl. přenesená",J220,0)</f>
        <v>0</v>
      </c>
      <c r="BH220" s="140">
        <f>IF(N220="sníž. přenesená",J220,0)</f>
        <v>0</v>
      </c>
      <c r="BI220" s="140">
        <f>IF(N220="nulová",J220,0)</f>
        <v>0</v>
      </c>
      <c r="BJ220" s="16" t="s">
        <v>83</v>
      </c>
      <c r="BK220" s="140">
        <f>ROUND(I220*H220,2)</f>
        <v>0</v>
      </c>
      <c r="BL220" s="16" t="s">
        <v>154</v>
      </c>
      <c r="BM220" s="250" t="s">
        <v>261</v>
      </c>
    </row>
    <row r="221" s="2" customFormat="1">
      <c r="A221" s="39"/>
      <c r="B221" s="40"/>
      <c r="C221" s="41"/>
      <c r="D221" s="253" t="s">
        <v>163</v>
      </c>
      <c r="E221" s="41"/>
      <c r="F221" s="263" t="s">
        <v>259</v>
      </c>
      <c r="G221" s="41"/>
      <c r="H221" s="41"/>
      <c r="I221" s="209"/>
      <c r="J221" s="41"/>
      <c r="K221" s="41"/>
      <c r="L221" s="42"/>
      <c r="M221" s="264"/>
      <c r="N221" s="265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6" t="s">
        <v>163</v>
      </c>
      <c r="AU221" s="16" t="s">
        <v>85</v>
      </c>
    </row>
    <row r="222" s="13" customFormat="1">
      <c r="A222" s="13"/>
      <c r="B222" s="251"/>
      <c r="C222" s="252"/>
      <c r="D222" s="253" t="s">
        <v>156</v>
      </c>
      <c r="E222" s="254" t="s">
        <v>1</v>
      </c>
      <c r="F222" s="255" t="s">
        <v>262</v>
      </c>
      <c r="G222" s="252"/>
      <c r="H222" s="256">
        <v>518.5</v>
      </c>
      <c r="I222" s="257"/>
      <c r="J222" s="252"/>
      <c r="K222" s="252"/>
      <c r="L222" s="258"/>
      <c r="M222" s="259"/>
      <c r="N222" s="260"/>
      <c r="O222" s="260"/>
      <c r="P222" s="260"/>
      <c r="Q222" s="260"/>
      <c r="R222" s="260"/>
      <c r="S222" s="260"/>
      <c r="T222" s="261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62" t="s">
        <v>156</v>
      </c>
      <c r="AU222" s="262" t="s">
        <v>85</v>
      </c>
      <c r="AV222" s="13" t="s">
        <v>85</v>
      </c>
      <c r="AW222" s="13" t="s">
        <v>30</v>
      </c>
      <c r="AX222" s="13" t="s">
        <v>83</v>
      </c>
      <c r="AY222" s="262" t="s">
        <v>148</v>
      </c>
    </row>
    <row r="223" s="2" customFormat="1" ht="24.15" customHeight="1">
      <c r="A223" s="39"/>
      <c r="B223" s="40"/>
      <c r="C223" s="239" t="s">
        <v>212</v>
      </c>
      <c r="D223" s="239" t="s">
        <v>150</v>
      </c>
      <c r="E223" s="240" t="s">
        <v>263</v>
      </c>
      <c r="F223" s="241" t="s">
        <v>264</v>
      </c>
      <c r="G223" s="242" t="s">
        <v>260</v>
      </c>
      <c r="H223" s="243">
        <v>864.20000000000005</v>
      </c>
      <c r="I223" s="244"/>
      <c r="J223" s="245">
        <f>ROUND(I223*H223,2)</f>
        <v>0</v>
      </c>
      <c r="K223" s="241" t="s">
        <v>1</v>
      </c>
      <c r="L223" s="42"/>
      <c r="M223" s="246" t="s">
        <v>1</v>
      </c>
      <c r="N223" s="247" t="s">
        <v>40</v>
      </c>
      <c r="O223" s="92"/>
      <c r="P223" s="248">
        <f>O223*H223</f>
        <v>0</v>
      </c>
      <c r="Q223" s="248">
        <v>0</v>
      </c>
      <c r="R223" s="248">
        <f>Q223*H223</f>
        <v>0</v>
      </c>
      <c r="S223" s="248">
        <v>0</v>
      </c>
      <c r="T223" s="249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50" t="s">
        <v>154</v>
      </c>
      <c r="AT223" s="250" t="s">
        <v>150</v>
      </c>
      <c r="AU223" s="250" t="s">
        <v>85</v>
      </c>
      <c r="AY223" s="16" t="s">
        <v>148</v>
      </c>
      <c r="BE223" s="140">
        <f>IF(N223="základní",J223,0)</f>
        <v>0</v>
      </c>
      <c r="BF223" s="140">
        <f>IF(N223="snížená",J223,0)</f>
        <v>0</v>
      </c>
      <c r="BG223" s="140">
        <f>IF(N223="zákl. přenesená",J223,0)</f>
        <v>0</v>
      </c>
      <c r="BH223" s="140">
        <f>IF(N223="sníž. přenesená",J223,0)</f>
        <v>0</v>
      </c>
      <c r="BI223" s="140">
        <f>IF(N223="nulová",J223,0)</f>
        <v>0</v>
      </c>
      <c r="BJ223" s="16" t="s">
        <v>83</v>
      </c>
      <c r="BK223" s="140">
        <f>ROUND(I223*H223,2)</f>
        <v>0</v>
      </c>
      <c r="BL223" s="16" t="s">
        <v>154</v>
      </c>
      <c r="BM223" s="250" t="s">
        <v>265</v>
      </c>
    </row>
    <row r="224" s="2" customFormat="1">
      <c r="A224" s="39"/>
      <c r="B224" s="40"/>
      <c r="C224" s="41"/>
      <c r="D224" s="253" t="s">
        <v>163</v>
      </c>
      <c r="E224" s="41"/>
      <c r="F224" s="263" t="s">
        <v>264</v>
      </c>
      <c r="G224" s="41"/>
      <c r="H224" s="41"/>
      <c r="I224" s="209"/>
      <c r="J224" s="41"/>
      <c r="K224" s="41"/>
      <c r="L224" s="42"/>
      <c r="M224" s="264"/>
      <c r="N224" s="265"/>
      <c r="O224" s="92"/>
      <c r="P224" s="92"/>
      <c r="Q224" s="92"/>
      <c r="R224" s="92"/>
      <c r="S224" s="92"/>
      <c r="T224" s="9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6" t="s">
        <v>163</v>
      </c>
      <c r="AU224" s="16" t="s">
        <v>85</v>
      </c>
    </row>
    <row r="225" s="13" customFormat="1">
      <c r="A225" s="13"/>
      <c r="B225" s="251"/>
      <c r="C225" s="252"/>
      <c r="D225" s="253" t="s">
        <v>156</v>
      </c>
      <c r="E225" s="254" t="s">
        <v>1</v>
      </c>
      <c r="F225" s="255" t="s">
        <v>266</v>
      </c>
      <c r="G225" s="252"/>
      <c r="H225" s="256">
        <v>864.20000000000005</v>
      </c>
      <c r="I225" s="257"/>
      <c r="J225" s="252"/>
      <c r="K225" s="252"/>
      <c r="L225" s="258"/>
      <c r="M225" s="259"/>
      <c r="N225" s="260"/>
      <c r="O225" s="260"/>
      <c r="P225" s="260"/>
      <c r="Q225" s="260"/>
      <c r="R225" s="260"/>
      <c r="S225" s="260"/>
      <c r="T225" s="261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62" t="s">
        <v>156</v>
      </c>
      <c r="AU225" s="262" t="s">
        <v>85</v>
      </c>
      <c r="AV225" s="13" t="s">
        <v>85</v>
      </c>
      <c r="AW225" s="13" t="s">
        <v>30</v>
      </c>
      <c r="AX225" s="13" t="s">
        <v>83</v>
      </c>
      <c r="AY225" s="262" t="s">
        <v>148</v>
      </c>
    </row>
    <row r="226" s="2" customFormat="1" ht="24.15" customHeight="1">
      <c r="A226" s="39"/>
      <c r="B226" s="40"/>
      <c r="C226" s="239" t="s">
        <v>7</v>
      </c>
      <c r="D226" s="239" t="s">
        <v>150</v>
      </c>
      <c r="E226" s="240" t="s">
        <v>267</v>
      </c>
      <c r="F226" s="241" t="s">
        <v>268</v>
      </c>
      <c r="G226" s="242" t="s">
        <v>260</v>
      </c>
      <c r="H226" s="243">
        <v>622.20000000000005</v>
      </c>
      <c r="I226" s="244"/>
      <c r="J226" s="245">
        <f>ROUND(I226*H226,2)</f>
        <v>0</v>
      </c>
      <c r="K226" s="241" t="s">
        <v>1</v>
      </c>
      <c r="L226" s="42"/>
      <c r="M226" s="246" t="s">
        <v>1</v>
      </c>
      <c r="N226" s="247" t="s">
        <v>40</v>
      </c>
      <c r="O226" s="92"/>
      <c r="P226" s="248">
        <f>O226*H226</f>
        <v>0</v>
      </c>
      <c r="Q226" s="248">
        <v>0</v>
      </c>
      <c r="R226" s="248">
        <f>Q226*H226</f>
        <v>0</v>
      </c>
      <c r="S226" s="248">
        <v>0</v>
      </c>
      <c r="T226" s="249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50" t="s">
        <v>154</v>
      </c>
      <c r="AT226" s="250" t="s">
        <v>150</v>
      </c>
      <c r="AU226" s="250" t="s">
        <v>85</v>
      </c>
      <c r="AY226" s="16" t="s">
        <v>148</v>
      </c>
      <c r="BE226" s="140">
        <f>IF(N226="základní",J226,0)</f>
        <v>0</v>
      </c>
      <c r="BF226" s="140">
        <f>IF(N226="snížená",J226,0)</f>
        <v>0</v>
      </c>
      <c r="BG226" s="140">
        <f>IF(N226="zákl. přenesená",J226,0)</f>
        <v>0</v>
      </c>
      <c r="BH226" s="140">
        <f>IF(N226="sníž. přenesená",J226,0)</f>
        <v>0</v>
      </c>
      <c r="BI226" s="140">
        <f>IF(N226="nulová",J226,0)</f>
        <v>0</v>
      </c>
      <c r="BJ226" s="16" t="s">
        <v>83</v>
      </c>
      <c r="BK226" s="140">
        <f>ROUND(I226*H226,2)</f>
        <v>0</v>
      </c>
      <c r="BL226" s="16" t="s">
        <v>154</v>
      </c>
      <c r="BM226" s="250" t="s">
        <v>269</v>
      </c>
    </row>
    <row r="227" s="2" customFormat="1">
      <c r="A227" s="39"/>
      <c r="B227" s="40"/>
      <c r="C227" s="41"/>
      <c r="D227" s="253" t="s">
        <v>163</v>
      </c>
      <c r="E227" s="41"/>
      <c r="F227" s="263" t="s">
        <v>268</v>
      </c>
      <c r="G227" s="41"/>
      <c r="H227" s="41"/>
      <c r="I227" s="209"/>
      <c r="J227" s="41"/>
      <c r="K227" s="41"/>
      <c r="L227" s="42"/>
      <c r="M227" s="264"/>
      <c r="N227" s="265"/>
      <c r="O227" s="92"/>
      <c r="P227" s="92"/>
      <c r="Q227" s="92"/>
      <c r="R227" s="92"/>
      <c r="S227" s="92"/>
      <c r="T227" s="93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6" t="s">
        <v>163</v>
      </c>
      <c r="AU227" s="16" t="s">
        <v>85</v>
      </c>
    </row>
    <row r="228" s="13" customFormat="1">
      <c r="A228" s="13"/>
      <c r="B228" s="251"/>
      <c r="C228" s="252"/>
      <c r="D228" s="253" t="s">
        <v>156</v>
      </c>
      <c r="E228" s="254" t="s">
        <v>1</v>
      </c>
      <c r="F228" s="255" t="s">
        <v>270</v>
      </c>
      <c r="G228" s="252"/>
      <c r="H228" s="256">
        <v>622.20000000000005</v>
      </c>
      <c r="I228" s="257"/>
      <c r="J228" s="252"/>
      <c r="K228" s="252"/>
      <c r="L228" s="258"/>
      <c r="M228" s="259"/>
      <c r="N228" s="260"/>
      <c r="O228" s="260"/>
      <c r="P228" s="260"/>
      <c r="Q228" s="260"/>
      <c r="R228" s="260"/>
      <c r="S228" s="260"/>
      <c r="T228" s="261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62" t="s">
        <v>156</v>
      </c>
      <c r="AU228" s="262" t="s">
        <v>85</v>
      </c>
      <c r="AV228" s="13" t="s">
        <v>85</v>
      </c>
      <c r="AW228" s="13" t="s">
        <v>30</v>
      </c>
      <c r="AX228" s="13" t="s">
        <v>83</v>
      </c>
      <c r="AY228" s="262" t="s">
        <v>148</v>
      </c>
    </row>
    <row r="229" s="2" customFormat="1" ht="33" customHeight="1">
      <c r="A229" s="39"/>
      <c r="B229" s="40"/>
      <c r="C229" s="239" t="s">
        <v>217</v>
      </c>
      <c r="D229" s="239" t="s">
        <v>150</v>
      </c>
      <c r="E229" s="240" t="s">
        <v>271</v>
      </c>
      <c r="F229" s="241" t="s">
        <v>272</v>
      </c>
      <c r="G229" s="242" t="s">
        <v>216</v>
      </c>
      <c r="H229" s="243">
        <v>3.5590000000000002</v>
      </c>
      <c r="I229" s="244"/>
      <c r="J229" s="245">
        <f>ROUND(I229*H229,2)</f>
        <v>0</v>
      </c>
      <c r="K229" s="241" t="s">
        <v>1</v>
      </c>
      <c r="L229" s="42"/>
      <c r="M229" s="246" t="s">
        <v>1</v>
      </c>
      <c r="N229" s="247" t="s">
        <v>40</v>
      </c>
      <c r="O229" s="92"/>
      <c r="P229" s="248">
        <f>O229*H229</f>
        <v>0</v>
      </c>
      <c r="Q229" s="248">
        <v>1.1102000000000001</v>
      </c>
      <c r="R229" s="248">
        <f>Q229*H229</f>
        <v>3.9512018000000007</v>
      </c>
      <c r="S229" s="248">
        <v>0</v>
      </c>
      <c r="T229" s="24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50" t="s">
        <v>154</v>
      </c>
      <c r="AT229" s="250" t="s">
        <v>150</v>
      </c>
      <c r="AU229" s="250" t="s">
        <v>85</v>
      </c>
      <c r="AY229" s="16" t="s">
        <v>148</v>
      </c>
      <c r="BE229" s="140">
        <f>IF(N229="základní",J229,0)</f>
        <v>0</v>
      </c>
      <c r="BF229" s="140">
        <f>IF(N229="snížená",J229,0)</f>
        <v>0</v>
      </c>
      <c r="BG229" s="140">
        <f>IF(N229="zákl. přenesená",J229,0)</f>
        <v>0</v>
      </c>
      <c r="BH229" s="140">
        <f>IF(N229="sníž. přenesená",J229,0)</f>
        <v>0</v>
      </c>
      <c r="BI229" s="140">
        <f>IF(N229="nulová",J229,0)</f>
        <v>0</v>
      </c>
      <c r="BJ229" s="16" t="s">
        <v>83</v>
      </c>
      <c r="BK229" s="140">
        <f>ROUND(I229*H229,2)</f>
        <v>0</v>
      </c>
      <c r="BL229" s="16" t="s">
        <v>154</v>
      </c>
      <c r="BM229" s="250" t="s">
        <v>273</v>
      </c>
    </row>
    <row r="230" s="2" customFormat="1">
      <c r="A230" s="39"/>
      <c r="B230" s="40"/>
      <c r="C230" s="41"/>
      <c r="D230" s="253" t="s">
        <v>163</v>
      </c>
      <c r="E230" s="41"/>
      <c r="F230" s="263" t="s">
        <v>274</v>
      </c>
      <c r="G230" s="41"/>
      <c r="H230" s="41"/>
      <c r="I230" s="209"/>
      <c r="J230" s="41"/>
      <c r="K230" s="41"/>
      <c r="L230" s="42"/>
      <c r="M230" s="264"/>
      <c r="N230" s="265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6" t="s">
        <v>163</v>
      </c>
      <c r="AU230" s="16" t="s">
        <v>85</v>
      </c>
    </row>
    <row r="231" s="13" customFormat="1">
      <c r="A231" s="13"/>
      <c r="B231" s="251"/>
      <c r="C231" s="252"/>
      <c r="D231" s="253" t="s">
        <v>156</v>
      </c>
      <c r="E231" s="254" t="s">
        <v>1</v>
      </c>
      <c r="F231" s="255" t="s">
        <v>275</v>
      </c>
      <c r="G231" s="252"/>
      <c r="H231" s="256">
        <v>3.5590000000000002</v>
      </c>
      <c r="I231" s="257"/>
      <c r="J231" s="252"/>
      <c r="K231" s="252"/>
      <c r="L231" s="258"/>
      <c r="M231" s="259"/>
      <c r="N231" s="260"/>
      <c r="O231" s="260"/>
      <c r="P231" s="260"/>
      <c r="Q231" s="260"/>
      <c r="R231" s="260"/>
      <c r="S231" s="260"/>
      <c r="T231" s="261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2" t="s">
        <v>156</v>
      </c>
      <c r="AU231" s="262" t="s">
        <v>85</v>
      </c>
      <c r="AV231" s="13" t="s">
        <v>85</v>
      </c>
      <c r="AW231" s="13" t="s">
        <v>30</v>
      </c>
      <c r="AX231" s="13" t="s">
        <v>83</v>
      </c>
      <c r="AY231" s="262" t="s">
        <v>148</v>
      </c>
    </row>
    <row r="232" s="2" customFormat="1" ht="24.15" customHeight="1">
      <c r="A232" s="39"/>
      <c r="B232" s="40"/>
      <c r="C232" s="239" t="s">
        <v>276</v>
      </c>
      <c r="D232" s="239" t="s">
        <v>150</v>
      </c>
      <c r="E232" s="240" t="s">
        <v>277</v>
      </c>
      <c r="F232" s="241" t="s">
        <v>278</v>
      </c>
      <c r="G232" s="242" t="s">
        <v>216</v>
      </c>
      <c r="H232" s="243">
        <v>28.308</v>
      </c>
      <c r="I232" s="244"/>
      <c r="J232" s="245">
        <f>ROUND(I232*H232,2)</f>
        <v>0</v>
      </c>
      <c r="K232" s="241" t="s">
        <v>1</v>
      </c>
      <c r="L232" s="42"/>
      <c r="M232" s="246" t="s">
        <v>1</v>
      </c>
      <c r="N232" s="247" t="s">
        <v>40</v>
      </c>
      <c r="O232" s="92"/>
      <c r="P232" s="248">
        <f>O232*H232</f>
        <v>0</v>
      </c>
      <c r="Q232" s="248">
        <v>0</v>
      </c>
      <c r="R232" s="248">
        <f>Q232*H232</f>
        <v>0</v>
      </c>
      <c r="S232" s="248">
        <v>0</v>
      </c>
      <c r="T232" s="24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50" t="s">
        <v>154</v>
      </c>
      <c r="AT232" s="250" t="s">
        <v>150</v>
      </c>
      <c r="AU232" s="250" t="s">
        <v>85</v>
      </c>
      <c r="AY232" s="16" t="s">
        <v>148</v>
      </c>
      <c r="BE232" s="140">
        <f>IF(N232="základní",J232,0)</f>
        <v>0</v>
      </c>
      <c r="BF232" s="140">
        <f>IF(N232="snížená",J232,0)</f>
        <v>0</v>
      </c>
      <c r="BG232" s="140">
        <f>IF(N232="zákl. přenesená",J232,0)</f>
        <v>0</v>
      </c>
      <c r="BH232" s="140">
        <f>IF(N232="sníž. přenesená",J232,0)</f>
        <v>0</v>
      </c>
      <c r="BI232" s="140">
        <f>IF(N232="nulová",J232,0)</f>
        <v>0</v>
      </c>
      <c r="BJ232" s="16" t="s">
        <v>83</v>
      </c>
      <c r="BK232" s="140">
        <f>ROUND(I232*H232,2)</f>
        <v>0</v>
      </c>
      <c r="BL232" s="16" t="s">
        <v>154</v>
      </c>
      <c r="BM232" s="250" t="s">
        <v>279</v>
      </c>
    </row>
    <row r="233" s="2" customFormat="1">
      <c r="A233" s="39"/>
      <c r="B233" s="40"/>
      <c r="C233" s="41"/>
      <c r="D233" s="253" t="s">
        <v>163</v>
      </c>
      <c r="E233" s="41"/>
      <c r="F233" s="263" t="s">
        <v>280</v>
      </c>
      <c r="G233" s="41"/>
      <c r="H233" s="41"/>
      <c r="I233" s="209"/>
      <c r="J233" s="41"/>
      <c r="K233" s="41"/>
      <c r="L233" s="42"/>
      <c r="M233" s="264"/>
      <c r="N233" s="265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6" t="s">
        <v>163</v>
      </c>
      <c r="AU233" s="16" t="s">
        <v>85</v>
      </c>
    </row>
    <row r="234" s="13" customFormat="1">
      <c r="A234" s="13"/>
      <c r="B234" s="251"/>
      <c r="C234" s="252"/>
      <c r="D234" s="253" t="s">
        <v>156</v>
      </c>
      <c r="E234" s="254" t="s">
        <v>1</v>
      </c>
      <c r="F234" s="255" t="s">
        <v>281</v>
      </c>
      <c r="G234" s="252"/>
      <c r="H234" s="256">
        <v>28.308</v>
      </c>
      <c r="I234" s="257"/>
      <c r="J234" s="252"/>
      <c r="K234" s="252"/>
      <c r="L234" s="258"/>
      <c r="M234" s="259"/>
      <c r="N234" s="260"/>
      <c r="O234" s="260"/>
      <c r="P234" s="260"/>
      <c r="Q234" s="260"/>
      <c r="R234" s="260"/>
      <c r="S234" s="260"/>
      <c r="T234" s="261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62" t="s">
        <v>156</v>
      </c>
      <c r="AU234" s="262" t="s">
        <v>85</v>
      </c>
      <c r="AV234" s="13" t="s">
        <v>85</v>
      </c>
      <c r="AW234" s="13" t="s">
        <v>30</v>
      </c>
      <c r="AX234" s="13" t="s">
        <v>83</v>
      </c>
      <c r="AY234" s="262" t="s">
        <v>148</v>
      </c>
    </row>
    <row r="235" s="2" customFormat="1" ht="24.15" customHeight="1">
      <c r="A235" s="39"/>
      <c r="B235" s="40"/>
      <c r="C235" s="239" t="s">
        <v>282</v>
      </c>
      <c r="D235" s="239" t="s">
        <v>150</v>
      </c>
      <c r="E235" s="240" t="s">
        <v>283</v>
      </c>
      <c r="F235" s="241" t="s">
        <v>284</v>
      </c>
      <c r="G235" s="242" t="s">
        <v>175</v>
      </c>
      <c r="H235" s="243">
        <v>77.519999999999996</v>
      </c>
      <c r="I235" s="244"/>
      <c r="J235" s="245">
        <f>ROUND(I235*H235,2)</f>
        <v>0</v>
      </c>
      <c r="K235" s="241" t="s">
        <v>161</v>
      </c>
      <c r="L235" s="42"/>
      <c r="M235" s="246" t="s">
        <v>1</v>
      </c>
      <c r="N235" s="247" t="s">
        <v>40</v>
      </c>
      <c r="O235" s="92"/>
      <c r="P235" s="248">
        <f>O235*H235</f>
        <v>0</v>
      </c>
      <c r="Q235" s="248">
        <v>2.5018699999999998</v>
      </c>
      <c r="R235" s="248">
        <f>Q235*H235</f>
        <v>193.94496239999998</v>
      </c>
      <c r="S235" s="248">
        <v>0</v>
      </c>
      <c r="T235" s="249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50" t="s">
        <v>154</v>
      </c>
      <c r="AT235" s="250" t="s">
        <v>150</v>
      </c>
      <c r="AU235" s="250" t="s">
        <v>85</v>
      </c>
      <c r="AY235" s="16" t="s">
        <v>148</v>
      </c>
      <c r="BE235" s="140">
        <f>IF(N235="základní",J235,0)</f>
        <v>0</v>
      </c>
      <c r="BF235" s="140">
        <f>IF(N235="snížená",J235,0)</f>
        <v>0</v>
      </c>
      <c r="BG235" s="140">
        <f>IF(N235="zákl. přenesená",J235,0)</f>
        <v>0</v>
      </c>
      <c r="BH235" s="140">
        <f>IF(N235="sníž. přenesená",J235,0)</f>
        <v>0</v>
      </c>
      <c r="BI235" s="140">
        <f>IF(N235="nulová",J235,0)</f>
        <v>0</v>
      </c>
      <c r="BJ235" s="16" t="s">
        <v>83</v>
      </c>
      <c r="BK235" s="140">
        <f>ROUND(I235*H235,2)</f>
        <v>0</v>
      </c>
      <c r="BL235" s="16" t="s">
        <v>154</v>
      </c>
      <c r="BM235" s="250" t="s">
        <v>285</v>
      </c>
    </row>
    <row r="236" s="2" customFormat="1">
      <c r="A236" s="39"/>
      <c r="B236" s="40"/>
      <c r="C236" s="41"/>
      <c r="D236" s="253" t="s">
        <v>163</v>
      </c>
      <c r="E236" s="41"/>
      <c r="F236" s="263" t="s">
        <v>286</v>
      </c>
      <c r="G236" s="41"/>
      <c r="H236" s="41"/>
      <c r="I236" s="209"/>
      <c r="J236" s="41"/>
      <c r="K236" s="41"/>
      <c r="L236" s="42"/>
      <c r="M236" s="264"/>
      <c r="N236" s="265"/>
      <c r="O236" s="92"/>
      <c r="P236" s="92"/>
      <c r="Q236" s="92"/>
      <c r="R236" s="92"/>
      <c r="S236" s="92"/>
      <c r="T236" s="93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6" t="s">
        <v>163</v>
      </c>
      <c r="AU236" s="16" t="s">
        <v>85</v>
      </c>
    </row>
    <row r="237" s="2" customFormat="1">
      <c r="A237" s="39"/>
      <c r="B237" s="40"/>
      <c r="C237" s="41"/>
      <c r="D237" s="266" t="s">
        <v>165</v>
      </c>
      <c r="E237" s="41"/>
      <c r="F237" s="267" t="s">
        <v>287</v>
      </c>
      <c r="G237" s="41"/>
      <c r="H237" s="41"/>
      <c r="I237" s="209"/>
      <c r="J237" s="41"/>
      <c r="K237" s="41"/>
      <c r="L237" s="42"/>
      <c r="M237" s="264"/>
      <c r="N237" s="265"/>
      <c r="O237" s="92"/>
      <c r="P237" s="92"/>
      <c r="Q237" s="92"/>
      <c r="R237" s="92"/>
      <c r="S237" s="92"/>
      <c r="T237" s="93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6" t="s">
        <v>165</v>
      </c>
      <c r="AU237" s="16" t="s">
        <v>85</v>
      </c>
    </row>
    <row r="238" s="13" customFormat="1">
      <c r="A238" s="13"/>
      <c r="B238" s="251"/>
      <c r="C238" s="252"/>
      <c r="D238" s="253" t="s">
        <v>156</v>
      </c>
      <c r="E238" s="254" t="s">
        <v>1</v>
      </c>
      <c r="F238" s="255" t="s">
        <v>288</v>
      </c>
      <c r="G238" s="252"/>
      <c r="H238" s="256">
        <v>77.519999999999996</v>
      </c>
      <c r="I238" s="257"/>
      <c r="J238" s="252"/>
      <c r="K238" s="252"/>
      <c r="L238" s="258"/>
      <c r="M238" s="259"/>
      <c r="N238" s="260"/>
      <c r="O238" s="260"/>
      <c r="P238" s="260"/>
      <c r="Q238" s="260"/>
      <c r="R238" s="260"/>
      <c r="S238" s="260"/>
      <c r="T238" s="261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62" t="s">
        <v>156</v>
      </c>
      <c r="AU238" s="262" t="s">
        <v>85</v>
      </c>
      <c r="AV238" s="13" t="s">
        <v>85</v>
      </c>
      <c r="AW238" s="13" t="s">
        <v>30</v>
      </c>
      <c r="AX238" s="13" t="s">
        <v>83</v>
      </c>
      <c r="AY238" s="262" t="s">
        <v>148</v>
      </c>
    </row>
    <row r="239" s="2" customFormat="1" ht="24.15" customHeight="1">
      <c r="A239" s="39"/>
      <c r="B239" s="40"/>
      <c r="C239" s="239" t="s">
        <v>289</v>
      </c>
      <c r="D239" s="239" t="s">
        <v>150</v>
      </c>
      <c r="E239" s="240" t="s">
        <v>290</v>
      </c>
      <c r="F239" s="241" t="s">
        <v>291</v>
      </c>
      <c r="G239" s="242" t="s">
        <v>216</v>
      </c>
      <c r="H239" s="243">
        <v>3.9900000000000002</v>
      </c>
      <c r="I239" s="244"/>
      <c r="J239" s="245">
        <f>ROUND(I239*H239,2)</f>
        <v>0</v>
      </c>
      <c r="K239" s="241" t="s">
        <v>1</v>
      </c>
      <c r="L239" s="42"/>
      <c r="M239" s="246" t="s">
        <v>1</v>
      </c>
      <c r="N239" s="247" t="s">
        <v>40</v>
      </c>
      <c r="O239" s="92"/>
      <c r="P239" s="248">
        <f>O239*H239</f>
        <v>0</v>
      </c>
      <c r="Q239" s="248">
        <v>0</v>
      </c>
      <c r="R239" s="248">
        <f>Q239*H239</f>
        <v>0</v>
      </c>
      <c r="S239" s="248">
        <v>0</v>
      </c>
      <c r="T239" s="249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50" t="s">
        <v>154</v>
      </c>
      <c r="AT239" s="250" t="s">
        <v>150</v>
      </c>
      <c r="AU239" s="250" t="s">
        <v>85</v>
      </c>
      <c r="AY239" s="16" t="s">
        <v>148</v>
      </c>
      <c r="BE239" s="140">
        <f>IF(N239="základní",J239,0)</f>
        <v>0</v>
      </c>
      <c r="BF239" s="140">
        <f>IF(N239="snížená",J239,0)</f>
        <v>0</v>
      </c>
      <c r="BG239" s="140">
        <f>IF(N239="zákl. přenesená",J239,0)</f>
        <v>0</v>
      </c>
      <c r="BH239" s="140">
        <f>IF(N239="sníž. přenesená",J239,0)</f>
        <v>0</v>
      </c>
      <c r="BI239" s="140">
        <f>IF(N239="nulová",J239,0)</f>
        <v>0</v>
      </c>
      <c r="BJ239" s="16" t="s">
        <v>83</v>
      </c>
      <c r="BK239" s="140">
        <f>ROUND(I239*H239,2)</f>
        <v>0</v>
      </c>
      <c r="BL239" s="16" t="s">
        <v>154</v>
      </c>
      <c r="BM239" s="250" t="s">
        <v>292</v>
      </c>
    </row>
    <row r="240" s="2" customFormat="1">
      <c r="A240" s="39"/>
      <c r="B240" s="40"/>
      <c r="C240" s="41"/>
      <c r="D240" s="253" t="s">
        <v>163</v>
      </c>
      <c r="E240" s="41"/>
      <c r="F240" s="263" t="s">
        <v>293</v>
      </c>
      <c r="G240" s="41"/>
      <c r="H240" s="41"/>
      <c r="I240" s="209"/>
      <c r="J240" s="41"/>
      <c r="K240" s="41"/>
      <c r="L240" s="42"/>
      <c r="M240" s="264"/>
      <c r="N240" s="265"/>
      <c r="O240" s="92"/>
      <c r="P240" s="92"/>
      <c r="Q240" s="92"/>
      <c r="R240" s="92"/>
      <c r="S240" s="92"/>
      <c r="T240" s="93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6" t="s">
        <v>163</v>
      </c>
      <c r="AU240" s="16" t="s">
        <v>85</v>
      </c>
    </row>
    <row r="241" s="13" customFormat="1">
      <c r="A241" s="13"/>
      <c r="B241" s="251"/>
      <c r="C241" s="252"/>
      <c r="D241" s="253" t="s">
        <v>156</v>
      </c>
      <c r="E241" s="254" t="s">
        <v>1</v>
      </c>
      <c r="F241" s="255" t="s">
        <v>294</v>
      </c>
      <c r="G241" s="252"/>
      <c r="H241" s="256">
        <v>3.9900000000000002</v>
      </c>
      <c r="I241" s="257"/>
      <c r="J241" s="252"/>
      <c r="K241" s="252"/>
      <c r="L241" s="258"/>
      <c r="M241" s="259"/>
      <c r="N241" s="260"/>
      <c r="O241" s="260"/>
      <c r="P241" s="260"/>
      <c r="Q241" s="260"/>
      <c r="R241" s="260"/>
      <c r="S241" s="260"/>
      <c r="T241" s="261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62" t="s">
        <v>156</v>
      </c>
      <c r="AU241" s="262" t="s">
        <v>85</v>
      </c>
      <c r="AV241" s="13" t="s">
        <v>85</v>
      </c>
      <c r="AW241" s="13" t="s">
        <v>30</v>
      </c>
      <c r="AX241" s="13" t="s">
        <v>83</v>
      </c>
      <c r="AY241" s="262" t="s">
        <v>148</v>
      </c>
    </row>
    <row r="242" s="2" customFormat="1" ht="24.15" customHeight="1">
      <c r="A242" s="39"/>
      <c r="B242" s="40"/>
      <c r="C242" s="280" t="s">
        <v>223</v>
      </c>
      <c r="D242" s="280" t="s">
        <v>295</v>
      </c>
      <c r="E242" s="281" t="s">
        <v>296</v>
      </c>
      <c r="F242" s="282" t="s">
        <v>297</v>
      </c>
      <c r="G242" s="283" t="s">
        <v>153</v>
      </c>
      <c r="H242" s="284">
        <v>730</v>
      </c>
      <c r="I242" s="285"/>
      <c r="J242" s="286">
        <f>ROUND(I242*H242,2)</f>
        <v>0</v>
      </c>
      <c r="K242" s="282" t="s">
        <v>298</v>
      </c>
      <c r="L242" s="287"/>
      <c r="M242" s="288" t="s">
        <v>1</v>
      </c>
      <c r="N242" s="289" t="s">
        <v>40</v>
      </c>
      <c r="O242" s="92"/>
      <c r="P242" s="248">
        <f>O242*H242</f>
        <v>0</v>
      </c>
      <c r="Q242" s="248">
        <v>0.0078700000000000003</v>
      </c>
      <c r="R242" s="248">
        <f>Q242*H242</f>
        <v>5.7450999999999999</v>
      </c>
      <c r="S242" s="248">
        <v>0</v>
      </c>
      <c r="T242" s="24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50" t="s">
        <v>176</v>
      </c>
      <c r="AT242" s="250" t="s">
        <v>295</v>
      </c>
      <c r="AU242" s="250" t="s">
        <v>85</v>
      </c>
      <c r="AY242" s="16" t="s">
        <v>148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6" t="s">
        <v>83</v>
      </c>
      <c r="BK242" s="140">
        <f>ROUND(I242*H242,2)</f>
        <v>0</v>
      </c>
      <c r="BL242" s="16" t="s">
        <v>154</v>
      </c>
      <c r="BM242" s="250" t="s">
        <v>299</v>
      </c>
    </row>
    <row r="243" s="2" customFormat="1">
      <c r="A243" s="39"/>
      <c r="B243" s="40"/>
      <c r="C243" s="41"/>
      <c r="D243" s="253" t="s">
        <v>163</v>
      </c>
      <c r="E243" s="41"/>
      <c r="F243" s="263" t="s">
        <v>297</v>
      </c>
      <c r="G243" s="41"/>
      <c r="H243" s="41"/>
      <c r="I243" s="209"/>
      <c r="J243" s="41"/>
      <c r="K243" s="41"/>
      <c r="L243" s="42"/>
      <c r="M243" s="264"/>
      <c r="N243" s="265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6" t="s">
        <v>163</v>
      </c>
      <c r="AU243" s="16" t="s">
        <v>85</v>
      </c>
    </row>
    <row r="244" s="13" customFormat="1">
      <c r="A244" s="13"/>
      <c r="B244" s="251"/>
      <c r="C244" s="252"/>
      <c r="D244" s="253" t="s">
        <v>156</v>
      </c>
      <c r="E244" s="254" t="s">
        <v>1</v>
      </c>
      <c r="F244" s="255" t="s">
        <v>300</v>
      </c>
      <c r="G244" s="252"/>
      <c r="H244" s="256">
        <v>730</v>
      </c>
      <c r="I244" s="257"/>
      <c r="J244" s="252"/>
      <c r="K244" s="252"/>
      <c r="L244" s="258"/>
      <c r="M244" s="259"/>
      <c r="N244" s="260"/>
      <c r="O244" s="260"/>
      <c r="P244" s="260"/>
      <c r="Q244" s="260"/>
      <c r="R244" s="260"/>
      <c r="S244" s="260"/>
      <c r="T244" s="261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62" t="s">
        <v>156</v>
      </c>
      <c r="AU244" s="262" t="s">
        <v>85</v>
      </c>
      <c r="AV244" s="13" t="s">
        <v>85</v>
      </c>
      <c r="AW244" s="13" t="s">
        <v>30</v>
      </c>
      <c r="AX244" s="13" t="s">
        <v>83</v>
      </c>
      <c r="AY244" s="262" t="s">
        <v>148</v>
      </c>
    </row>
    <row r="245" s="2" customFormat="1" ht="24.15" customHeight="1">
      <c r="A245" s="39"/>
      <c r="B245" s="40"/>
      <c r="C245" s="280" t="s">
        <v>301</v>
      </c>
      <c r="D245" s="280" t="s">
        <v>295</v>
      </c>
      <c r="E245" s="281" t="s">
        <v>302</v>
      </c>
      <c r="F245" s="282" t="s">
        <v>303</v>
      </c>
      <c r="G245" s="283" t="s">
        <v>216</v>
      </c>
      <c r="H245" s="284">
        <v>20</v>
      </c>
      <c r="I245" s="285"/>
      <c r="J245" s="286">
        <f>ROUND(I245*H245,2)</f>
        <v>0</v>
      </c>
      <c r="K245" s="282" t="s">
        <v>1</v>
      </c>
      <c r="L245" s="287"/>
      <c r="M245" s="288" t="s">
        <v>1</v>
      </c>
      <c r="N245" s="289" t="s">
        <v>40</v>
      </c>
      <c r="O245" s="92"/>
      <c r="P245" s="248">
        <f>O245*H245</f>
        <v>0</v>
      </c>
      <c r="Q245" s="248">
        <v>0</v>
      </c>
      <c r="R245" s="248">
        <f>Q245*H245</f>
        <v>0</v>
      </c>
      <c r="S245" s="248">
        <v>0</v>
      </c>
      <c r="T245" s="249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50" t="s">
        <v>176</v>
      </c>
      <c r="AT245" s="250" t="s">
        <v>295</v>
      </c>
      <c r="AU245" s="250" t="s">
        <v>85</v>
      </c>
      <c r="AY245" s="16" t="s">
        <v>148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6" t="s">
        <v>83</v>
      </c>
      <c r="BK245" s="140">
        <f>ROUND(I245*H245,2)</f>
        <v>0</v>
      </c>
      <c r="BL245" s="16" t="s">
        <v>154</v>
      </c>
      <c r="BM245" s="250" t="s">
        <v>304</v>
      </c>
    </row>
    <row r="246" s="2" customFormat="1">
      <c r="A246" s="39"/>
      <c r="B246" s="40"/>
      <c r="C246" s="41"/>
      <c r="D246" s="253" t="s">
        <v>163</v>
      </c>
      <c r="E246" s="41"/>
      <c r="F246" s="263" t="s">
        <v>305</v>
      </c>
      <c r="G246" s="41"/>
      <c r="H246" s="41"/>
      <c r="I246" s="209"/>
      <c r="J246" s="41"/>
      <c r="K246" s="41"/>
      <c r="L246" s="42"/>
      <c r="M246" s="264"/>
      <c r="N246" s="265"/>
      <c r="O246" s="92"/>
      <c r="P246" s="92"/>
      <c r="Q246" s="92"/>
      <c r="R246" s="92"/>
      <c r="S246" s="92"/>
      <c r="T246" s="93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6" t="s">
        <v>163</v>
      </c>
      <c r="AU246" s="16" t="s">
        <v>85</v>
      </c>
    </row>
    <row r="247" s="13" customFormat="1">
      <c r="A247" s="13"/>
      <c r="B247" s="251"/>
      <c r="C247" s="252"/>
      <c r="D247" s="253" t="s">
        <v>156</v>
      </c>
      <c r="E247" s="254" t="s">
        <v>1</v>
      </c>
      <c r="F247" s="255" t="s">
        <v>306</v>
      </c>
      <c r="G247" s="252"/>
      <c r="H247" s="256">
        <v>20</v>
      </c>
      <c r="I247" s="257"/>
      <c r="J247" s="252"/>
      <c r="K247" s="252"/>
      <c r="L247" s="258"/>
      <c r="M247" s="259"/>
      <c r="N247" s="260"/>
      <c r="O247" s="260"/>
      <c r="P247" s="260"/>
      <c r="Q247" s="260"/>
      <c r="R247" s="260"/>
      <c r="S247" s="260"/>
      <c r="T247" s="261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62" t="s">
        <v>156</v>
      </c>
      <c r="AU247" s="262" t="s">
        <v>85</v>
      </c>
      <c r="AV247" s="13" t="s">
        <v>85</v>
      </c>
      <c r="AW247" s="13" t="s">
        <v>30</v>
      </c>
      <c r="AX247" s="13" t="s">
        <v>83</v>
      </c>
      <c r="AY247" s="262" t="s">
        <v>148</v>
      </c>
    </row>
    <row r="248" s="2" customFormat="1" ht="24.15" customHeight="1">
      <c r="A248" s="39"/>
      <c r="B248" s="40"/>
      <c r="C248" s="239" t="s">
        <v>228</v>
      </c>
      <c r="D248" s="239" t="s">
        <v>150</v>
      </c>
      <c r="E248" s="240" t="s">
        <v>307</v>
      </c>
      <c r="F248" s="241" t="s">
        <v>308</v>
      </c>
      <c r="G248" s="242" t="s">
        <v>175</v>
      </c>
      <c r="H248" s="243">
        <v>41.500999999999998</v>
      </c>
      <c r="I248" s="244"/>
      <c r="J248" s="245">
        <f>ROUND(I248*H248,2)</f>
        <v>0</v>
      </c>
      <c r="K248" s="241" t="s">
        <v>161</v>
      </c>
      <c r="L248" s="42"/>
      <c r="M248" s="246" t="s">
        <v>1</v>
      </c>
      <c r="N248" s="247" t="s">
        <v>40</v>
      </c>
      <c r="O248" s="92"/>
      <c r="P248" s="248">
        <f>O248*H248</f>
        <v>0</v>
      </c>
      <c r="Q248" s="248">
        <v>2.5018699999999998</v>
      </c>
      <c r="R248" s="248">
        <f>Q248*H248</f>
        <v>103.83010686999998</v>
      </c>
      <c r="S248" s="248">
        <v>0</v>
      </c>
      <c r="T248" s="249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50" t="s">
        <v>154</v>
      </c>
      <c r="AT248" s="250" t="s">
        <v>150</v>
      </c>
      <c r="AU248" s="250" t="s">
        <v>85</v>
      </c>
      <c r="AY248" s="16" t="s">
        <v>148</v>
      </c>
      <c r="BE248" s="140">
        <f>IF(N248="základní",J248,0)</f>
        <v>0</v>
      </c>
      <c r="BF248" s="140">
        <f>IF(N248="snížená",J248,0)</f>
        <v>0</v>
      </c>
      <c r="BG248" s="140">
        <f>IF(N248="zákl. přenesená",J248,0)</f>
        <v>0</v>
      </c>
      <c r="BH248" s="140">
        <f>IF(N248="sníž. přenesená",J248,0)</f>
        <v>0</v>
      </c>
      <c r="BI248" s="140">
        <f>IF(N248="nulová",J248,0)</f>
        <v>0</v>
      </c>
      <c r="BJ248" s="16" t="s">
        <v>83</v>
      </c>
      <c r="BK248" s="140">
        <f>ROUND(I248*H248,2)</f>
        <v>0</v>
      </c>
      <c r="BL248" s="16" t="s">
        <v>154</v>
      </c>
      <c r="BM248" s="250" t="s">
        <v>309</v>
      </c>
    </row>
    <row r="249" s="2" customFormat="1">
      <c r="A249" s="39"/>
      <c r="B249" s="40"/>
      <c r="C249" s="41"/>
      <c r="D249" s="253" t="s">
        <v>163</v>
      </c>
      <c r="E249" s="41"/>
      <c r="F249" s="263" t="s">
        <v>310</v>
      </c>
      <c r="G249" s="41"/>
      <c r="H249" s="41"/>
      <c r="I249" s="209"/>
      <c r="J249" s="41"/>
      <c r="K249" s="41"/>
      <c r="L249" s="42"/>
      <c r="M249" s="264"/>
      <c r="N249" s="265"/>
      <c r="O249" s="92"/>
      <c r="P249" s="92"/>
      <c r="Q249" s="92"/>
      <c r="R249" s="92"/>
      <c r="S249" s="92"/>
      <c r="T249" s="93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6" t="s">
        <v>163</v>
      </c>
      <c r="AU249" s="16" t="s">
        <v>85</v>
      </c>
    </row>
    <row r="250" s="2" customFormat="1">
      <c r="A250" s="39"/>
      <c r="B250" s="40"/>
      <c r="C250" s="41"/>
      <c r="D250" s="266" t="s">
        <v>165</v>
      </c>
      <c r="E250" s="41"/>
      <c r="F250" s="267" t="s">
        <v>311</v>
      </c>
      <c r="G250" s="41"/>
      <c r="H250" s="41"/>
      <c r="I250" s="209"/>
      <c r="J250" s="41"/>
      <c r="K250" s="41"/>
      <c r="L250" s="42"/>
      <c r="M250" s="264"/>
      <c r="N250" s="265"/>
      <c r="O250" s="92"/>
      <c r="P250" s="92"/>
      <c r="Q250" s="92"/>
      <c r="R250" s="92"/>
      <c r="S250" s="92"/>
      <c r="T250" s="93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6" t="s">
        <v>165</v>
      </c>
      <c r="AU250" s="16" t="s">
        <v>85</v>
      </c>
    </row>
    <row r="251" s="13" customFormat="1">
      <c r="A251" s="13"/>
      <c r="B251" s="251"/>
      <c r="C251" s="252"/>
      <c r="D251" s="253" t="s">
        <v>156</v>
      </c>
      <c r="E251" s="254" t="s">
        <v>1</v>
      </c>
      <c r="F251" s="255" t="s">
        <v>312</v>
      </c>
      <c r="G251" s="252"/>
      <c r="H251" s="256">
        <v>44.176000000000002</v>
      </c>
      <c r="I251" s="257"/>
      <c r="J251" s="252"/>
      <c r="K251" s="252"/>
      <c r="L251" s="258"/>
      <c r="M251" s="259"/>
      <c r="N251" s="260"/>
      <c r="O251" s="260"/>
      <c r="P251" s="260"/>
      <c r="Q251" s="260"/>
      <c r="R251" s="260"/>
      <c r="S251" s="260"/>
      <c r="T251" s="26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62" t="s">
        <v>156</v>
      </c>
      <c r="AU251" s="262" t="s">
        <v>85</v>
      </c>
      <c r="AV251" s="13" t="s">
        <v>85</v>
      </c>
      <c r="AW251" s="13" t="s">
        <v>30</v>
      </c>
      <c r="AX251" s="13" t="s">
        <v>75</v>
      </c>
      <c r="AY251" s="262" t="s">
        <v>148</v>
      </c>
    </row>
    <row r="252" s="13" customFormat="1">
      <c r="A252" s="13"/>
      <c r="B252" s="251"/>
      <c r="C252" s="252"/>
      <c r="D252" s="253" t="s">
        <v>156</v>
      </c>
      <c r="E252" s="254" t="s">
        <v>1</v>
      </c>
      <c r="F252" s="255" t="s">
        <v>313</v>
      </c>
      <c r="G252" s="252"/>
      <c r="H252" s="256">
        <v>-2.6749999999999998</v>
      </c>
      <c r="I252" s="257"/>
      <c r="J252" s="252"/>
      <c r="K252" s="252"/>
      <c r="L252" s="258"/>
      <c r="M252" s="259"/>
      <c r="N252" s="260"/>
      <c r="O252" s="260"/>
      <c r="P252" s="260"/>
      <c r="Q252" s="260"/>
      <c r="R252" s="260"/>
      <c r="S252" s="260"/>
      <c r="T252" s="261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62" t="s">
        <v>156</v>
      </c>
      <c r="AU252" s="262" t="s">
        <v>85</v>
      </c>
      <c r="AV252" s="13" t="s">
        <v>85</v>
      </c>
      <c r="AW252" s="13" t="s">
        <v>30</v>
      </c>
      <c r="AX252" s="13" t="s">
        <v>75</v>
      </c>
      <c r="AY252" s="262" t="s">
        <v>148</v>
      </c>
    </row>
    <row r="253" s="14" customFormat="1">
      <c r="A253" s="14"/>
      <c r="B253" s="268"/>
      <c r="C253" s="269"/>
      <c r="D253" s="253" t="s">
        <v>156</v>
      </c>
      <c r="E253" s="270" t="s">
        <v>1</v>
      </c>
      <c r="F253" s="271" t="s">
        <v>185</v>
      </c>
      <c r="G253" s="269"/>
      <c r="H253" s="272">
        <v>41.501000000000005</v>
      </c>
      <c r="I253" s="273"/>
      <c r="J253" s="269"/>
      <c r="K253" s="269"/>
      <c r="L253" s="274"/>
      <c r="M253" s="275"/>
      <c r="N253" s="276"/>
      <c r="O253" s="276"/>
      <c r="P253" s="276"/>
      <c r="Q253" s="276"/>
      <c r="R253" s="276"/>
      <c r="S253" s="276"/>
      <c r="T253" s="27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78" t="s">
        <v>156</v>
      </c>
      <c r="AU253" s="278" t="s">
        <v>85</v>
      </c>
      <c r="AV253" s="14" t="s">
        <v>154</v>
      </c>
      <c r="AW253" s="14" t="s">
        <v>30</v>
      </c>
      <c r="AX253" s="14" t="s">
        <v>83</v>
      </c>
      <c r="AY253" s="278" t="s">
        <v>148</v>
      </c>
    </row>
    <row r="254" s="2" customFormat="1" ht="24.15" customHeight="1">
      <c r="A254" s="39"/>
      <c r="B254" s="40"/>
      <c r="C254" s="239" t="s">
        <v>314</v>
      </c>
      <c r="D254" s="239" t="s">
        <v>150</v>
      </c>
      <c r="E254" s="240" t="s">
        <v>315</v>
      </c>
      <c r="F254" s="241" t="s">
        <v>316</v>
      </c>
      <c r="G254" s="242" t="s">
        <v>175</v>
      </c>
      <c r="H254" s="243">
        <v>43.119999999999997</v>
      </c>
      <c r="I254" s="244"/>
      <c r="J254" s="245">
        <f>ROUND(I254*H254,2)</f>
        <v>0</v>
      </c>
      <c r="K254" s="241" t="s">
        <v>161</v>
      </c>
      <c r="L254" s="42"/>
      <c r="M254" s="246" t="s">
        <v>1</v>
      </c>
      <c r="N254" s="247" t="s">
        <v>40</v>
      </c>
      <c r="O254" s="92"/>
      <c r="P254" s="248">
        <f>O254*H254</f>
        <v>0</v>
      </c>
      <c r="Q254" s="248">
        <v>2.5018699999999998</v>
      </c>
      <c r="R254" s="248">
        <f>Q254*H254</f>
        <v>107.88063439999999</v>
      </c>
      <c r="S254" s="248">
        <v>0</v>
      </c>
      <c r="T254" s="249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50" t="s">
        <v>154</v>
      </c>
      <c r="AT254" s="250" t="s">
        <v>150</v>
      </c>
      <c r="AU254" s="250" t="s">
        <v>85</v>
      </c>
      <c r="AY254" s="16" t="s">
        <v>148</v>
      </c>
      <c r="BE254" s="140">
        <f>IF(N254="základní",J254,0)</f>
        <v>0</v>
      </c>
      <c r="BF254" s="140">
        <f>IF(N254="snížená",J254,0)</f>
        <v>0</v>
      </c>
      <c r="BG254" s="140">
        <f>IF(N254="zákl. přenesená",J254,0)</f>
        <v>0</v>
      </c>
      <c r="BH254" s="140">
        <f>IF(N254="sníž. přenesená",J254,0)</f>
        <v>0</v>
      </c>
      <c r="BI254" s="140">
        <f>IF(N254="nulová",J254,0)</f>
        <v>0</v>
      </c>
      <c r="BJ254" s="16" t="s">
        <v>83</v>
      </c>
      <c r="BK254" s="140">
        <f>ROUND(I254*H254,2)</f>
        <v>0</v>
      </c>
      <c r="BL254" s="16" t="s">
        <v>154</v>
      </c>
      <c r="BM254" s="250" t="s">
        <v>317</v>
      </c>
    </row>
    <row r="255" s="2" customFormat="1">
      <c r="A255" s="39"/>
      <c r="B255" s="40"/>
      <c r="C255" s="41"/>
      <c r="D255" s="253" t="s">
        <v>163</v>
      </c>
      <c r="E255" s="41"/>
      <c r="F255" s="263" t="s">
        <v>318</v>
      </c>
      <c r="G255" s="41"/>
      <c r="H255" s="41"/>
      <c r="I255" s="209"/>
      <c r="J255" s="41"/>
      <c r="K255" s="41"/>
      <c r="L255" s="42"/>
      <c r="M255" s="264"/>
      <c r="N255" s="265"/>
      <c r="O255" s="92"/>
      <c r="P255" s="92"/>
      <c r="Q255" s="92"/>
      <c r="R255" s="92"/>
      <c r="S255" s="92"/>
      <c r="T255" s="93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6" t="s">
        <v>163</v>
      </c>
      <c r="AU255" s="16" t="s">
        <v>85</v>
      </c>
    </row>
    <row r="256" s="2" customFormat="1">
      <c r="A256" s="39"/>
      <c r="B256" s="40"/>
      <c r="C256" s="41"/>
      <c r="D256" s="266" t="s">
        <v>165</v>
      </c>
      <c r="E256" s="41"/>
      <c r="F256" s="267" t="s">
        <v>319</v>
      </c>
      <c r="G256" s="41"/>
      <c r="H256" s="41"/>
      <c r="I256" s="209"/>
      <c r="J256" s="41"/>
      <c r="K256" s="41"/>
      <c r="L256" s="42"/>
      <c r="M256" s="264"/>
      <c r="N256" s="265"/>
      <c r="O256" s="92"/>
      <c r="P256" s="92"/>
      <c r="Q256" s="92"/>
      <c r="R256" s="92"/>
      <c r="S256" s="92"/>
      <c r="T256" s="93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6" t="s">
        <v>165</v>
      </c>
      <c r="AU256" s="16" t="s">
        <v>85</v>
      </c>
    </row>
    <row r="257" s="13" customFormat="1">
      <c r="A257" s="13"/>
      <c r="B257" s="251"/>
      <c r="C257" s="252"/>
      <c r="D257" s="253" t="s">
        <v>156</v>
      </c>
      <c r="E257" s="254" t="s">
        <v>1</v>
      </c>
      <c r="F257" s="255" t="s">
        <v>320</v>
      </c>
      <c r="G257" s="252"/>
      <c r="H257" s="256">
        <v>43.119999999999997</v>
      </c>
      <c r="I257" s="257"/>
      <c r="J257" s="252"/>
      <c r="K257" s="252"/>
      <c r="L257" s="258"/>
      <c r="M257" s="259"/>
      <c r="N257" s="260"/>
      <c r="O257" s="260"/>
      <c r="P257" s="260"/>
      <c r="Q257" s="260"/>
      <c r="R257" s="260"/>
      <c r="S257" s="260"/>
      <c r="T257" s="261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62" t="s">
        <v>156</v>
      </c>
      <c r="AU257" s="262" t="s">
        <v>85</v>
      </c>
      <c r="AV257" s="13" t="s">
        <v>85</v>
      </c>
      <c r="AW257" s="13" t="s">
        <v>30</v>
      </c>
      <c r="AX257" s="13" t="s">
        <v>83</v>
      </c>
      <c r="AY257" s="262" t="s">
        <v>148</v>
      </c>
    </row>
    <row r="258" s="2" customFormat="1" ht="24.15" customHeight="1">
      <c r="A258" s="39"/>
      <c r="B258" s="40"/>
      <c r="C258" s="239" t="s">
        <v>240</v>
      </c>
      <c r="D258" s="239" t="s">
        <v>150</v>
      </c>
      <c r="E258" s="240" t="s">
        <v>321</v>
      </c>
      <c r="F258" s="241" t="s">
        <v>322</v>
      </c>
      <c r="G258" s="242" t="s">
        <v>175</v>
      </c>
      <c r="H258" s="243">
        <v>30.399999999999999</v>
      </c>
      <c r="I258" s="244"/>
      <c r="J258" s="245">
        <f>ROUND(I258*H258,2)</f>
        <v>0</v>
      </c>
      <c r="K258" s="241" t="s">
        <v>298</v>
      </c>
      <c r="L258" s="42"/>
      <c r="M258" s="246" t="s">
        <v>1</v>
      </c>
      <c r="N258" s="247" t="s">
        <v>40</v>
      </c>
      <c r="O258" s="92"/>
      <c r="P258" s="248">
        <f>O258*H258</f>
        <v>0</v>
      </c>
      <c r="Q258" s="248">
        <v>2.5018699999999998</v>
      </c>
      <c r="R258" s="248">
        <f>Q258*H258</f>
        <v>76.056847999999988</v>
      </c>
      <c r="S258" s="248">
        <v>0</v>
      </c>
      <c r="T258" s="249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50" t="s">
        <v>154</v>
      </c>
      <c r="AT258" s="250" t="s">
        <v>150</v>
      </c>
      <c r="AU258" s="250" t="s">
        <v>85</v>
      </c>
      <c r="AY258" s="16" t="s">
        <v>148</v>
      </c>
      <c r="BE258" s="140">
        <f>IF(N258="základní",J258,0)</f>
        <v>0</v>
      </c>
      <c r="BF258" s="140">
        <f>IF(N258="snížená",J258,0)</f>
        <v>0</v>
      </c>
      <c r="BG258" s="140">
        <f>IF(N258="zákl. přenesená",J258,0)</f>
        <v>0</v>
      </c>
      <c r="BH258" s="140">
        <f>IF(N258="sníž. přenesená",J258,0)</f>
        <v>0</v>
      </c>
      <c r="BI258" s="140">
        <f>IF(N258="nulová",J258,0)</f>
        <v>0</v>
      </c>
      <c r="BJ258" s="16" t="s">
        <v>83</v>
      </c>
      <c r="BK258" s="140">
        <f>ROUND(I258*H258,2)</f>
        <v>0</v>
      </c>
      <c r="BL258" s="16" t="s">
        <v>154</v>
      </c>
      <c r="BM258" s="250" t="s">
        <v>323</v>
      </c>
    </row>
    <row r="259" s="2" customFormat="1">
      <c r="A259" s="39"/>
      <c r="B259" s="40"/>
      <c r="C259" s="41"/>
      <c r="D259" s="253" t="s">
        <v>163</v>
      </c>
      <c r="E259" s="41"/>
      <c r="F259" s="263" t="s">
        <v>324</v>
      </c>
      <c r="G259" s="41"/>
      <c r="H259" s="41"/>
      <c r="I259" s="209"/>
      <c r="J259" s="41"/>
      <c r="K259" s="41"/>
      <c r="L259" s="42"/>
      <c r="M259" s="264"/>
      <c r="N259" s="265"/>
      <c r="O259" s="92"/>
      <c r="P259" s="92"/>
      <c r="Q259" s="92"/>
      <c r="R259" s="92"/>
      <c r="S259" s="92"/>
      <c r="T259" s="93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6" t="s">
        <v>163</v>
      </c>
      <c r="AU259" s="16" t="s">
        <v>85</v>
      </c>
    </row>
    <row r="260" s="2" customFormat="1">
      <c r="A260" s="39"/>
      <c r="B260" s="40"/>
      <c r="C260" s="41"/>
      <c r="D260" s="266" t="s">
        <v>165</v>
      </c>
      <c r="E260" s="41"/>
      <c r="F260" s="267" t="s">
        <v>325</v>
      </c>
      <c r="G260" s="41"/>
      <c r="H260" s="41"/>
      <c r="I260" s="209"/>
      <c r="J260" s="41"/>
      <c r="K260" s="41"/>
      <c r="L260" s="42"/>
      <c r="M260" s="264"/>
      <c r="N260" s="265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6" t="s">
        <v>165</v>
      </c>
      <c r="AU260" s="16" t="s">
        <v>85</v>
      </c>
    </row>
    <row r="261" s="13" customFormat="1">
      <c r="A261" s="13"/>
      <c r="B261" s="251"/>
      <c r="C261" s="252"/>
      <c r="D261" s="253" t="s">
        <v>156</v>
      </c>
      <c r="E261" s="254" t="s">
        <v>1</v>
      </c>
      <c r="F261" s="255" t="s">
        <v>248</v>
      </c>
      <c r="G261" s="252"/>
      <c r="H261" s="256">
        <v>30.399999999999999</v>
      </c>
      <c r="I261" s="257"/>
      <c r="J261" s="252"/>
      <c r="K261" s="252"/>
      <c r="L261" s="258"/>
      <c r="M261" s="259"/>
      <c r="N261" s="260"/>
      <c r="O261" s="260"/>
      <c r="P261" s="260"/>
      <c r="Q261" s="260"/>
      <c r="R261" s="260"/>
      <c r="S261" s="260"/>
      <c r="T261" s="261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62" t="s">
        <v>156</v>
      </c>
      <c r="AU261" s="262" t="s">
        <v>85</v>
      </c>
      <c r="AV261" s="13" t="s">
        <v>85</v>
      </c>
      <c r="AW261" s="13" t="s">
        <v>30</v>
      </c>
      <c r="AX261" s="13" t="s">
        <v>83</v>
      </c>
      <c r="AY261" s="262" t="s">
        <v>148</v>
      </c>
    </row>
    <row r="262" s="2" customFormat="1" ht="16.5" customHeight="1">
      <c r="A262" s="39"/>
      <c r="B262" s="40"/>
      <c r="C262" s="239" t="s">
        <v>326</v>
      </c>
      <c r="D262" s="239" t="s">
        <v>150</v>
      </c>
      <c r="E262" s="240" t="s">
        <v>327</v>
      </c>
      <c r="F262" s="241" t="s">
        <v>328</v>
      </c>
      <c r="G262" s="242" t="s">
        <v>153</v>
      </c>
      <c r="H262" s="243">
        <v>359.60000000000002</v>
      </c>
      <c r="I262" s="244"/>
      <c r="J262" s="245">
        <f>ROUND(I262*H262,2)</f>
        <v>0</v>
      </c>
      <c r="K262" s="241" t="s">
        <v>161</v>
      </c>
      <c r="L262" s="42"/>
      <c r="M262" s="246" t="s">
        <v>1</v>
      </c>
      <c r="N262" s="247" t="s">
        <v>40</v>
      </c>
      <c r="O262" s="92"/>
      <c r="P262" s="248">
        <f>O262*H262</f>
        <v>0</v>
      </c>
      <c r="Q262" s="248">
        <v>0.00346</v>
      </c>
      <c r="R262" s="248">
        <f>Q262*H262</f>
        <v>1.244216</v>
      </c>
      <c r="S262" s="248">
        <v>0</v>
      </c>
      <c r="T262" s="249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50" t="s">
        <v>154</v>
      </c>
      <c r="AT262" s="250" t="s">
        <v>150</v>
      </c>
      <c r="AU262" s="250" t="s">
        <v>85</v>
      </c>
      <c r="AY262" s="16" t="s">
        <v>148</v>
      </c>
      <c r="BE262" s="140">
        <f>IF(N262="základní",J262,0)</f>
        <v>0</v>
      </c>
      <c r="BF262" s="140">
        <f>IF(N262="snížená",J262,0)</f>
        <v>0</v>
      </c>
      <c r="BG262" s="140">
        <f>IF(N262="zákl. přenesená",J262,0)</f>
        <v>0</v>
      </c>
      <c r="BH262" s="140">
        <f>IF(N262="sníž. přenesená",J262,0)</f>
        <v>0</v>
      </c>
      <c r="BI262" s="140">
        <f>IF(N262="nulová",J262,0)</f>
        <v>0</v>
      </c>
      <c r="BJ262" s="16" t="s">
        <v>83</v>
      </c>
      <c r="BK262" s="140">
        <f>ROUND(I262*H262,2)</f>
        <v>0</v>
      </c>
      <c r="BL262" s="16" t="s">
        <v>154</v>
      </c>
      <c r="BM262" s="250" t="s">
        <v>329</v>
      </c>
    </row>
    <row r="263" s="2" customFormat="1">
      <c r="A263" s="39"/>
      <c r="B263" s="40"/>
      <c r="C263" s="41"/>
      <c r="D263" s="253" t="s">
        <v>163</v>
      </c>
      <c r="E263" s="41"/>
      <c r="F263" s="263" t="s">
        <v>330</v>
      </c>
      <c r="G263" s="41"/>
      <c r="H263" s="41"/>
      <c r="I263" s="209"/>
      <c r="J263" s="41"/>
      <c r="K263" s="41"/>
      <c r="L263" s="42"/>
      <c r="M263" s="264"/>
      <c r="N263" s="265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6" t="s">
        <v>163</v>
      </c>
      <c r="AU263" s="16" t="s">
        <v>85</v>
      </c>
    </row>
    <row r="264" s="2" customFormat="1">
      <c r="A264" s="39"/>
      <c r="B264" s="40"/>
      <c r="C264" s="41"/>
      <c r="D264" s="266" t="s">
        <v>165</v>
      </c>
      <c r="E264" s="41"/>
      <c r="F264" s="267" t="s">
        <v>331</v>
      </c>
      <c r="G264" s="41"/>
      <c r="H264" s="41"/>
      <c r="I264" s="209"/>
      <c r="J264" s="41"/>
      <c r="K264" s="41"/>
      <c r="L264" s="42"/>
      <c r="M264" s="264"/>
      <c r="N264" s="265"/>
      <c r="O264" s="92"/>
      <c r="P264" s="92"/>
      <c r="Q264" s="92"/>
      <c r="R264" s="92"/>
      <c r="S264" s="92"/>
      <c r="T264" s="93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6" t="s">
        <v>165</v>
      </c>
      <c r="AU264" s="16" t="s">
        <v>85</v>
      </c>
    </row>
    <row r="265" s="13" customFormat="1">
      <c r="A265" s="13"/>
      <c r="B265" s="251"/>
      <c r="C265" s="252"/>
      <c r="D265" s="253" t="s">
        <v>156</v>
      </c>
      <c r="E265" s="254" t="s">
        <v>1</v>
      </c>
      <c r="F265" s="255" t="s">
        <v>332</v>
      </c>
      <c r="G265" s="252"/>
      <c r="H265" s="256">
        <v>359.60000000000002</v>
      </c>
      <c r="I265" s="257"/>
      <c r="J265" s="252"/>
      <c r="K265" s="252"/>
      <c r="L265" s="258"/>
      <c r="M265" s="259"/>
      <c r="N265" s="260"/>
      <c r="O265" s="260"/>
      <c r="P265" s="260"/>
      <c r="Q265" s="260"/>
      <c r="R265" s="260"/>
      <c r="S265" s="260"/>
      <c r="T265" s="261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62" t="s">
        <v>156</v>
      </c>
      <c r="AU265" s="262" t="s">
        <v>85</v>
      </c>
      <c r="AV265" s="13" t="s">
        <v>85</v>
      </c>
      <c r="AW265" s="13" t="s">
        <v>30</v>
      </c>
      <c r="AX265" s="13" t="s">
        <v>83</v>
      </c>
      <c r="AY265" s="262" t="s">
        <v>148</v>
      </c>
    </row>
    <row r="266" s="2" customFormat="1" ht="21.75" customHeight="1">
      <c r="A266" s="39"/>
      <c r="B266" s="40"/>
      <c r="C266" s="239" t="s">
        <v>246</v>
      </c>
      <c r="D266" s="239" t="s">
        <v>150</v>
      </c>
      <c r="E266" s="240" t="s">
        <v>333</v>
      </c>
      <c r="F266" s="241" t="s">
        <v>334</v>
      </c>
      <c r="G266" s="242" t="s">
        <v>153</v>
      </c>
      <c r="H266" s="243">
        <v>359.60000000000002</v>
      </c>
      <c r="I266" s="244"/>
      <c r="J266" s="245">
        <f>ROUND(I266*H266,2)</f>
        <v>0</v>
      </c>
      <c r="K266" s="241" t="s">
        <v>161</v>
      </c>
      <c r="L266" s="42"/>
      <c r="M266" s="246" t="s">
        <v>1</v>
      </c>
      <c r="N266" s="247" t="s">
        <v>40</v>
      </c>
      <c r="O266" s="92"/>
      <c r="P266" s="248">
        <f>O266*H266</f>
        <v>0</v>
      </c>
      <c r="Q266" s="248">
        <v>0</v>
      </c>
      <c r="R266" s="248">
        <f>Q266*H266</f>
        <v>0</v>
      </c>
      <c r="S266" s="248">
        <v>0</v>
      </c>
      <c r="T266" s="249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50" t="s">
        <v>154</v>
      </c>
      <c r="AT266" s="250" t="s">
        <v>150</v>
      </c>
      <c r="AU266" s="250" t="s">
        <v>85</v>
      </c>
      <c r="AY266" s="16" t="s">
        <v>148</v>
      </c>
      <c r="BE266" s="140">
        <f>IF(N266="základní",J266,0)</f>
        <v>0</v>
      </c>
      <c r="BF266" s="140">
        <f>IF(N266="snížená",J266,0)</f>
        <v>0</v>
      </c>
      <c r="BG266" s="140">
        <f>IF(N266="zákl. přenesená",J266,0)</f>
        <v>0</v>
      </c>
      <c r="BH266" s="140">
        <f>IF(N266="sníž. přenesená",J266,0)</f>
        <v>0</v>
      </c>
      <c r="BI266" s="140">
        <f>IF(N266="nulová",J266,0)</f>
        <v>0</v>
      </c>
      <c r="BJ266" s="16" t="s">
        <v>83</v>
      </c>
      <c r="BK266" s="140">
        <f>ROUND(I266*H266,2)</f>
        <v>0</v>
      </c>
      <c r="BL266" s="16" t="s">
        <v>154</v>
      </c>
      <c r="BM266" s="250" t="s">
        <v>335</v>
      </c>
    </row>
    <row r="267" s="2" customFormat="1">
      <c r="A267" s="39"/>
      <c r="B267" s="40"/>
      <c r="C267" s="41"/>
      <c r="D267" s="253" t="s">
        <v>163</v>
      </c>
      <c r="E267" s="41"/>
      <c r="F267" s="263" t="s">
        <v>336</v>
      </c>
      <c r="G267" s="41"/>
      <c r="H267" s="41"/>
      <c r="I267" s="209"/>
      <c r="J267" s="41"/>
      <c r="K267" s="41"/>
      <c r="L267" s="42"/>
      <c r="M267" s="264"/>
      <c r="N267" s="265"/>
      <c r="O267" s="92"/>
      <c r="P267" s="92"/>
      <c r="Q267" s="92"/>
      <c r="R267" s="92"/>
      <c r="S267" s="92"/>
      <c r="T267" s="93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6" t="s">
        <v>163</v>
      </c>
      <c r="AU267" s="16" t="s">
        <v>85</v>
      </c>
    </row>
    <row r="268" s="2" customFormat="1">
      <c r="A268" s="39"/>
      <c r="B268" s="40"/>
      <c r="C268" s="41"/>
      <c r="D268" s="266" t="s">
        <v>165</v>
      </c>
      <c r="E268" s="41"/>
      <c r="F268" s="267" t="s">
        <v>337</v>
      </c>
      <c r="G268" s="41"/>
      <c r="H268" s="41"/>
      <c r="I268" s="209"/>
      <c r="J268" s="41"/>
      <c r="K268" s="41"/>
      <c r="L268" s="42"/>
      <c r="M268" s="264"/>
      <c r="N268" s="265"/>
      <c r="O268" s="92"/>
      <c r="P268" s="92"/>
      <c r="Q268" s="92"/>
      <c r="R268" s="92"/>
      <c r="S268" s="92"/>
      <c r="T268" s="93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6" t="s">
        <v>165</v>
      </c>
      <c r="AU268" s="16" t="s">
        <v>85</v>
      </c>
    </row>
    <row r="269" s="13" customFormat="1">
      <c r="A269" s="13"/>
      <c r="B269" s="251"/>
      <c r="C269" s="252"/>
      <c r="D269" s="253" t="s">
        <v>156</v>
      </c>
      <c r="E269" s="254" t="s">
        <v>1</v>
      </c>
      <c r="F269" s="255" t="s">
        <v>332</v>
      </c>
      <c r="G269" s="252"/>
      <c r="H269" s="256">
        <v>359.60000000000002</v>
      </c>
      <c r="I269" s="257"/>
      <c r="J269" s="252"/>
      <c r="K269" s="252"/>
      <c r="L269" s="258"/>
      <c r="M269" s="259"/>
      <c r="N269" s="260"/>
      <c r="O269" s="260"/>
      <c r="P269" s="260"/>
      <c r="Q269" s="260"/>
      <c r="R269" s="260"/>
      <c r="S269" s="260"/>
      <c r="T269" s="261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62" t="s">
        <v>156</v>
      </c>
      <c r="AU269" s="262" t="s">
        <v>85</v>
      </c>
      <c r="AV269" s="13" t="s">
        <v>85</v>
      </c>
      <c r="AW269" s="13" t="s">
        <v>30</v>
      </c>
      <c r="AX269" s="13" t="s">
        <v>83</v>
      </c>
      <c r="AY269" s="262" t="s">
        <v>148</v>
      </c>
    </row>
    <row r="270" s="2" customFormat="1" ht="24.15" customHeight="1">
      <c r="A270" s="39"/>
      <c r="B270" s="40"/>
      <c r="C270" s="239" t="s">
        <v>338</v>
      </c>
      <c r="D270" s="239" t="s">
        <v>150</v>
      </c>
      <c r="E270" s="240" t="s">
        <v>339</v>
      </c>
      <c r="F270" s="241" t="s">
        <v>340</v>
      </c>
      <c r="G270" s="242" t="s">
        <v>341</v>
      </c>
      <c r="H270" s="243">
        <v>122</v>
      </c>
      <c r="I270" s="244"/>
      <c r="J270" s="245">
        <f>ROUND(I270*H270,2)</f>
        <v>0</v>
      </c>
      <c r="K270" s="241" t="s">
        <v>1</v>
      </c>
      <c r="L270" s="42"/>
      <c r="M270" s="246" t="s">
        <v>1</v>
      </c>
      <c r="N270" s="247" t="s">
        <v>40</v>
      </c>
      <c r="O270" s="92"/>
      <c r="P270" s="248">
        <f>O270*H270</f>
        <v>0</v>
      </c>
      <c r="Q270" s="248">
        <v>0</v>
      </c>
      <c r="R270" s="248">
        <f>Q270*H270</f>
        <v>0</v>
      </c>
      <c r="S270" s="248">
        <v>0</v>
      </c>
      <c r="T270" s="24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50" t="s">
        <v>154</v>
      </c>
      <c r="AT270" s="250" t="s">
        <v>150</v>
      </c>
      <c r="AU270" s="250" t="s">
        <v>85</v>
      </c>
      <c r="AY270" s="16" t="s">
        <v>148</v>
      </c>
      <c r="BE270" s="140">
        <f>IF(N270="základní",J270,0)</f>
        <v>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6" t="s">
        <v>83</v>
      </c>
      <c r="BK270" s="140">
        <f>ROUND(I270*H270,2)</f>
        <v>0</v>
      </c>
      <c r="BL270" s="16" t="s">
        <v>154</v>
      </c>
      <c r="BM270" s="250" t="s">
        <v>342</v>
      </c>
    </row>
    <row r="271" s="2" customFormat="1">
      <c r="A271" s="39"/>
      <c r="B271" s="40"/>
      <c r="C271" s="41"/>
      <c r="D271" s="253" t="s">
        <v>163</v>
      </c>
      <c r="E271" s="41"/>
      <c r="F271" s="263" t="s">
        <v>343</v>
      </c>
      <c r="G271" s="41"/>
      <c r="H271" s="41"/>
      <c r="I271" s="209"/>
      <c r="J271" s="41"/>
      <c r="K271" s="41"/>
      <c r="L271" s="42"/>
      <c r="M271" s="264"/>
      <c r="N271" s="265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6" t="s">
        <v>163</v>
      </c>
      <c r="AU271" s="16" t="s">
        <v>85</v>
      </c>
    </row>
    <row r="272" s="13" customFormat="1">
      <c r="A272" s="13"/>
      <c r="B272" s="251"/>
      <c r="C272" s="252"/>
      <c r="D272" s="253" t="s">
        <v>156</v>
      </c>
      <c r="E272" s="254" t="s">
        <v>1</v>
      </c>
      <c r="F272" s="255" t="s">
        <v>344</v>
      </c>
      <c r="G272" s="252"/>
      <c r="H272" s="256">
        <v>122</v>
      </c>
      <c r="I272" s="257"/>
      <c r="J272" s="252"/>
      <c r="K272" s="252"/>
      <c r="L272" s="258"/>
      <c r="M272" s="259"/>
      <c r="N272" s="260"/>
      <c r="O272" s="260"/>
      <c r="P272" s="260"/>
      <c r="Q272" s="260"/>
      <c r="R272" s="260"/>
      <c r="S272" s="260"/>
      <c r="T272" s="261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62" t="s">
        <v>156</v>
      </c>
      <c r="AU272" s="262" t="s">
        <v>85</v>
      </c>
      <c r="AV272" s="13" t="s">
        <v>85</v>
      </c>
      <c r="AW272" s="13" t="s">
        <v>30</v>
      </c>
      <c r="AX272" s="13" t="s">
        <v>83</v>
      </c>
      <c r="AY272" s="262" t="s">
        <v>148</v>
      </c>
    </row>
    <row r="273" s="12" customFormat="1" ht="22.8" customHeight="1">
      <c r="A273" s="12"/>
      <c r="B273" s="223"/>
      <c r="C273" s="224"/>
      <c r="D273" s="225" t="s">
        <v>74</v>
      </c>
      <c r="E273" s="237" t="s">
        <v>167</v>
      </c>
      <c r="F273" s="237" t="s">
        <v>345</v>
      </c>
      <c r="G273" s="224"/>
      <c r="H273" s="224"/>
      <c r="I273" s="227"/>
      <c r="J273" s="238">
        <f>BK273</f>
        <v>0</v>
      </c>
      <c r="K273" s="224"/>
      <c r="L273" s="229"/>
      <c r="M273" s="230"/>
      <c r="N273" s="231"/>
      <c r="O273" s="231"/>
      <c r="P273" s="232">
        <f>SUM(P274:P276)</f>
        <v>0</v>
      </c>
      <c r="Q273" s="231"/>
      <c r="R273" s="232">
        <f>SUM(R274:R276)</f>
        <v>0</v>
      </c>
      <c r="S273" s="231"/>
      <c r="T273" s="233">
        <f>SUM(T274:T276)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34" t="s">
        <v>83</v>
      </c>
      <c r="AT273" s="235" t="s">
        <v>74</v>
      </c>
      <c r="AU273" s="235" t="s">
        <v>83</v>
      </c>
      <c r="AY273" s="234" t="s">
        <v>148</v>
      </c>
      <c r="BK273" s="236">
        <f>SUM(BK274:BK276)</f>
        <v>0</v>
      </c>
    </row>
    <row r="274" s="2" customFormat="1" ht="24.15" customHeight="1">
      <c r="A274" s="39"/>
      <c r="B274" s="40"/>
      <c r="C274" s="239" t="s">
        <v>261</v>
      </c>
      <c r="D274" s="239" t="s">
        <v>150</v>
      </c>
      <c r="E274" s="240" t="s">
        <v>346</v>
      </c>
      <c r="F274" s="241" t="s">
        <v>347</v>
      </c>
      <c r="G274" s="242" t="s">
        <v>175</v>
      </c>
      <c r="H274" s="243">
        <v>80</v>
      </c>
      <c r="I274" s="244"/>
      <c r="J274" s="245">
        <f>ROUND(I274*H274,2)</f>
        <v>0</v>
      </c>
      <c r="K274" s="241" t="s">
        <v>1</v>
      </c>
      <c r="L274" s="42"/>
      <c r="M274" s="246" t="s">
        <v>1</v>
      </c>
      <c r="N274" s="247" t="s">
        <v>40</v>
      </c>
      <c r="O274" s="92"/>
      <c r="P274" s="248">
        <f>O274*H274</f>
        <v>0</v>
      </c>
      <c r="Q274" s="248">
        <v>0</v>
      </c>
      <c r="R274" s="248">
        <f>Q274*H274</f>
        <v>0</v>
      </c>
      <c r="S274" s="248">
        <v>0</v>
      </c>
      <c r="T274" s="249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50" t="s">
        <v>154</v>
      </c>
      <c r="AT274" s="250" t="s">
        <v>150</v>
      </c>
      <c r="AU274" s="250" t="s">
        <v>85</v>
      </c>
      <c r="AY274" s="16" t="s">
        <v>148</v>
      </c>
      <c r="BE274" s="140">
        <f>IF(N274="základní",J274,0)</f>
        <v>0</v>
      </c>
      <c r="BF274" s="140">
        <f>IF(N274="snížená",J274,0)</f>
        <v>0</v>
      </c>
      <c r="BG274" s="140">
        <f>IF(N274="zákl. přenesená",J274,0)</f>
        <v>0</v>
      </c>
      <c r="BH274" s="140">
        <f>IF(N274="sníž. přenesená",J274,0)</f>
        <v>0</v>
      </c>
      <c r="BI274" s="140">
        <f>IF(N274="nulová",J274,0)</f>
        <v>0</v>
      </c>
      <c r="BJ274" s="16" t="s">
        <v>83</v>
      </c>
      <c r="BK274" s="140">
        <f>ROUND(I274*H274,2)</f>
        <v>0</v>
      </c>
      <c r="BL274" s="16" t="s">
        <v>154</v>
      </c>
      <c r="BM274" s="250" t="s">
        <v>348</v>
      </c>
    </row>
    <row r="275" s="2" customFormat="1">
      <c r="A275" s="39"/>
      <c r="B275" s="40"/>
      <c r="C275" s="41"/>
      <c r="D275" s="253" t="s">
        <v>163</v>
      </c>
      <c r="E275" s="41"/>
      <c r="F275" s="263" t="s">
        <v>347</v>
      </c>
      <c r="G275" s="41"/>
      <c r="H275" s="41"/>
      <c r="I275" s="209"/>
      <c r="J275" s="41"/>
      <c r="K275" s="41"/>
      <c r="L275" s="42"/>
      <c r="M275" s="264"/>
      <c r="N275" s="265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6" t="s">
        <v>163</v>
      </c>
      <c r="AU275" s="16" t="s">
        <v>85</v>
      </c>
    </row>
    <row r="276" s="13" customFormat="1">
      <c r="A276" s="13"/>
      <c r="B276" s="251"/>
      <c r="C276" s="252"/>
      <c r="D276" s="253" t="s">
        <v>156</v>
      </c>
      <c r="E276" s="254" t="s">
        <v>1</v>
      </c>
      <c r="F276" s="255" t="s">
        <v>349</v>
      </c>
      <c r="G276" s="252"/>
      <c r="H276" s="256">
        <v>80</v>
      </c>
      <c r="I276" s="257"/>
      <c r="J276" s="252"/>
      <c r="K276" s="252"/>
      <c r="L276" s="258"/>
      <c r="M276" s="259"/>
      <c r="N276" s="260"/>
      <c r="O276" s="260"/>
      <c r="P276" s="260"/>
      <c r="Q276" s="260"/>
      <c r="R276" s="260"/>
      <c r="S276" s="260"/>
      <c r="T276" s="261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62" t="s">
        <v>156</v>
      </c>
      <c r="AU276" s="262" t="s">
        <v>85</v>
      </c>
      <c r="AV276" s="13" t="s">
        <v>85</v>
      </c>
      <c r="AW276" s="13" t="s">
        <v>30</v>
      </c>
      <c r="AX276" s="13" t="s">
        <v>83</v>
      </c>
      <c r="AY276" s="262" t="s">
        <v>148</v>
      </c>
    </row>
    <row r="277" s="12" customFormat="1" ht="22.8" customHeight="1">
      <c r="A277" s="12"/>
      <c r="B277" s="223"/>
      <c r="C277" s="224"/>
      <c r="D277" s="225" t="s">
        <v>74</v>
      </c>
      <c r="E277" s="237" t="s">
        <v>154</v>
      </c>
      <c r="F277" s="237" t="s">
        <v>350</v>
      </c>
      <c r="G277" s="224"/>
      <c r="H277" s="224"/>
      <c r="I277" s="227"/>
      <c r="J277" s="238">
        <f>BK277</f>
        <v>0</v>
      </c>
      <c r="K277" s="224"/>
      <c r="L277" s="229"/>
      <c r="M277" s="230"/>
      <c r="N277" s="231"/>
      <c r="O277" s="231"/>
      <c r="P277" s="232">
        <f>SUM(P278:P283)</f>
        <v>0</v>
      </c>
      <c r="Q277" s="231"/>
      <c r="R277" s="232">
        <f>SUM(R278:R283)</f>
        <v>0.22525999999999999</v>
      </c>
      <c r="S277" s="231"/>
      <c r="T277" s="233">
        <f>SUM(T278:T283)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34" t="s">
        <v>83</v>
      </c>
      <c r="AT277" s="235" t="s">
        <v>74</v>
      </c>
      <c r="AU277" s="235" t="s">
        <v>83</v>
      </c>
      <c r="AY277" s="234" t="s">
        <v>148</v>
      </c>
      <c r="BK277" s="236">
        <f>SUM(BK278:BK283)</f>
        <v>0</v>
      </c>
    </row>
    <row r="278" s="2" customFormat="1" ht="24.15" customHeight="1">
      <c r="A278" s="39"/>
      <c r="B278" s="40"/>
      <c r="C278" s="239" t="s">
        <v>351</v>
      </c>
      <c r="D278" s="239" t="s">
        <v>150</v>
      </c>
      <c r="E278" s="240" t="s">
        <v>352</v>
      </c>
      <c r="F278" s="241" t="s">
        <v>353</v>
      </c>
      <c r="G278" s="242" t="s">
        <v>160</v>
      </c>
      <c r="H278" s="243">
        <v>1</v>
      </c>
      <c r="I278" s="244"/>
      <c r="J278" s="245">
        <f>ROUND(I278*H278,2)</f>
        <v>0</v>
      </c>
      <c r="K278" s="241" t="s">
        <v>161</v>
      </c>
      <c r="L278" s="42"/>
      <c r="M278" s="246" t="s">
        <v>1</v>
      </c>
      <c r="N278" s="247" t="s">
        <v>40</v>
      </c>
      <c r="O278" s="92"/>
      <c r="P278" s="248">
        <f>O278*H278</f>
        <v>0</v>
      </c>
      <c r="Q278" s="248">
        <v>0.22525999999999999</v>
      </c>
      <c r="R278" s="248">
        <f>Q278*H278</f>
        <v>0.22525999999999999</v>
      </c>
      <c r="S278" s="248">
        <v>0</v>
      </c>
      <c r="T278" s="249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50" t="s">
        <v>154</v>
      </c>
      <c r="AT278" s="250" t="s">
        <v>150</v>
      </c>
      <c r="AU278" s="250" t="s">
        <v>85</v>
      </c>
      <c r="AY278" s="16" t="s">
        <v>148</v>
      </c>
      <c r="BE278" s="140">
        <f>IF(N278="základní",J278,0)</f>
        <v>0</v>
      </c>
      <c r="BF278" s="140">
        <f>IF(N278="snížená",J278,0)</f>
        <v>0</v>
      </c>
      <c r="BG278" s="140">
        <f>IF(N278="zákl. přenesená",J278,0)</f>
        <v>0</v>
      </c>
      <c r="BH278" s="140">
        <f>IF(N278="sníž. přenesená",J278,0)</f>
        <v>0</v>
      </c>
      <c r="BI278" s="140">
        <f>IF(N278="nulová",J278,0)</f>
        <v>0</v>
      </c>
      <c r="BJ278" s="16" t="s">
        <v>83</v>
      </c>
      <c r="BK278" s="140">
        <f>ROUND(I278*H278,2)</f>
        <v>0</v>
      </c>
      <c r="BL278" s="16" t="s">
        <v>154</v>
      </c>
      <c r="BM278" s="250" t="s">
        <v>354</v>
      </c>
    </row>
    <row r="279" s="2" customFormat="1">
      <c r="A279" s="39"/>
      <c r="B279" s="40"/>
      <c r="C279" s="41"/>
      <c r="D279" s="253" t="s">
        <v>163</v>
      </c>
      <c r="E279" s="41"/>
      <c r="F279" s="263" t="s">
        <v>355</v>
      </c>
      <c r="G279" s="41"/>
      <c r="H279" s="41"/>
      <c r="I279" s="209"/>
      <c r="J279" s="41"/>
      <c r="K279" s="41"/>
      <c r="L279" s="42"/>
      <c r="M279" s="264"/>
      <c r="N279" s="265"/>
      <c r="O279" s="92"/>
      <c r="P279" s="92"/>
      <c r="Q279" s="92"/>
      <c r="R279" s="92"/>
      <c r="S279" s="92"/>
      <c r="T279" s="93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6" t="s">
        <v>163</v>
      </c>
      <c r="AU279" s="16" t="s">
        <v>85</v>
      </c>
    </row>
    <row r="280" s="2" customFormat="1">
      <c r="A280" s="39"/>
      <c r="B280" s="40"/>
      <c r="C280" s="41"/>
      <c r="D280" s="266" t="s">
        <v>165</v>
      </c>
      <c r="E280" s="41"/>
      <c r="F280" s="267" t="s">
        <v>356</v>
      </c>
      <c r="G280" s="41"/>
      <c r="H280" s="41"/>
      <c r="I280" s="209"/>
      <c r="J280" s="41"/>
      <c r="K280" s="41"/>
      <c r="L280" s="42"/>
      <c r="M280" s="264"/>
      <c r="N280" s="265"/>
      <c r="O280" s="92"/>
      <c r="P280" s="92"/>
      <c r="Q280" s="92"/>
      <c r="R280" s="92"/>
      <c r="S280" s="92"/>
      <c r="T280" s="93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6" t="s">
        <v>165</v>
      </c>
      <c r="AU280" s="16" t="s">
        <v>85</v>
      </c>
    </row>
    <row r="281" s="2" customFormat="1" ht="33" customHeight="1">
      <c r="A281" s="39"/>
      <c r="B281" s="40"/>
      <c r="C281" s="239" t="s">
        <v>265</v>
      </c>
      <c r="D281" s="239" t="s">
        <v>150</v>
      </c>
      <c r="E281" s="240" t="s">
        <v>357</v>
      </c>
      <c r="F281" s="241" t="s">
        <v>358</v>
      </c>
      <c r="G281" s="242" t="s">
        <v>251</v>
      </c>
      <c r="H281" s="243">
        <v>80</v>
      </c>
      <c r="I281" s="244"/>
      <c r="J281" s="245">
        <f>ROUND(I281*H281,2)</f>
        <v>0</v>
      </c>
      <c r="K281" s="241" t="s">
        <v>1</v>
      </c>
      <c r="L281" s="42"/>
      <c r="M281" s="246" t="s">
        <v>1</v>
      </c>
      <c r="N281" s="247" t="s">
        <v>40</v>
      </c>
      <c r="O281" s="92"/>
      <c r="P281" s="248">
        <f>O281*H281</f>
        <v>0</v>
      </c>
      <c r="Q281" s="248">
        <v>0</v>
      </c>
      <c r="R281" s="248">
        <f>Q281*H281</f>
        <v>0</v>
      </c>
      <c r="S281" s="248">
        <v>0</v>
      </c>
      <c r="T281" s="24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50" t="s">
        <v>154</v>
      </c>
      <c r="AT281" s="250" t="s">
        <v>150</v>
      </c>
      <c r="AU281" s="250" t="s">
        <v>85</v>
      </c>
      <c r="AY281" s="16" t="s">
        <v>148</v>
      </c>
      <c r="BE281" s="140">
        <f>IF(N281="základní",J281,0)</f>
        <v>0</v>
      </c>
      <c r="BF281" s="140">
        <f>IF(N281="snížená",J281,0)</f>
        <v>0</v>
      </c>
      <c r="BG281" s="140">
        <f>IF(N281="zákl. přenesená",J281,0)</f>
        <v>0</v>
      </c>
      <c r="BH281" s="140">
        <f>IF(N281="sníž. přenesená",J281,0)</f>
        <v>0</v>
      </c>
      <c r="BI281" s="140">
        <f>IF(N281="nulová",J281,0)</f>
        <v>0</v>
      </c>
      <c r="BJ281" s="16" t="s">
        <v>83</v>
      </c>
      <c r="BK281" s="140">
        <f>ROUND(I281*H281,2)</f>
        <v>0</v>
      </c>
      <c r="BL281" s="16" t="s">
        <v>154</v>
      </c>
      <c r="BM281" s="250" t="s">
        <v>359</v>
      </c>
    </row>
    <row r="282" s="2" customFormat="1">
      <c r="A282" s="39"/>
      <c r="B282" s="40"/>
      <c r="C282" s="41"/>
      <c r="D282" s="253" t="s">
        <v>163</v>
      </c>
      <c r="E282" s="41"/>
      <c r="F282" s="263" t="s">
        <v>360</v>
      </c>
      <c r="G282" s="41"/>
      <c r="H282" s="41"/>
      <c r="I282" s="209"/>
      <c r="J282" s="41"/>
      <c r="K282" s="41"/>
      <c r="L282" s="42"/>
      <c r="M282" s="264"/>
      <c r="N282" s="265"/>
      <c r="O282" s="92"/>
      <c r="P282" s="92"/>
      <c r="Q282" s="92"/>
      <c r="R282" s="92"/>
      <c r="S282" s="92"/>
      <c r="T282" s="93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6" t="s">
        <v>163</v>
      </c>
      <c r="AU282" s="16" t="s">
        <v>85</v>
      </c>
    </row>
    <row r="283" s="13" customFormat="1">
      <c r="A283" s="13"/>
      <c r="B283" s="251"/>
      <c r="C283" s="252"/>
      <c r="D283" s="253" t="s">
        <v>156</v>
      </c>
      <c r="E283" s="254" t="s">
        <v>1</v>
      </c>
      <c r="F283" s="255" t="s">
        <v>361</v>
      </c>
      <c r="G283" s="252"/>
      <c r="H283" s="256">
        <v>80</v>
      </c>
      <c r="I283" s="257"/>
      <c r="J283" s="252"/>
      <c r="K283" s="252"/>
      <c r="L283" s="258"/>
      <c r="M283" s="259"/>
      <c r="N283" s="260"/>
      <c r="O283" s="260"/>
      <c r="P283" s="260"/>
      <c r="Q283" s="260"/>
      <c r="R283" s="260"/>
      <c r="S283" s="260"/>
      <c r="T283" s="261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62" t="s">
        <v>156</v>
      </c>
      <c r="AU283" s="262" t="s">
        <v>85</v>
      </c>
      <c r="AV283" s="13" t="s">
        <v>85</v>
      </c>
      <c r="AW283" s="13" t="s">
        <v>30</v>
      </c>
      <c r="AX283" s="13" t="s">
        <v>83</v>
      </c>
      <c r="AY283" s="262" t="s">
        <v>148</v>
      </c>
    </row>
    <row r="284" s="12" customFormat="1" ht="22.8" customHeight="1">
      <c r="A284" s="12"/>
      <c r="B284" s="223"/>
      <c r="C284" s="224"/>
      <c r="D284" s="225" t="s">
        <v>74</v>
      </c>
      <c r="E284" s="237" t="s">
        <v>178</v>
      </c>
      <c r="F284" s="237" t="s">
        <v>362</v>
      </c>
      <c r="G284" s="224"/>
      <c r="H284" s="224"/>
      <c r="I284" s="227"/>
      <c r="J284" s="238">
        <f>BK284</f>
        <v>0</v>
      </c>
      <c r="K284" s="224"/>
      <c r="L284" s="229"/>
      <c r="M284" s="230"/>
      <c r="N284" s="231"/>
      <c r="O284" s="231"/>
      <c r="P284" s="232">
        <f>SUM(P285:P318)</f>
        <v>0</v>
      </c>
      <c r="Q284" s="231"/>
      <c r="R284" s="232">
        <f>SUM(R285:R318)</f>
        <v>35.150304000000006</v>
      </c>
      <c r="S284" s="231"/>
      <c r="T284" s="233">
        <f>SUM(T285:T318)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34" t="s">
        <v>83</v>
      </c>
      <c r="AT284" s="235" t="s">
        <v>74</v>
      </c>
      <c r="AU284" s="235" t="s">
        <v>83</v>
      </c>
      <c r="AY284" s="234" t="s">
        <v>148</v>
      </c>
      <c r="BK284" s="236">
        <f>SUM(BK285:BK318)</f>
        <v>0</v>
      </c>
    </row>
    <row r="285" s="2" customFormat="1" ht="24.15" customHeight="1">
      <c r="A285" s="39"/>
      <c r="B285" s="40"/>
      <c r="C285" s="239" t="s">
        <v>363</v>
      </c>
      <c r="D285" s="239" t="s">
        <v>150</v>
      </c>
      <c r="E285" s="240" t="s">
        <v>364</v>
      </c>
      <c r="F285" s="241" t="s">
        <v>365</v>
      </c>
      <c r="G285" s="242" t="s">
        <v>153</v>
      </c>
      <c r="H285" s="243">
        <v>300</v>
      </c>
      <c r="I285" s="244"/>
      <c r="J285" s="245">
        <f>ROUND(I285*H285,2)</f>
        <v>0</v>
      </c>
      <c r="K285" s="241" t="s">
        <v>1</v>
      </c>
      <c r="L285" s="42"/>
      <c r="M285" s="246" t="s">
        <v>1</v>
      </c>
      <c r="N285" s="247" t="s">
        <v>40</v>
      </c>
      <c r="O285" s="92"/>
      <c r="P285" s="248">
        <f>O285*H285</f>
        <v>0</v>
      </c>
      <c r="Q285" s="248">
        <v>0</v>
      </c>
      <c r="R285" s="248">
        <f>Q285*H285</f>
        <v>0</v>
      </c>
      <c r="S285" s="248">
        <v>0</v>
      </c>
      <c r="T285" s="249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50" t="s">
        <v>154</v>
      </c>
      <c r="AT285" s="250" t="s">
        <v>150</v>
      </c>
      <c r="AU285" s="250" t="s">
        <v>85</v>
      </c>
      <c r="AY285" s="16" t="s">
        <v>148</v>
      </c>
      <c r="BE285" s="140">
        <f>IF(N285="základní",J285,0)</f>
        <v>0</v>
      </c>
      <c r="BF285" s="140">
        <f>IF(N285="snížená",J285,0)</f>
        <v>0</v>
      </c>
      <c r="BG285" s="140">
        <f>IF(N285="zákl. přenesená",J285,0)</f>
        <v>0</v>
      </c>
      <c r="BH285" s="140">
        <f>IF(N285="sníž. přenesená",J285,0)</f>
        <v>0</v>
      </c>
      <c r="BI285" s="140">
        <f>IF(N285="nulová",J285,0)</f>
        <v>0</v>
      </c>
      <c r="BJ285" s="16" t="s">
        <v>83</v>
      </c>
      <c r="BK285" s="140">
        <f>ROUND(I285*H285,2)</f>
        <v>0</v>
      </c>
      <c r="BL285" s="16" t="s">
        <v>154</v>
      </c>
      <c r="BM285" s="250" t="s">
        <v>366</v>
      </c>
    </row>
    <row r="286" s="2" customFormat="1">
      <c r="A286" s="39"/>
      <c r="B286" s="40"/>
      <c r="C286" s="41"/>
      <c r="D286" s="253" t="s">
        <v>163</v>
      </c>
      <c r="E286" s="41"/>
      <c r="F286" s="263" t="s">
        <v>367</v>
      </c>
      <c r="G286" s="41"/>
      <c r="H286" s="41"/>
      <c r="I286" s="209"/>
      <c r="J286" s="41"/>
      <c r="K286" s="41"/>
      <c r="L286" s="42"/>
      <c r="M286" s="264"/>
      <c r="N286" s="265"/>
      <c r="O286" s="92"/>
      <c r="P286" s="92"/>
      <c r="Q286" s="92"/>
      <c r="R286" s="92"/>
      <c r="S286" s="92"/>
      <c r="T286" s="93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6" t="s">
        <v>163</v>
      </c>
      <c r="AU286" s="16" t="s">
        <v>85</v>
      </c>
    </row>
    <row r="287" s="13" customFormat="1">
      <c r="A287" s="13"/>
      <c r="B287" s="251"/>
      <c r="C287" s="252"/>
      <c r="D287" s="253" t="s">
        <v>156</v>
      </c>
      <c r="E287" s="254" t="s">
        <v>1</v>
      </c>
      <c r="F287" s="255" t="s">
        <v>368</v>
      </c>
      <c r="G287" s="252"/>
      <c r="H287" s="256">
        <v>300</v>
      </c>
      <c r="I287" s="257"/>
      <c r="J287" s="252"/>
      <c r="K287" s="252"/>
      <c r="L287" s="258"/>
      <c r="M287" s="259"/>
      <c r="N287" s="260"/>
      <c r="O287" s="260"/>
      <c r="P287" s="260"/>
      <c r="Q287" s="260"/>
      <c r="R287" s="260"/>
      <c r="S287" s="260"/>
      <c r="T287" s="261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62" t="s">
        <v>156</v>
      </c>
      <c r="AU287" s="262" t="s">
        <v>85</v>
      </c>
      <c r="AV287" s="13" t="s">
        <v>85</v>
      </c>
      <c r="AW287" s="13" t="s">
        <v>30</v>
      </c>
      <c r="AX287" s="13" t="s">
        <v>75</v>
      </c>
      <c r="AY287" s="262" t="s">
        <v>148</v>
      </c>
    </row>
    <row r="288" s="14" customFormat="1">
      <c r="A288" s="14"/>
      <c r="B288" s="268"/>
      <c r="C288" s="269"/>
      <c r="D288" s="253" t="s">
        <v>156</v>
      </c>
      <c r="E288" s="270" t="s">
        <v>1</v>
      </c>
      <c r="F288" s="271" t="s">
        <v>185</v>
      </c>
      <c r="G288" s="269"/>
      <c r="H288" s="272">
        <v>300</v>
      </c>
      <c r="I288" s="273"/>
      <c r="J288" s="269"/>
      <c r="K288" s="269"/>
      <c r="L288" s="274"/>
      <c r="M288" s="275"/>
      <c r="N288" s="276"/>
      <c r="O288" s="276"/>
      <c r="P288" s="276"/>
      <c r="Q288" s="276"/>
      <c r="R288" s="276"/>
      <c r="S288" s="276"/>
      <c r="T288" s="27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78" t="s">
        <v>156</v>
      </c>
      <c r="AU288" s="278" t="s">
        <v>85</v>
      </c>
      <c r="AV288" s="14" t="s">
        <v>154</v>
      </c>
      <c r="AW288" s="14" t="s">
        <v>30</v>
      </c>
      <c r="AX288" s="14" t="s">
        <v>83</v>
      </c>
      <c r="AY288" s="278" t="s">
        <v>148</v>
      </c>
    </row>
    <row r="289" s="2" customFormat="1" ht="24.15" customHeight="1">
      <c r="A289" s="39"/>
      <c r="B289" s="40"/>
      <c r="C289" s="239" t="s">
        <v>269</v>
      </c>
      <c r="D289" s="239" t="s">
        <v>150</v>
      </c>
      <c r="E289" s="240" t="s">
        <v>369</v>
      </c>
      <c r="F289" s="241" t="s">
        <v>370</v>
      </c>
      <c r="G289" s="242" t="s">
        <v>153</v>
      </c>
      <c r="H289" s="243">
        <v>300</v>
      </c>
      <c r="I289" s="244"/>
      <c r="J289" s="245">
        <f>ROUND(I289*H289,2)</f>
        <v>0</v>
      </c>
      <c r="K289" s="241" t="s">
        <v>1</v>
      </c>
      <c r="L289" s="42"/>
      <c r="M289" s="246" t="s">
        <v>1</v>
      </c>
      <c r="N289" s="247" t="s">
        <v>40</v>
      </c>
      <c r="O289" s="92"/>
      <c r="P289" s="248">
        <f>O289*H289</f>
        <v>0</v>
      </c>
      <c r="Q289" s="248">
        <v>0</v>
      </c>
      <c r="R289" s="248">
        <f>Q289*H289</f>
        <v>0</v>
      </c>
      <c r="S289" s="248">
        <v>0</v>
      </c>
      <c r="T289" s="249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50" t="s">
        <v>154</v>
      </c>
      <c r="AT289" s="250" t="s">
        <v>150</v>
      </c>
      <c r="AU289" s="250" t="s">
        <v>85</v>
      </c>
      <c r="AY289" s="16" t="s">
        <v>148</v>
      </c>
      <c r="BE289" s="140">
        <f>IF(N289="základní",J289,0)</f>
        <v>0</v>
      </c>
      <c r="BF289" s="140">
        <f>IF(N289="snížená",J289,0)</f>
        <v>0</v>
      </c>
      <c r="BG289" s="140">
        <f>IF(N289="zákl. přenesená",J289,0)</f>
        <v>0</v>
      </c>
      <c r="BH289" s="140">
        <f>IF(N289="sníž. přenesená",J289,0)</f>
        <v>0</v>
      </c>
      <c r="BI289" s="140">
        <f>IF(N289="nulová",J289,0)</f>
        <v>0</v>
      </c>
      <c r="BJ289" s="16" t="s">
        <v>83</v>
      </c>
      <c r="BK289" s="140">
        <f>ROUND(I289*H289,2)</f>
        <v>0</v>
      </c>
      <c r="BL289" s="16" t="s">
        <v>154</v>
      </c>
      <c r="BM289" s="250" t="s">
        <v>371</v>
      </c>
    </row>
    <row r="290" s="2" customFormat="1">
      <c r="A290" s="39"/>
      <c r="B290" s="40"/>
      <c r="C290" s="41"/>
      <c r="D290" s="253" t="s">
        <v>163</v>
      </c>
      <c r="E290" s="41"/>
      <c r="F290" s="263" t="s">
        <v>372</v>
      </c>
      <c r="G290" s="41"/>
      <c r="H290" s="41"/>
      <c r="I290" s="209"/>
      <c r="J290" s="41"/>
      <c r="K290" s="41"/>
      <c r="L290" s="42"/>
      <c r="M290" s="264"/>
      <c r="N290" s="265"/>
      <c r="O290" s="92"/>
      <c r="P290" s="92"/>
      <c r="Q290" s="92"/>
      <c r="R290" s="92"/>
      <c r="S290" s="92"/>
      <c r="T290" s="93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6" t="s">
        <v>163</v>
      </c>
      <c r="AU290" s="16" t="s">
        <v>85</v>
      </c>
    </row>
    <row r="291" s="13" customFormat="1">
      <c r="A291" s="13"/>
      <c r="B291" s="251"/>
      <c r="C291" s="252"/>
      <c r="D291" s="253" t="s">
        <v>156</v>
      </c>
      <c r="E291" s="254" t="s">
        <v>1</v>
      </c>
      <c r="F291" s="255" t="s">
        <v>368</v>
      </c>
      <c r="G291" s="252"/>
      <c r="H291" s="256">
        <v>300</v>
      </c>
      <c r="I291" s="257"/>
      <c r="J291" s="252"/>
      <c r="K291" s="252"/>
      <c r="L291" s="258"/>
      <c r="M291" s="259"/>
      <c r="N291" s="260"/>
      <c r="O291" s="260"/>
      <c r="P291" s="260"/>
      <c r="Q291" s="260"/>
      <c r="R291" s="260"/>
      <c r="S291" s="260"/>
      <c r="T291" s="261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62" t="s">
        <v>156</v>
      </c>
      <c r="AU291" s="262" t="s">
        <v>85</v>
      </c>
      <c r="AV291" s="13" t="s">
        <v>85</v>
      </c>
      <c r="AW291" s="13" t="s">
        <v>30</v>
      </c>
      <c r="AX291" s="13" t="s">
        <v>75</v>
      </c>
      <c r="AY291" s="262" t="s">
        <v>148</v>
      </c>
    </row>
    <row r="292" s="14" customFormat="1">
      <c r="A292" s="14"/>
      <c r="B292" s="268"/>
      <c r="C292" s="269"/>
      <c r="D292" s="253" t="s">
        <v>156</v>
      </c>
      <c r="E292" s="270" t="s">
        <v>1</v>
      </c>
      <c r="F292" s="271" t="s">
        <v>185</v>
      </c>
      <c r="G292" s="269"/>
      <c r="H292" s="272">
        <v>300</v>
      </c>
      <c r="I292" s="273"/>
      <c r="J292" s="269"/>
      <c r="K292" s="269"/>
      <c r="L292" s="274"/>
      <c r="M292" s="275"/>
      <c r="N292" s="276"/>
      <c r="O292" s="276"/>
      <c r="P292" s="276"/>
      <c r="Q292" s="276"/>
      <c r="R292" s="276"/>
      <c r="S292" s="276"/>
      <c r="T292" s="277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78" t="s">
        <v>156</v>
      </c>
      <c r="AU292" s="278" t="s">
        <v>85</v>
      </c>
      <c r="AV292" s="14" t="s">
        <v>154</v>
      </c>
      <c r="AW292" s="14" t="s">
        <v>30</v>
      </c>
      <c r="AX292" s="14" t="s">
        <v>83</v>
      </c>
      <c r="AY292" s="278" t="s">
        <v>148</v>
      </c>
    </row>
    <row r="293" s="2" customFormat="1" ht="24.15" customHeight="1">
      <c r="A293" s="39"/>
      <c r="B293" s="40"/>
      <c r="C293" s="239" t="s">
        <v>373</v>
      </c>
      <c r="D293" s="239" t="s">
        <v>150</v>
      </c>
      <c r="E293" s="240" t="s">
        <v>374</v>
      </c>
      <c r="F293" s="241" t="s">
        <v>375</v>
      </c>
      <c r="G293" s="242" t="s">
        <v>153</v>
      </c>
      <c r="H293" s="243">
        <v>240</v>
      </c>
      <c r="I293" s="244"/>
      <c r="J293" s="245">
        <f>ROUND(I293*H293,2)</f>
        <v>0</v>
      </c>
      <c r="K293" s="241" t="s">
        <v>161</v>
      </c>
      <c r="L293" s="42"/>
      <c r="M293" s="246" t="s">
        <v>1</v>
      </c>
      <c r="N293" s="247" t="s">
        <v>40</v>
      </c>
      <c r="O293" s="92"/>
      <c r="P293" s="248">
        <f>O293*H293</f>
        <v>0</v>
      </c>
      <c r="Q293" s="248">
        <v>0</v>
      </c>
      <c r="R293" s="248">
        <f>Q293*H293</f>
        <v>0</v>
      </c>
      <c r="S293" s="248">
        <v>0</v>
      </c>
      <c r="T293" s="249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50" t="s">
        <v>154</v>
      </c>
      <c r="AT293" s="250" t="s">
        <v>150</v>
      </c>
      <c r="AU293" s="250" t="s">
        <v>85</v>
      </c>
      <c r="AY293" s="16" t="s">
        <v>148</v>
      </c>
      <c r="BE293" s="140">
        <f>IF(N293="základní",J293,0)</f>
        <v>0</v>
      </c>
      <c r="BF293" s="140">
        <f>IF(N293="snížená",J293,0)</f>
        <v>0</v>
      </c>
      <c r="BG293" s="140">
        <f>IF(N293="zákl. přenesená",J293,0)</f>
        <v>0</v>
      </c>
      <c r="BH293" s="140">
        <f>IF(N293="sníž. přenesená",J293,0)</f>
        <v>0</v>
      </c>
      <c r="BI293" s="140">
        <f>IF(N293="nulová",J293,0)</f>
        <v>0</v>
      </c>
      <c r="BJ293" s="16" t="s">
        <v>83</v>
      </c>
      <c r="BK293" s="140">
        <f>ROUND(I293*H293,2)</f>
        <v>0</v>
      </c>
      <c r="BL293" s="16" t="s">
        <v>154</v>
      </c>
      <c r="BM293" s="250" t="s">
        <v>376</v>
      </c>
    </row>
    <row r="294" s="2" customFormat="1">
      <c r="A294" s="39"/>
      <c r="B294" s="40"/>
      <c r="C294" s="41"/>
      <c r="D294" s="253" t="s">
        <v>163</v>
      </c>
      <c r="E294" s="41"/>
      <c r="F294" s="263" t="s">
        <v>377</v>
      </c>
      <c r="G294" s="41"/>
      <c r="H294" s="41"/>
      <c r="I294" s="209"/>
      <c r="J294" s="41"/>
      <c r="K294" s="41"/>
      <c r="L294" s="42"/>
      <c r="M294" s="264"/>
      <c r="N294" s="265"/>
      <c r="O294" s="92"/>
      <c r="P294" s="92"/>
      <c r="Q294" s="92"/>
      <c r="R294" s="92"/>
      <c r="S294" s="92"/>
      <c r="T294" s="93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6" t="s">
        <v>163</v>
      </c>
      <c r="AU294" s="16" t="s">
        <v>85</v>
      </c>
    </row>
    <row r="295" s="2" customFormat="1">
      <c r="A295" s="39"/>
      <c r="B295" s="40"/>
      <c r="C295" s="41"/>
      <c r="D295" s="266" t="s">
        <v>165</v>
      </c>
      <c r="E295" s="41"/>
      <c r="F295" s="267" t="s">
        <v>378</v>
      </c>
      <c r="G295" s="41"/>
      <c r="H295" s="41"/>
      <c r="I295" s="209"/>
      <c r="J295" s="41"/>
      <c r="K295" s="41"/>
      <c r="L295" s="42"/>
      <c r="M295" s="264"/>
      <c r="N295" s="265"/>
      <c r="O295" s="92"/>
      <c r="P295" s="92"/>
      <c r="Q295" s="92"/>
      <c r="R295" s="92"/>
      <c r="S295" s="92"/>
      <c r="T295" s="93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6" t="s">
        <v>165</v>
      </c>
      <c r="AU295" s="16" t="s">
        <v>85</v>
      </c>
    </row>
    <row r="296" s="13" customFormat="1">
      <c r="A296" s="13"/>
      <c r="B296" s="251"/>
      <c r="C296" s="252"/>
      <c r="D296" s="253" t="s">
        <v>156</v>
      </c>
      <c r="E296" s="254" t="s">
        <v>1</v>
      </c>
      <c r="F296" s="255" t="s">
        <v>379</v>
      </c>
      <c r="G296" s="252"/>
      <c r="H296" s="256">
        <v>240</v>
      </c>
      <c r="I296" s="257"/>
      <c r="J296" s="252"/>
      <c r="K296" s="252"/>
      <c r="L296" s="258"/>
      <c r="M296" s="259"/>
      <c r="N296" s="260"/>
      <c r="O296" s="260"/>
      <c r="P296" s="260"/>
      <c r="Q296" s="260"/>
      <c r="R296" s="260"/>
      <c r="S296" s="260"/>
      <c r="T296" s="261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62" t="s">
        <v>156</v>
      </c>
      <c r="AU296" s="262" t="s">
        <v>85</v>
      </c>
      <c r="AV296" s="13" t="s">
        <v>85</v>
      </c>
      <c r="AW296" s="13" t="s">
        <v>30</v>
      </c>
      <c r="AX296" s="13" t="s">
        <v>75</v>
      </c>
      <c r="AY296" s="262" t="s">
        <v>148</v>
      </c>
    </row>
    <row r="297" s="14" customFormat="1">
      <c r="A297" s="14"/>
      <c r="B297" s="268"/>
      <c r="C297" s="269"/>
      <c r="D297" s="253" t="s">
        <v>156</v>
      </c>
      <c r="E297" s="270" t="s">
        <v>1</v>
      </c>
      <c r="F297" s="271" t="s">
        <v>185</v>
      </c>
      <c r="G297" s="269"/>
      <c r="H297" s="272">
        <v>240</v>
      </c>
      <c r="I297" s="273"/>
      <c r="J297" s="269"/>
      <c r="K297" s="269"/>
      <c r="L297" s="274"/>
      <c r="M297" s="275"/>
      <c r="N297" s="276"/>
      <c r="O297" s="276"/>
      <c r="P297" s="276"/>
      <c r="Q297" s="276"/>
      <c r="R297" s="276"/>
      <c r="S297" s="276"/>
      <c r="T297" s="27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78" t="s">
        <v>156</v>
      </c>
      <c r="AU297" s="278" t="s">
        <v>85</v>
      </c>
      <c r="AV297" s="14" t="s">
        <v>154</v>
      </c>
      <c r="AW297" s="14" t="s">
        <v>30</v>
      </c>
      <c r="AX297" s="14" t="s">
        <v>83</v>
      </c>
      <c r="AY297" s="278" t="s">
        <v>148</v>
      </c>
    </row>
    <row r="298" s="2" customFormat="1" ht="21.75" customHeight="1">
      <c r="A298" s="39"/>
      <c r="B298" s="40"/>
      <c r="C298" s="239" t="s">
        <v>279</v>
      </c>
      <c r="D298" s="239" t="s">
        <v>150</v>
      </c>
      <c r="E298" s="240" t="s">
        <v>380</v>
      </c>
      <c r="F298" s="241" t="s">
        <v>381</v>
      </c>
      <c r="G298" s="242" t="s">
        <v>153</v>
      </c>
      <c r="H298" s="243">
        <v>240</v>
      </c>
      <c r="I298" s="244"/>
      <c r="J298" s="245">
        <f>ROUND(I298*H298,2)</f>
        <v>0</v>
      </c>
      <c r="K298" s="241" t="s">
        <v>161</v>
      </c>
      <c r="L298" s="42"/>
      <c r="M298" s="246" t="s">
        <v>1</v>
      </c>
      <c r="N298" s="247" t="s">
        <v>40</v>
      </c>
      <c r="O298" s="92"/>
      <c r="P298" s="248">
        <f>O298*H298</f>
        <v>0</v>
      </c>
      <c r="Q298" s="248">
        <v>0</v>
      </c>
      <c r="R298" s="248">
        <f>Q298*H298</f>
        <v>0</v>
      </c>
      <c r="S298" s="248">
        <v>0</v>
      </c>
      <c r="T298" s="249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50" t="s">
        <v>154</v>
      </c>
      <c r="AT298" s="250" t="s">
        <v>150</v>
      </c>
      <c r="AU298" s="250" t="s">
        <v>85</v>
      </c>
      <c r="AY298" s="16" t="s">
        <v>148</v>
      </c>
      <c r="BE298" s="140">
        <f>IF(N298="základní",J298,0)</f>
        <v>0</v>
      </c>
      <c r="BF298" s="140">
        <f>IF(N298="snížená",J298,0)</f>
        <v>0</v>
      </c>
      <c r="BG298" s="140">
        <f>IF(N298="zákl. přenesená",J298,0)</f>
        <v>0</v>
      </c>
      <c r="BH298" s="140">
        <f>IF(N298="sníž. přenesená",J298,0)</f>
        <v>0</v>
      </c>
      <c r="BI298" s="140">
        <f>IF(N298="nulová",J298,0)</f>
        <v>0</v>
      </c>
      <c r="BJ298" s="16" t="s">
        <v>83</v>
      </c>
      <c r="BK298" s="140">
        <f>ROUND(I298*H298,2)</f>
        <v>0</v>
      </c>
      <c r="BL298" s="16" t="s">
        <v>154</v>
      </c>
      <c r="BM298" s="250" t="s">
        <v>382</v>
      </c>
    </row>
    <row r="299" s="2" customFormat="1">
      <c r="A299" s="39"/>
      <c r="B299" s="40"/>
      <c r="C299" s="41"/>
      <c r="D299" s="253" t="s">
        <v>163</v>
      </c>
      <c r="E299" s="41"/>
      <c r="F299" s="263" t="s">
        <v>383</v>
      </c>
      <c r="G299" s="41"/>
      <c r="H299" s="41"/>
      <c r="I299" s="209"/>
      <c r="J299" s="41"/>
      <c r="K299" s="41"/>
      <c r="L299" s="42"/>
      <c r="M299" s="264"/>
      <c r="N299" s="265"/>
      <c r="O299" s="92"/>
      <c r="P299" s="92"/>
      <c r="Q299" s="92"/>
      <c r="R299" s="92"/>
      <c r="S299" s="92"/>
      <c r="T299" s="93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6" t="s">
        <v>163</v>
      </c>
      <c r="AU299" s="16" t="s">
        <v>85</v>
      </c>
    </row>
    <row r="300" s="2" customFormat="1">
      <c r="A300" s="39"/>
      <c r="B300" s="40"/>
      <c r="C300" s="41"/>
      <c r="D300" s="266" t="s">
        <v>165</v>
      </c>
      <c r="E300" s="41"/>
      <c r="F300" s="267" t="s">
        <v>384</v>
      </c>
      <c r="G300" s="41"/>
      <c r="H300" s="41"/>
      <c r="I300" s="209"/>
      <c r="J300" s="41"/>
      <c r="K300" s="41"/>
      <c r="L300" s="42"/>
      <c r="M300" s="264"/>
      <c r="N300" s="265"/>
      <c r="O300" s="92"/>
      <c r="P300" s="92"/>
      <c r="Q300" s="92"/>
      <c r="R300" s="92"/>
      <c r="S300" s="92"/>
      <c r="T300" s="93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6" t="s">
        <v>165</v>
      </c>
      <c r="AU300" s="16" t="s">
        <v>85</v>
      </c>
    </row>
    <row r="301" s="13" customFormat="1">
      <c r="A301" s="13"/>
      <c r="B301" s="251"/>
      <c r="C301" s="252"/>
      <c r="D301" s="253" t="s">
        <v>156</v>
      </c>
      <c r="E301" s="254" t="s">
        <v>1</v>
      </c>
      <c r="F301" s="255" t="s">
        <v>379</v>
      </c>
      <c r="G301" s="252"/>
      <c r="H301" s="256">
        <v>240</v>
      </c>
      <c r="I301" s="257"/>
      <c r="J301" s="252"/>
      <c r="K301" s="252"/>
      <c r="L301" s="258"/>
      <c r="M301" s="259"/>
      <c r="N301" s="260"/>
      <c r="O301" s="260"/>
      <c r="P301" s="260"/>
      <c r="Q301" s="260"/>
      <c r="R301" s="260"/>
      <c r="S301" s="260"/>
      <c r="T301" s="261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62" t="s">
        <v>156</v>
      </c>
      <c r="AU301" s="262" t="s">
        <v>85</v>
      </c>
      <c r="AV301" s="13" t="s">
        <v>85</v>
      </c>
      <c r="AW301" s="13" t="s">
        <v>30</v>
      </c>
      <c r="AX301" s="13" t="s">
        <v>75</v>
      </c>
      <c r="AY301" s="262" t="s">
        <v>148</v>
      </c>
    </row>
    <row r="302" s="14" customFormat="1">
      <c r="A302" s="14"/>
      <c r="B302" s="268"/>
      <c r="C302" s="269"/>
      <c r="D302" s="253" t="s">
        <v>156</v>
      </c>
      <c r="E302" s="270" t="s">
        <v>1</v>
      </c>
      <c r="F302" s="271" t="s">
        <v>185</v>
      </c>
      <c r="G302" s="269"/>
      <c r="H302" s="272">
        <v>240</v>
      </c>
      <c r="I302" s="273"/>
      <c r="J302" s="269"/>
      <c r="K302" s="269"/>
      <c r="L302" s="274"/>
      <c r="M302" s="275"/>
      <c r="N302" s="276"/>
      <c r="O302" s="276"/>
      <c r="P302" s="276"/>
      <c r="Q302" s="276"/>
      <c r="R302" s="276"/>
      <c r="S302" s="276"/>
      <c r="T302" s="277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78" t="s">
        <v>156</v>
      </c>
      <c r="AU302" s="278" t="s">
        <v>85</v>
      </c>
      <c r="AV302" s="14" t="s">
        <v>154</v>
      </c>
      <c r="AW302" s="14" t="s">
        <v>30</v>
      </c>
      <c r="AX302" s="14" t="s">
        <v>83</v>
      </c>
      <c r="AY302" s="278" t="s">
        <v>148</v>
      </c>
    </row>
    <row r="303" s="2" customFormat="1" ht="24.15" customHeight="1">
      <c r="A303" s="39"/>
      <c r="B303" s="40"/>
      <c r="C303" s="239" t="s">
        <v>385</v>
      </c>
      <c r="D303" s="239" t="s">
        <v>150</v>
      </c>
      <c r="E303" s="240" t="s">
        <v>386</v>
      </c>
      <c r="F303" s="241" t="s">
        <v>387</v>
      </c>
      <c r="G303" s="242" t="s">
        <v>153</v>
      </c>
      <c r="H303" s="243">
        <v>240</v>
      </c>
      <c r="I303" s="244"/>
      <c r="J303" s="245">
        <f>ROUND(I303*H303,2)</f>
        <v>0</v>
      </c>
      <c r="K303" s="241" t="s">
        <v>298</v>
      </c>
      <c r="L303" s="42"/>
      <c r="M303" s="246" t="s">
        <v>1</v>
      </c>
      <c r="N303" s="247" t="s">
        <v>40</v>
      </c>
      <c r="O303" s="92"/>
      <c r="P303" s="248">
        <f>O303*H303</f>
        <v>0</v>
      </c>
      <c r="Q303" s="248">
        <v>0</v>
      </c>
      <c r="R303" s="248">
        <f>Q303*H303</f>
        <v>0</v>
      </c>
      <c r="S303" s="248">
        <v>0</v>
      </c>
      <c r="T303" s="249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50" t="s">
        <v>154</v>
      </c>
      <c r="AT303" s="250" t="s">
        <v>150</v>
      </c>
      <c r="AU303" s="250" t="s">
        <v>85</v>
      </c>
      <c r="AY303" s="16" t="s">
        <v>148</v>
      </c>
      <c r="BE303" s="140">
        <f>IF(N303="základní",J303,0)</f>
        <v>0</v>
      </c>
      <c r="BF303" s="140">
        <f>IF(N303="snížená",J303,0)</f>
        <v>0</v>
      </c>
      <c r="BG303" s="140">
        <f>IF(N303="zákl. přenesená",J303,0)</f>
        <v>0</v>
      </c>
      <c r="BH303" s="140">
        <f>IF(N303="sníž. přenesená",J303,0)</f>
        <v>0</v>
      </c>
      <c r="BI303" s="140">
        <f>IF(N303="nulová",J303,0)</f>
        <v>0</v>
      </c>
      <c r="BJ303" s="16" t="s">
        <v>83</v>
      </c>
      <c r="BK303" s="140">
        <f>ROUND(I303*H303,2)</f>
        <v>0</v>
      </c>
      <c r="BL303" s="16" t="s">
        <v>154</v>
      </c>
      <c r="BM303" s="250" t="s">
        <v>388</v>
      </c>
    </row>
    <row r="304" s="2" customFormat="1">
      <c r="A304" s="39"/>
      <c r="B304" s="40"/>
      <c r="C304" s="41"/>
      <c r="D304" s="253" t="s">
        <v>163</v>
      </c>
      <c r="E304" s="41"/>
      <c r="F304" s="263" t="s">
        <v>389</v>
      </c>
      <c r="G304" s="41"/>
      <c r="H304" s="41"/>
      <c r="I304" s="209"/>
      <c r="J304" s="41"/>
      <c r="K304" s="41"/>
      <c r="L304" s="42"/>
      <c r="M304" s="264"/>
      <c r="N304" s="265"/>
      <c r="O304" s="92"/>
      <c r="P304" s="92"/>
      <c r="Q304" s="92"/>
      <c r="R304" s="92"/>
      <c r="S304" s="92"/>
      <c r="T304" s="93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6" t="s">
        <v>163</v>
      </c>
      <c r="AU304" s="16" t="s">
        <v>85</v>
      </c>
    </row>
    <row r="305" s="2" customFormat="1">
      <c r="A305" s="39"/>
      <c r="B305" s="40"/>
      <c r="C305" s="41"/>
      <c r="D305" s="266" t="s">
        <v>165</v>
      </c>
      <c r="E305" s="41"/>
      <c r="F305" s="267" t="s">
        <v>390</v>
      </c>
      <c r="G305" s="41"/>
      <c r="H305" s="41"/>
      <c r="I305" s="209"/>
      <c r="J305" s="41"/>
      <c r="K305" s="41"/>
      <c r="L305" s="42"/>
      <c r="M305" s="264"/>
      <c r="N305" s="265"/>
      <c r="O305" s="92"/>
      <c r="P305" s="92"/>
      <c r="Q305" s="92"/>
      <c r="R305" s="92"/>
      <c r="S305" s="92"/>
      <c r="T305" s="93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6" t="s">
        <v>165</v>
      </c>
      <c r="AU305" s="16" t="s">
        <v>85</v>
      </c>
    </row>
    <row r="306" s="13" customFormat="1">
      <c r="A306" s="13"/>
      <c r="B306" s="251"/>
      <c r="C306" s="252"/>
      <c r="D306" s="253" t="s">
        <v>156</v>
      </c>
      <c r="E306" s="254" t="s">
        <v>1</v>
      </c>
      <c r="F306" s="255" t="s">
        <v>379</v>
      </c>
      <c r="G306" s="252"/>
      <c r="H306" s="256">
        <v>240</v>
      </c>
      <c r="I306" s="257"/>
      <c r="J306" s="252"/>
      <c r="K306" s="252"/>
      <c r="L306" s="258"/>
      <c r="M306" s="259"/>
      <c r="N306" s="260"/>
      <c r="O306" s="260"/>
      <c r="P306" s="260"/>
      <c r="Q306" s="260"/>
      <c r="R306" s="260"/>
      <c r="S306" s="260"/>
      <c r="T306" s="261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62" t="s">
        <v>156</v>
      </c>
      <c r="AU306" s="262" t="s">
        <v>85</v>
      </c>
      <c r="AV306" s="13" t="s">
        <v>85</v>
      </c>
      <c r="AW306" s="13" t="s">
        <v>30</v>
      </c>
      <c r="AX306" s="13" t="s">
        <v>75</v>
      </c>
      <c r="AY306" s="262" t="s">
        <v>148</v>
      </c>
    </row>
    <row r="307" s="14" customFormat="1">
      <c r="A307" s="14"/>
      <c r="B307" s="268"/>
      <c r="C307" s="269"/>
      <c r="D307" s="253" t="s">
        <v>156</v>
      </c>
      <c r="E307" s="270" t="s">
        <v>1</v>
      </c>
      <c r="F307" s="271" t="s">
        <v>185</v>
      </c>
      <c r="G307" s="269"/>
      <c r="H307" s="272">
        <v>240</v>
      </c>
      <c r="I307" s="273"/>
      <c r="J307" s="269"/>
      <c r="K307" s="269"/>
      <c r="L307" s="274"/>
      <c r="M307" s="275"/>
      <c r="N307" s="276"/>
      <c r="O307" s="276"/>
      <c r="P307" s="276"/>
      <c r="Q307" s="276"/>
      <c r="R307" s="276"/>
      <c r="S307" s="276"/>
      <c r="T307" s="277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78" t="s">
        <v>156</v>
      </c>
      <c r="AU307" s="278" t="s">
        <v>85</v>
      </c>
      <c r="AV307" s="14" t="s">
        <v>154</v>
      </c>
      <c r="AW307" s="14" t="s">
        <v>30</v>
      </c>
      <c r="AX307" s="14" t="s">
        <v>83</v>
      </c>
      <c r="AY307" s="278" t="s">
        <v>148</v>
      </c>
    </row>
    <row r="308" s="2" customFormat="1" ht="24.15" customHeight="1">
      <c r="A308" s="39"/>
      <c r="B308" s="40"/>
      <c r="C308" s="239" t="s">
        <v>391</v>
      </c>
      <c r="D308" s="239" t="s">
        <v>150</v>
      </c>
      <c r="E308" s="240" t="s">
        <v>392</v>
      </c>
      <c r="F308" s="241" t="s">
        <v>393</v>
      </c>
      <c r="G308" s="242" t="s">
        <v>153</v>
      </c>
      <c r="H308" s="243">
        <v>240</v>
      </c>
      <c r="I308" s="244"/>
      <c r="J308" s="245">
        <f>ROUND(I308*H308,2)</f>
        <v>0</v>
      </c>
      <c r="K308" s="241" t="s">
        <v>298</v>
      </c>
      <c r="L308" s="42"/>
      <c r="M308" s="246" t="s">
        <v>1</v>
      </c>
      <c r="N308" s="247" t="s">
        <v>40</v>
      </c>
      <c r="O308" s="92"/>
      <c r="P308" s="248">
        <f>O308*H308</f>
        <v>0</v>
      </c>
      <c r="Q308" s="248">
        <v>0</v>
      </c>
      <c r="R308" s="248">
        <f>Q308*H308</f>
        <v>0</v>
      </c>
      <c r="S308" s="248">
        <v>0</v>
      </c>
      <c r="T308" s="249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50" t="s">
        <v>154</v>
      </c>
      <c r="AT308" s="250" t="s">
        <v>150</v>
      </c>
      <c r="AU308" s="250" t="s">
        <v>85</v>
      </c>
      <c r="AY308" s="16" t="s">
        <v>148</v>
      </c>
      <c r="BE308" s="140">
        <f>IF(N308="základní",J308,0)</f>
        <v>0</v>
      </c>
      <c r="BF308" s="140">
        <f>IF(N308="snížená",J308,0)</f>
        <v>0</v>
      </c>
      <c r="BG308" s="140">
        <f>IF(N308="zákl. přenesená",J308,0)</f>
        <v>0</v>
      </c>
      <c r="BH308" s="140">
        <f>IF(N308="sníž. přenesená",J308,0)</f>
        <v>0</v>
      </c>
      <c r="BI308" s="140">
        <f>IF(N308="nulová",J308,0)</f>
        <v>0</v>
      </c>
      <c r="BJ308" s="16" t="s">
        <v>83</v>
      </c>
      <c r="BK308" s="140">
        <f>ROUND(I308*H308,2)</f>
        <v>0</v>
      </c>
      <c r="BL308" s="16" t="s">
        <v>154</v>
      </c>
      <c r="BM308" s="250" t="s">
        <v>394</v>
      </c>
    </row>
    <row r="309" s="2" customFormat="1">
      <c r="A309" s="39"/>
      <c r="B309" s="40"/>
      <c r="C309" s="41"/>
      <c r="D309" s="253" t="s">
        <v>163</v>
      </c>
      <c r="E309" s="41"/>
      <c r="F309" s="263" t="s">
        <v>395</v>
      </c>
      <c r="G309" s="41"/>
      <c r="H309" s="41"/>
      <c r="I309" s="209"/>
      <c r="J309" s="41"/>
      <c r="K309" s="41"/>
      <c r="L309" s="42"/>
      <c r="M309" s="264"/>
      <c r="N309" s="265"/>
      <c r="O309" s="92"/>
      <c r="P309" s="92"/>
      <c r="Q309" s="92"/>
      <c r="R309" s="92"/>
      <c r="S309" s="92"/>
      <c r="T309" s="93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6" t="s">
        <v>163</v>
      </c>
      <c r="AU309" s="16" t="s">
        <v>85</v>
      </c>
    </row>
    <row r="310" s="2" customFormat="1">
      <c r="A310" s="39"/>
      <c r="B310" s="40"/>
      <c r="C310" s="41"/>
      <c r="D310" s="266" t="s">
        <v>165</v>
      </c>
      <c r="E310" s="41"/>
      <c r="F310" s="267" t="s">
        <v>396</v>
      </c>
      <c r="G310" s="41"/>
      <c r="H310" s="41"/>
      <c r="I310" s="209"/>
      <c r="J310" s="41"/>
      <c r="K310" s="41"/>
      <c r="L310" s="42"/>
      <c r="M310" s="264"/>
      <c r="N310" s="265"/>
      <c r="O310" s="92"/>
      <c r="P310" s="92"/>
      <c r="Q310" s="92"/>
      <c r="R310" s="92"/>
      <c r="S310" s="92"/>
      <c r="T310" s="93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6" t="s">
        <v>165</v>
      </c>
      <c r="AU310" s="16" t="s">
        <v>85</v>
      </c>
    </row>
    <row r="311" s="13" customFormat="1">
      <c r="A311" s="13"/>
      <c r="B311" s="251"/>
      <c r="C311" s="252"/>
      <c r="D311" s="253" t="s">
        <v>156</v>
      </c>
      <c r="E311" s="254" t="s">
        <v>1</v>
      </c>
      <c r="F311" s="255" t="s">
        <v>379</v>
      </c>
      <c r="G311" s="252"/>
      <c r="H311" s="256">
        <v>240</v>
      </c>
      <c r="I311" s="257"/>
      <c r="J311" s="252"/>
      <c r="K311" s="252"/>
      <c r="L311" s="258"/>
      <c r="M311" s="259"/>
      <c r="N311" s="260"/>
      <c r="O311" s="260"/>
      <c r="P311" s="260"/>
      <c r="Q311" s="260"/>
      <c r="R311" s="260"/>
      <c r="S311" s="260"/>
      <c r="T311" s="261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62" t="s">
        <v>156</v>
      </c>
      <c r="AU311" s="262" t="s">
        <v>85</v>
      </c>
      <c r="AV311" s="13" t="s">
        <v>85</v>
      </c>
      <c r="AW311" s="13" t="s">
        <v>30</v>
      </c>
      <c r="AX311" s="13" t="s">
        <v>75</v>
      </c>
      <c r="AY311" s="262" t="s">
        <v>148</v>
      </c>
    </row>
    <row r="312" s="14" customFormat="1">
      <c r="A312" s="14"/>
      <c r="B312" s="268"/>
      <c r="C312" s="269"/>
      <c r="D312" s="253" t="s">
        <v>156</v>
      </c>
      <c r="E312" s="270" t="s">
        <v>1</v>
      </c>
      <c r="F312" s="271" t="s">
        <v>185</v>
      </c>
      <c r="G312" s="269"/>
      <c r="H312" s="272">
        <v>240</v>
      </c>
      <c r="I312" s="273"/>
      <c r="J312" s="269"/>
      <c r="K312" s="269"/>
      <c r="L312" s="274"/>
      <c r="M312" s="275"/>
      <c r="N312" s="276"/>
      <c r="O312" s="276"/>
      <c r="P312" s="276"/>
      <c r="Q312" s="276"/>
      <c r="R312" s="276"/>
      <c r="S312" s="276"/>
      <c r="T312" s="277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78" t="s">
        <v>156</v>
      </c>
      <c r="AU312" s="278" t="s">
        <v>85</v>
      </c>
      <c r="AV312" s="14" t="s">
        <v>154</v>
      </c>
      <c r="AW312" s="14" t="s">
        <v>30</v>
      </c>
      <c r="AX312" s="14" t="s">
        <v>83</v>
      </c>
      <c r="AY312" s="278" t="s">
        <v>148</v>
      </c>
    </row>
    <row r="313" s="2" customFormat="1" ht="37.8" customHeight="1">
      <c r="A313" s="39"/>
      <c r="B313" s="40"/>
      <c r="C313" s="239" t="s">
        <v>397</v>
      </c>
      <c r="D313" s="239" t="s">
        <v>150</v>
      </c>
      <c r="E313" s="240" t="s">
        <v>398</v>
      </c>
      <c r="F313" s="241" t="s">
        <v>399</v>
      </c>
      <c r="G313" s="242" t="s">
        <v>153</v>
      </c>
      <c r="H313" s="243">
        <v>349.60000000000002</v>
      </c>
      <c r="I313" s="244"/>
      <c r="J313" s="245">
        <f>ROUND(I313*H313,2)</f>
        <v>0</v>
      </c>
      <c r="K313" s="241" t="s">
        <v>1</v>
      </c>
      <c r="L313" s="42"/>
      <c r="M313" s="246" t="s">
        <v>1</v>
      </c>
      <c r="N313" s="247" t="s">
        <v>40</v>
      </c>
      <c r="O313" s="92"/>
      <c r="P313" s="248">
        <f>O313*H313</f>
        <v>0</v>
      </c>
      <c r="Q313" s="248">
        <v>0.1002</v>
      </c>
      <c r="R313" s="248">
        <f>Q313*H313</f>
        <v>35.029920000000004</v>
      </c>
      <c r="S313" s="248">
        <v>0</v>
      </c>
      <c r="T313" s="249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50" t="s">
        <v>154</v>
      </c>
      <c r="AT313" s="250" t="s">
        <v>150</v>
      </c>
      <c r="AU313" s="250" t="s">
        <v>85</v>
      </c>
      <c r="AY313" s="16" t="s">
        <v>148</v>
      </c>
      <c r="BE313" s="140">
        <f>IF(N313="základní",J313,0)</f>
        <v>0</v>
      </c>
      <c r="BF313" s="140">
        <f>IF(N313="snížená",J313,0)</f>
        <v>0</v>
      </c>
      <c r="BG313" s="140">
        <f>IF(N313="zákl. přenesená",J313,0)</f>
        <v>0</v>
      </c>
      <c r="BH313" s="140">
        <f>IF(N313="sníž. přenesená",J313,0)</f>
        <v>0</v>
      </c>
      <c r="BI313" s="140">
        <f>IF(N313="nulová",J313,0)</f>
        <v>0</v>
      </c>
      <c r="BJ313" s="16" t="s">
        <v>83</v>
      </c>
      <c r="BK313" s="140">
        <f>ROUND(I313*H313,2)</f>
        <v>0</v>
      </c>
      <c r="BL313" s="16" t="s">
        <v>154</v>
      </c>
      <c r="BM313" s="250" t="s">
        <v>400</v>
      </c>
    </row>
    <row r="314" s="2" customFormat="1">
      <c r="A314" s="39"/>
      <c r="B314" s="40"/>
      <c r="C314" s="41"/>
      <c r="D314" s="253" t="s">
        <v>163</v>
      </c>
      <c r="E314" s="41"/>
      <c r="F314" s="263" t="s">
        <v>401</v>
      </c>
      <c r="G314" s="41"/>
      <c r="H314" s="41"/>
      <c r="I314" s="209"/>
      <c r="J314" s="41"/>
      <c r="K314" s="41"/>
      <c r="L314" s="42"/>
      <c r="M314" s="264"/>
      <c r="N314" s="265"/>
      <c r="O314" s="92"/>
      <c r="P314" s="92"/>
      <c r="Q314" s="92"/>
      <c r="R314" s="92"/>
      <c r="S314" s="92"/>
      <c r="T314" s="93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6" t="s">
        <v>163</v>
      </c>
      <c r="AU314" s="16" t="s">
        <v>85</v>
      </c>
    </row>
    <row r="315" s="13" customFormat="1">
      <c r="A315" s="13"/>
      <c r="B315" s="251"/>
      <c r="C315" s="252"/>
      <c r="D315" s="253" t="s">
        <v>156</v>
      </c>
      <c r="E315" s="254" t="s">
        <v>1</v>
      </c>
      <c r="F315" s="255" t="s">
        <v>402</v>
      </c>
      <c r="G315" s="252"/>
      <c r="H315" s="256">
        <v>349.60000000000002</v>
      </c>
      <c r="I315" s="257"/>
      <c r="J315" s="252"/>
      <c r="K315" s="252"/>
      <c r="L315" s="258"/>
      <c r="M315" s="259"/>
      <c r="N315" s="260"/>
      <c r="O315" s="260"/>
      <c r="P315" s="260"/>
      <c r="Q315" s="260"/>
      <c r="R315" s="260"/>
      <c r="S315" s="260"/>
      <c r="T315" s="261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62" t="s">
        <v>156</v>
      </c>
      <c r="AU315" s="262" t="s">
        <v>85</v>
      </c>
      <c r="AV315" s="13" t="s">
        <v>85</v>
      </c>
      <c r="AW315" s="13" t="s">
        <v>30</v>
      </c>
      <c r="AX315" s="13" t="s">
        <v>83</v>
      </c>
      <c r="AY315" s="262" t="s">
        <v>148</v>
      </c>
    </row>
    <row r="316" s="2" customFormat="1" ht="24.15" customHeight="1">
      <c r="A316" s="39"/>
      <c r="B316" s="40"/>
      <c r="C316" s="239" t="s">
        <v>403</v>
      </c>
      <c r="D316" s="239" t="s">
        <v>150</v>
      </c>
      <c r="E316" s="240" t="s">
        <v>404</v>
      </c>
      <c r="F316" s="241" t="s">
        <v>405</v>
      </c>
      <c r="G316" s="242" t="s">
        <v>153</v>
      </c>
      <c r="H316" s="243">
        <v>601.91999999999996</v>
      </c>
      <c r="I316" s="244"/>
      <c r="J316" s="245">
        <f>ROUND(I316*H316,2)</f>
        <v>0</v>
      </c>
      <c r="K316" s="241" t="s">
        <v>1</v>
      </c>
      <c r="L316" s="42"/>
      <c r="M316" s="246" t="s">
        <v>1</v>
      </c>
      <c r="N316" s="247" t="s">
        <v>40</v>
      </c>
      <c r="O316" s="92"/>
      <c r="P316" s="248">
        <f>O316*H316</f>
        <v>0</v>
      </c>
      <c r="Q316" s="248">
        <v>0.00020000000000000001</v>
      </c>
      <c r="R316" s="248">
        <f>Q316*H316</f>
        <v>0.12038399999999999</v>
      </c>
      <c r="S316" s="248">
        <v>0</v>
      </c>
      <c r="T316" s="249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50" t="s">
        <v>154</v>
      </c>
      <c r="AT316" s="250" t="s">
        <v>150</v>
      </c>
      <c r="AU316" s="250" t="s">
        <v>85</v>
      </c>
      <c r="AY316" s="16" t="s">
        <v>148</v>
      </c>
      <c r="BE316" s="140">
        <f>IF(N316="základní",J316,0)</f>
        <v>0</v>
      </c>
      <c r="BF316" s="140">
        <f>IF(N316="snížená",J316,0)</f>
        <v>0</v>
      </c>
      <c r="BG316" s="140">
        <f>IF(N316="zákl. přenesená",J316,0)</f>
        <v>0</v>
      </c>
      <c r="BH316" s="140">
        <f>IF(N316="sníž. přenesená",J316,0)</f>
        <v>0</v>
      </c>
      <c r="BI316" s="140">
        <f>IF(N316="nulová",J316,0)</f>
        <v>0</v>
      </c>
      <c r="BJ316" s="16" t="s">
        <v>83</v>
      </c>
      <c r="BK316" s="140">
        <f>ROUND(I316*H316,2)</f>
        <v>0</v>
      </c>
      <c r="BL316" s="16" t="s">
        <v>154</v>
      </c>
      <c r="BM316" s="250" t="s">
        <v>406</v>
      </c>
    </row>
    <row r="317" s="2" customFormat="1">
      <c r="A317" s="39"/>
      <c r="B317" s="40"/>
      <c r="C317" s="41"/>
      <c r="D317" s="253" t="s">
        <v>163</v>
      </c>
      <c r="E317" s="41"/>
      <c r="F317" s="263" t="s">
        <v>407</v>
      </c>
      <c r="G317" s="41"/>
      <c r="H317" s="41"/>
      <c r="I317" s="209"/>
      <c r="J317" s="41"/>
      <c r="K317" s="41"/>
      <c r="L317" s="42"/>
      <c r="M317" s="264"/>
      <c r="N317" s="265"/>
      <c r="O317" s="92"/>
      <c r="P317" s="92"/>
      <c r="Q317" s="92"/>
      <c r="R317" s="92"/>
      <c r="S317" s="92"/>
      <c r="T317" s="93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6" t="s">
        <v>163</v>
      </c>
      <c r="AU317" s="16" t="s">
        <v>85</v>
      </c>
    </row>
    <row r="318" s="13" customFormat="1">
      <c r="A318" s="13"/>
      <c r="B318" s="251"/>
      <c r="C318" s="252"/>
      <c r="D318" s="253" t="s">
        <v>156</v>
      </c>
      <c r="E318" s="254" t="s">
        <v>1</v>
      </c>
      <c r="F318" s="255" t="s">
        <v>408</v>
      </c>
      <c r="G318" s="252"/>
      <c r="H318" s="256">
        <v>601.91999999999996</v>
      </c>
      <c r="I318" s="257"/>
      <c r="J318" s="252"/>
      <c r="K318" s="252"/>
      <c r="L318" s="258"/>
      <c r="M318" s="259"/>
      <c r="N318" s="260"/>
      <c r="O318" s="260"/>
      <c r="P318" s="260"/>
      <c r="Q318" s="260"/>
      <c r="R318" s="260"/>
      <c r="S318" s="260"/>
      <c r="T318" s="261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62" t="s">
        <v>156</v>
      </c>
      <c r="AU318" s="262" t="s">
        <v>85</v>
      </c>
      <c r="AV318" s="13" t="s">
        <v>85</v>
      </c>
      <c r="AW318" s="13" t="s">
        <v>30</v>
      </c>
      <c r="AX318" s="13" t="s">
        <v>83</v>
      </c>
      <c r="AY318" s="262" t="s">
        <v>148</v>
      </c>
    </row>
    <row r="319" s="12" customFormat="1" ht="22.8" customHeight="1">
      <c r="A319" s="12"/>
      <c r="B319" s="223"/>
      <c r="C319" s="224"/>
      <c r="D319" s="225" t="s">
        <v>74</v>
      </c>
      <c r="E319" s="237" t="s">
        <v>186</v>
      </c>
      <c r="F319" s="237" t="s">
        <v>409</v>
      </c>
      <c r="G319" s="224"/>
      <c r="H319" s="224"/>
      <c r="I319" s="227"/>
      <c r="J319" s="238">
        <f>BK319</f>
        <v>0</v>
      </c>
      <c r="K319" s="224"/>
      <c r="L319" s="229"/>
      <c r="M319" s="230"/>
      <c r="N319" s="231"/>
      <c r="O319" s="231"/>
      <c r="P319" s="232">
        <v>0</v>
      </c>
      <c r="Q319" s="231"/>
      <c r="R319" s="232">
        <v>0</v>
      </c>
      <c r="S319" s="231"/>
      <c r="T319" s="233">
        <v>0</v>
      </c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R319" s="234" t="s">
        <v>83</v>
      </c>
      <c r="AT319" s="235" t="s">
        <v>74</v>
      </c>
      <c r="AU319" s="235" t="s">
        <v>83</v>
      </c>
      <c r="AY319" s="234" t="s">
        <v>148</v>
      </c>
      <c r="BK319" s="236">
        <v>0</v>
      </c>
    </row>
    <row r="320" s="12" customFormat="1" ht="22.8" customHeight="1">
      <c r="A320" s="12"/>
      <c r="B320" s="223"/>
      <c r="C320" s="224"/>
      <c r="D320" s="225" t="s">
        <v>74</v>
      </c>
      <c r="E320" s="237" t="s">
        <v>176</v>
      </c>
      <c r="F320" s="237" t="s">
        <v>410</v>
      </c>
      <c r="G320" s="224"/>
      <c r="H320" s="224"/>
      <c r="I320" s="227"/>
      <c r="J320" s="238">
        <f>BK320</f>
        <v>0</v>
      </c>
      <c r="K320" s="224"/>
      <c r="L320" s="229"/>
      <c r="M320" s="230"/>
      <c r="N320" s="231"/>
      <c r="O320" s="231"/>
      <c r="P320" s="232">
        <f>SUM(P321:P337)</f>
        <v>0</v>
      </c>
      <c r="Q320" s="231"/>
      <c r="R320" s="232">
        <f>SUM(R321:R337)</f>
        <v>3.947066</v>
      </c>
      <c r="S320" s="231"/>
      <c r="T320" s="233">
        <f>SUM(T321:T337)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34" t="s">
        <v>83</v>
      </c>
      <c r="AT320" s="235" t="s">
        <v>74</v>
      </c>
      <c r="AU320" s="235" t="s">
        <v>83</v>
      </c>
      <c r="AY320" s="234" t="s">
        <v>148</v>
      </c>
      <c r="BK320" s="236">
        <f>SUM(BK321:BK337)</f>
        <v>0</v>
      </c>
    </row>
    <row r="321" s="2" customFormat="1" ht="24.15" customHeight="1">
      <c r="A321" s="39"/>
      <c r="B321" s="40"/>
      <c r="C321" s="239" t="s">
        <v>411</v>
      </c>
      <c r="D321" s="239" t="s">
        <v>150</v>
      </c>
      <c r="E321" s="240" t="s">
        <v>412</v>
      </c>
      <c r="F321" s="241" t="s">
        <v>413</v>
      </c>
      <c r="G321" s="242" t="s">
        <v>260</v>
      </c>
      <c r="H321" s="243">
        <v>172</v>
      </c>
      <c r="I321" s="244"/>
      <c r="J321" s="245">
        <f>ROUND(I321*H321,2)</f>
        <v>0</v>
      </c>
      <c r="K321" s="241" t="s">
        <v>298</v>
      </c>
      <c r="L321" s="42"/>
      <c r="M321" s="246" t="s">
        <v>1</v>
      </c>
      <c r="N321" s="247" t="s">
        <v>40</v>
      </c>
      <c r="O321" s="92"/>
      <c r="P321" s="248">
        <f>O321*H321</f>
        <v>0</v>
      </c>
      <c r="Q321" s="248">
        <v>0</v>
      </c>
      <c r="R321" s="248">
        <f>Q321*H321</f>
        <v>0</v>
      </c>
      <c r="S321" s="248">
        <v>0</v>
      </c>
      <c r="T321" s="249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50" t="s">
        <v>154</v>
      </c>
      <c r="AT321" s="250" t="s">
        <v>150</v>
      </c>
      <c r="AU321" s="250" t="s">
        <v>85</v>
      </c>
      <c r="AY321" s="16" t="s">
        <v>148</v>
      </c>
      <c r="BE321" s="140">
        <f>IF(N321="základní",J321,0)</f>
        <v>0</v>
      </c>
      <c r="BF321" s="140">
        <f>IF(N321="snížená",J321,0)</f>
        <v>0</v>
      </c>
      <c r="BG321" s="140">
        <f>IF(N321="zákl. přenesená",J321,0)</f>
        <v>0</v>
      </c>
      <c r="BH321" s="140">
        <f>IF(N321="sníž. přenesená",J321,0)</f>
        <v>0</v>
      </c>
      <c r="BI321" s="140">
        <f>IF(N321="nulová",J321,0)</f>
        <v>0</v>
      </c>
      <c r="BJ321" s="16" t="s">
        <v>83</v>
      </c>
      <c r="BK321" s="140">
        <f>ROUND(I321*H321,2)</f>
        <v>0</v>
      </c>
      <c r="BL321" s="16" t="s">
        <v>154</v>
      </c>
      <c r="BM321" s="250" t="s">
        <v>414</v>
      </c>
    </row>
    <row r="322" s="2" customFormat="1">
      <c r="A322" s="39"/>
      <c r="B322" s="40"/>
      <c r="C322" s="41"/>
      <c r="D322" s="253" t="s">
        <v>163</v>
      </c>
      <c r="E322" s="41"/>
      <c r="F322" s="263" t="s">
        <v>415</v>
      </c>
      <c r="G322" s="41"/>
      <c r="H322" s="41"/>
      <c r="I322" s="209"/>
      <c r="J322" s="41"/>
      <c r="K322" s="41"/>
      <c r="L322" s="42"/>
      <c r="M322" s="264"/>
      <c r="N322" s="265"/>
      <c r="O322" s="92"/>
      <c r="P322" s="92"/>
      <c r="Q322" s="92"/>
      <c r="R322" s="92"/>
      <c r="S322" s="92"/>
      <c r="T322" s="93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6" t="s">
        <v>163</v>
      </c>
      <c r="AU322" s="16" t="s">
        <v>85</v>
      </c>
    </row>
    <row r="323" s="2" customFormat="1">
      <c r="A323" s="39"/>
      <c r="B323" s="40"/>
      <c r="C323" s="41"/>
      <c r="D323" s="266" t="s">
        <v>165</v>
      </c>
      <c r="E323" s="41"/>
      <c r="F323" s="267" t="s">
        <v>416</v>
      </c>
      <c r="G323" s="41"/>
      <c r="H323" s="41"/>
      <c r="I323" s="209"/>
      <c r="J323" s="41"/>
      <c r="K323" s="41"/>
      <c r="L323" s="42"/>
      <c r="M323" s="264"/>
      <c r="N323" s="265"/>
      <c r="O323" s="92"/>
      <c r="P323" s="92"/>
      <c r="Q323" s="92"/>
      <c r="R323" s="92"/>
      <c r="S323" s="92"/>
      <c r="T323" s="93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6" t="s">
        <v>165</v>
      </c>
      <c r="AU323" s="16" t="s">
        <v>85</v>
      </c>
    </row>
    <row r="324" s="13" customFormat="1">
      <c r="A324" s="13"/>
      <c r="B324" s="251"/>
      <c r="C324" s="252"/>
      <c r="D324" s="253" t="s">
        <v>156</v>
      </c>
      <c r="E324" s="254" t="s">
        <v>1</v>
      </c>
      <c r="F324" s="255" t="s">
        <v>417</v>
      </c>
      <c r="G324" s="252"/>
      <c r="H324" s="256">
        <v>172</v>
      </c>
      <c r="I324" s="257"/>
      <c r="J324" s="252"/>
      <c r="K324" s="252"/>
      <c r="L324" s="258"/>
      <c r="M324" s="259"/>
      <c r="N324" s="260"/>
      <c r="O324" s="260"/>
      <c r="P324" s="260"/>
      <c r="Q324" s="260"/>
      <c r="R324" s="260"/>
      <c r="S324" s="260"/>
      <c r="T324" s="261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62" t="s">
        <v>156</v>
      </c>
      <c r="AU324" s="262" t="s">
        <v>85</v>
      </c>
      <c r="AV324" s="13" t="s">
        <v>85</v>
      </c>
      <c r="AW324" s="13" t="s">
        <v>30</v>
      </c>
      <c r="AX324" s="13" t="s">
        <v>83</v>
      </c>
      <c r="AY324" s="262" t="s">
        <v>148</v>
      </c>
    </row>
    <row r="325" s="2" customFormat="1" ht="24.15" customHeight="1">
      <c r="A325" s="39"/>
      <c r="B325" s="40"/>
      <c r="C325" s="280" t="s">
        <v>418</v>
      </c>
      <c r="D325" s="280" t="s">
        <v>295</v>
      </c>
      <c r="E325" s="281" t="s">
        <v>419</v>
      </c>
      <c r="F325" s="282" t="s">
        <v>420</v>
      </c>
      <c r="G325" s="283" t="s">
        <v>260</v>
      </c>
      <c r="H325" s="284">
        <v>173.72</v>
      </c>
      <c r="I325" s="285"/>
      <c r="J325" s="286">
        <f>ROUND(I325*H325,2)</f>
        <v>0</v>
      </c>
      <c r="K325" s="282" t="s">
        <v>1</v>
      </c>
      <c r="L325" s="287"/>
      <c r="M325" s="288" t="s">
        <v>1</v>
      </c>
      <c r="N325" s="289" t="s">
        <v>40</v>
      </c>
      <c r="O325" s="92"/>
      <c r="P325" s="248">
        <f>O325*H325</f>
        <v>0</v>
      </c>
      <c r="Q325" s="248">
        <v>0.0020500000000000002</v>
      </c>
      <c r="R325" s="248">
        <f>Q325*H325</f>
        <v>0.35612600000000005</v>
      </c>
      <c r="S325" s="248">
        <v>0</v>
      </c>
      <c r="T325" s="249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50" t="s">
        <v>176</v>
      </c>
      <c r="AT325" s="250" t="s">
        <v>295</v>
      </c>
      <c r="AU325" s="250" t="s">
        <v>85</v>
      </c>
      <c r="AY325" s="16" t="s">
        <v>148</v>
      </c>
      <c r="BE325" s="140">
        <f>IF(N325="základní",J325,0)</f>
        <v>0</v>
      </c>
      <c r="BF325" s="140">
        <f>IF(N325="snížená",J325,0)</f>
        <v>0</v>
      </c>
      <c r="BG325" s="140">
        <f>IF(N325="zákl. přenesená",J325,0)</f>
        <v>0</v>
      </c>
      <c r="BH325" s="140">
        <f>IF(N325="sníž. přenesená",J325,0)</f>
        <v>0</v>
      </c>
      <c r="BI325" s="140">
        <f>IF(N325="nulová",J325,0)</f>
        <v>0</v>
      </c>
      <c r="BJ325" s="16" t="s">
        <v>83</v>
      </c>
      <c r="BK325" s="140">
        <f>ROUND(I325*H325,2)</f>
        <v>0</v>
      </c>
      <c r="BL325" s="16" t="s">
        <v>154</v>
      </c>
      <c r="BM325" s="250" t="s">
        <v>421</v>
      </c>
    </row>
    <row r="326" s="13" customFormat="1">
      <c r="A326" s="13"/>
      <c r="B326" s="251"/>
      <c r="C326" s="252"/>
      <c r="D326" s="253" t="s">
        <v>156</v>
      </c>
      <c r="E326" s="252"/>
      <c r="F326" s="255" t="s">
        <v>422</v>
      </c>
      <c r="G326" s="252"/>
      <c r="H326" s="256">
        <v>173.72</v>
      </c>
      <c r="I326" s="257"/>
      <c r="J326" s="252"/>
      <c r="K326" s="252"/>
      <c r="L326" s="258"/>
      <c r="M326" s="259"/>
      <c r="N326" s="260"/>
      <c r="O326" s="260"/>
      <c r="P326" s="260"/>
      <c r="Q326" s="260"/>
      <c r="R326" s="260"/>
      <c r="S326" s="260"/>
      <c r="T326" s="261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62" t="s">
        <v>156</v>
      </c>
      <c r="AU326" s="262" t="s">
        <v>85</v>
      </c>
      <c r="AV326" s="13" t="s">
        <v>85</v>
      </c>
      <c r="AW326" s="13" t="s">
        <v>4</v>
      </c>
      <c r="AX326" s="13" t="s">
        <v>83</v>
      </c>
      <c r="AY326" s="262" t="s">
        <v>148</v>
      </c>
    </row>
    <row r="327" s="2" customFormat="1" ht="24.15" customHeight="1">
      <c r="A327" s="39"/>
      <c r="B327" s="40"/>
      <c r="C327" s="239" t="s">
        <v>423</v>
      </c>
      <c r="D327" s="239" t="s">
        <v>150</v>
      </c>
      <c r="E327" s="240" t="s">
        <v>424</v>
      </c>
      <c r="F327" s="241" t="s">
        <v>425</v>
      </c>
      <c r="G327" s="242" t="s">
        <v>160</v>
      </c>
      <c r="H327" s="243">
        <v>1</v>
      </c>
      <c r="I327" s="244"/>
      <c r="J327" s="245">
        <f>ROUND(I327*H327,2)</f>
        <v>0</v>
      </c>
      <c r="K327" s="241" t="s">
        <v>161</v>
      </c>
      <c r="L327" s="42"/>
      <c r="M327" s="246" t="s">
        <v>1</v>
      </c>
      <c r="N327" s="247" t="s">
        <v>40</v>
      </c>
      <c r="O327" s="92"/>
      <c r="P327" s="248">
        <f>O327*H327</f>
        <v>0</v>
      </c>
      <c r="Q327" s="248">
        <v>2.8552</v>
      </c>
      <c r="R327" s="248">
        <f>Q327*H327</f>
        <v>2.8552</v>
      </c>
      <c r="S327" s="248">
        <v>0</v>
      </c>
      <c r="T327" s="249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50" t="s">
        <v>154</v>
      </c>
      <c r="AT327" s="250" t="s">
        <v>150</v>
      </c>
      <c r="AU327" s="250" t="s">
        <v>85</v>
      </c>
      <c r="AY327" s="16" t="s">
        <v>148</v>
      </c>
      <c r="BE327" s="140">
        <f>IF(N327="základní",J327,0)</f>
        <v>0</v>
      </c>
      <c r="BF327" s="140">
        <f>IF(N327="snížená",J327,0)</f>
        <v>0</v>
      </c>
      <c r="BG327" s="140">
        <f>IF(N327="zákl. přenesená",J327,0)</f>
        <v>0</v>
      </c>
      <c r="BH327" s="140">
        <f>IF(N327="sníž. přenesená",J327,0)</f>
        <v>0</v>
      </c>
      <c r="BI327" s="140">
        <f>IF(N327="nulová",J327,0)</f>
        <v>0</v>
      </c>
      <c r="BJ327" s="16" t="s">
        <v>83</v>
      </c>
      <c r="BK327" s="140">
        <f>ROUND(I327*H327,2)</f>
        <v>0</v>
      </c>
      <c r="BL327" s="16" t="s">
        <v>154</v>
      </c>
      <c r="BM327" s="250" t="s">
        <v>426</v>
      </c>
    </row>
    <row r="328" s="2" customFormat="1">
      <c r="A328" s="39"/>
      <c r="B328" s="40"/>
      <c r="C328" s="41"/>
      <c r="D328" s="253" t="s">
        <v>163</v>
      </c>
      <c r="E328" s="41"/>
      <c r="F328" s="263" t="s">
        <v>427</v>
      </c>
      <c r="G328" s="41"/>
      <c r="H328" s="41"/>
      <c r="I328" s="209"/>
      <c r="J328" s="41"/>
      <c r="K328" s="41"/>
      <c r="L328" s="42"/>
      <c r="M328" s="264"/>
      <c r="N328" s="265"/>
      <c r="O328" s="92"/>
      <c r="P328" s="92"/>
      <c r="Q328" s="92"/>
      <c r="R328" s="92"/>
      <c r="S328" s="92"/>
      <c r="T328" s="93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6" t="s">
        <v>163</v>
      </c>
      <c r="AU328" s="16" t="s">
        <v>85</v>
      </c>
    </row>
    <row r="329" s="2" customFormat="1">
      <c r="A329" s="39"/>
      <c r="B329" s="40"/>
      <c r="C329" s="41"/>
      <c r="D329" s="266" t="s">
        <v>165</v>
      </c>
      <c r="E329" s="41"/>
      <c r="F329" s="267" t="s">
        <v>428</v>
      </c>
      <c r="G329" s="41"/>
      <c r="H329" s="41"/>
      <c r="I329" s="209"/>
      <c r="J329" s="41"/>
      <c r="K329" s="41"/>
      <c r="L329" s="42"/>
      <c r="M329" s="264"/>
      <c r="N329" s="265"/>
      <c r="O329" s="92"/>
      <c r="P329" s="92"/>
      <c r="Q329" s="92"/>
      <c r="R329" s="92"/>
      <c r="S329" s="92"/>
      <c r="T329" s="93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6" t="s">
        <v>165</v>
      </c>
      <c r="AU329" s="16" t="s">
        <v>85</v>
      </c>
    </row>
    <row r="330" s="2" customFormat="1" ht="24.15" customHeight="1">
      <c r="A330" s="39"/>
      <c r="B330" s="40"/>
      <c r="C330" s="239" t="s">
        <v>429</v>
      </c>
      <c r="D330" s="239" t="s">
        <v>150</v>
      </c>
      <c r="E330" s="240" t="s">
        <v>430</v>
      </c>
      <c r="F330" s="241" t="s">
        <v>431</v>
      </c>
      <c r="G330" s="242" t="s">
        <v>160</v>
      </c>
      <c r="H330" s="243">
        <v>1</v>
      </c>
      <c r="I330" s="244"/>
      <c r="J330" s="245">
        <f>ROUND(I330*H330,2)</f>
        <v>0</v>
      </c>
      <c r="K330" s="241" t="s">
        <v>161</v>
      </c>
      <c r="L330" s="42"/>
      <c r="M330" s="246" t="s">
        <v>1</v>
      </c>
      <c r="N330" s="247" t="s">
        <v>40</v>
      </c>
      <c r="O330" s="92"/>
      <c r="P330" s="248">
        <f>O330*H330</f>
        <v>0</v>
      </c>
      <c r="Q330" s="248">
        <v>0.45839999999999997</v>
      </c>
      <c r="R330" s="248">
        <f>Q330*H330</f>
        <v>0.45839999999999997</v>
      </c>
      <c r="S330" s="248">
        <v>0</v>
      </c>
      <c r="T330" s="249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50" t="s">
        <v>154</v>
      </c>
      <c r="AT330" s="250" t="s">
        <v>150</v>
      </c>
      <c r="AU330" s="250" t="s">
        <v>85</v>
      </c>
      <c r="AY330" s="16" t="s">
        <v>148</v>
      </c>
      <c r="BE330" s="140">
        <f>IF(N330="základní",J330,0)</f>
        <v>0</v>
      </c>
      <c r="BF330" s="140">
        <f>IF(N330="snížená",J330,0)</f>
        <v>0</v>
      </c>
      <c r="BG330" s="140">
        <f>IF(N330="zákl. přenesená",J330,0)</f>
        <v>0</v>
      </c>
      <c r="BH330" s="140">
        <f>IF(N330="sníž. přenesená",J330,0)</f>
        <v>0</v>
      </c>
      <c r="BI330" s="140">
        <f>IF(N330="nulová",J330,0)</f>
        <v>0</v>
      </c>
      <c r="BJ330" s="16" t="s">
        <v>83</v>
      </c>
      <c r="BK330" s="140">
        <f>ROUND(I330*H330,2)</f>
        <v>0</v>
      </c>
      <c r="BL330" s="16" t="s">
        <v>154</v>
      </c>
      <c r="BM330" s="250" t="s">
        <v>432</v>
      </c>
    </row>
    <row r="331" s="2" customFormat="1">
      <c r="A331" s="39"/>
      <c r="B331" s="40"/>
      <c r="C331" s="41"/>
      <c r="D331" s="253" t="s">
        <v>163</v>
      </c>
      <c r="E331" s="41"/>
      <c r="F331" s="263" t="s">
        <v>431</v>
      </c>
      <c r="G331" s="41"/>
      <c r="H331" s="41"/>
      <c r="I331" s="209"/>
      <c r="J331" s="41"/>
      <c r="K331" s="41"/>
      <c r="L331" s="42"/>
      <c r="M331" s="264"/>
      <c r="N331" s="265"/>
      <c r="O331" s="92"/>
      <c r="P331" s="92"/>
      <c r="Q331" s="92"/>
      <c r="R331" s="92"/>
      <c r="S331" s="92"/>
      <c r="T331" s="93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6" t="s">
        <v>163</v>
      </c>
      <c r="AU331" s="16" t="s">
        <v>85</v>
      </c>
    </row>
    <row r="332" s="2" customFormat="1">
      <c r="A332" s="39"/>
      <c r="B332" s="40"/>
      <c r="C332" s="41"/>
      <c r="D332" s="266" t="s">
        <v>165</v>
      </c>
      <c r="E332" s="41"/>
      <c r="F332" s="267" t="s">
        <v>433</v>
      </c>
      <c r="G332" s="41"/>
      <c r="H332" s="41"/>
      <c r="I332" s="209"/>
      <c r="J332" s="41"/>
      <c r="K332" s="41"/>
      <c r="L332" s="42"/>
      <c r="M332" s="264"/>
      <c r="N332" s="265"/>
      <c r="O332" s="92"/>
      <c r="P332" s="92"/>
      <c r="Q332" s="92"/>
      <c r="R332" s="92"/>
      <c r="S332" s="92"/>
      <c r="T332" s="93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6" t="s">
        <v>165</v>
      </c>
      <c r="AU332" s="16" t="s">
        <v>85</v>
      </c>
    </row>
    <row r="333" s="2" customFormat="1" ht="24.15" customHeight="1">
      <c r="A333" s="39"/>
      <c r="B333" s="40"/>
      <c r="C333" s="280" t="s">
        <v>434</v>
      </c>
      <c r="D333" s="280" t="s">
        <v>295</v>
      </c>
      <c r="E333" s="281" t="s">
        <v>435</v>
      </c>
      <c r="F333" s="282" t="s">
        <v>436</v>
      </c>
      <c r="G333" s="283" t="s">
        <v>160</v>
      </c>
      <c r="H333" s="284">
        <v>1</v>
      </c>
      <c r="I333" s="285"/>
      <c r="J333" s="286">
        <f>ROUND(I333*H333,2)</f>
        <v>0</v>
      </c>
      <c r="K333" s="282" t="s">
        <v>161</v>
      </c>
      <c r="L333" s="287"/>
      <c r="M333" s="288" t="s">
        <v>1</v>
      </c>
      <c r="N333" s="289" t="s">
        <v>40</v>
      </c>
      <c r="O333" s="92"/>
      <c r="P333" s="248">
        <f>O333*H333</f>
        <v>0</v>
      </c>
      <c r="Q333" s="248">
        <v>0.059999999999999998</v>
      </c>
      <c r="R333" s="248">
        <f>Q333*H333</f>
        <v>0.059999999999999998</v>
      </c>
      <c r="S333" s="248">
        <v>0</v>
      </c>
      <c r="T333" s="249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50" t="s">
        <v>176</v>
      </c>
      <c r="AT333" s="250" t="s">
        <v>295</v>
      </c>
      <c r="AU333" s="250" t="s">
        <v>85</v>
      </c>
      <c r="AY333" s="16" t="s">
        <v>148</v>
      </c>
      <c r="BE333" s="140">
        <f>IF(N333="základní",J333,0)</f>
        <v>0</v>
      </c>
      <c r="BF333" s="140">
        <f>IF(N333="snížená",J333,0)</f>
        <v>0</v>
      </c>
      <c r="BG333" s="140">
        <f>IF(N333="zákl. přenesená",J333,0)</f>
        <v>0</v>
      </c>
      <c r="BH333" s="140">
        <f>IF(N333="sníž. přenesená",J333,0)</f>
        <v>0</v>
      </c>
      <c r="BI333" s="140">
        <f>IF(N333="nulová",J333,0)</f>
        <v>0</v>
      </c>
      <c r="BJ333" s="16" t="s">
        <v>83</v>
      </c>
      <c r="BK333" s="140">
        <f>ROUND(I333*H333,2)</f>
        <v>0</v>
      </c>
      <c r="BL333" s="16" t="s">
        <v>154</v>
      </c>
      <c r="BM333" s="250" t="s">
        <v>437</v>
      </c>
    </row>
    <row r="334" s="2" customFormat="1">
      <c r="A334" s="39"/>
      <c r="B334" s="40"/>
      <c r="C334" s="41"/>
      <c r="D334" s="253" t="s">
        <v>163</v>
      </c>
      <c r="E334" s="41"/>
      <c r="F334" s="263" t="s">
        <v>436</v>
      </c>
      <c r="G334" s="41"/>
      <c r="H334" s="41"/>
      <c r="I334" s="209"/>
      <c r="J334" s="41"/>
      <c r="K334" s="41"/>
      <c r="L334" s="42"/>
      <c r="M334" s="264"/>
      <c r="N334" s="265"/>
      <c r="O334" s="92"/>
      <c r="P334" s="92"/>
      <c r="Q334" s="92"/>
      <c r="R334" s="92"/>
      <c r="S334" s="92"/>
      <c r="T334" s="93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6" t="s">
        <v>163</v>
      </c>
      <c r="AU334" s="16" t="s">
        <v>85</v>
      </c>
    </row>
    <row r="335" s="2" customFormat="1" ht="24.15" customHeight="1">
      <c r="A335" s="39"/>
      <c r="B335" s="40"/>
      <c r="C335" s="239" t="s">
        <v>292</v>
      </c>
      <c r="D335" s="239" t="s">
        <v>150</v>
      </c>
      <c r="E335" s="240" t="s">
        <v>438</v>
      </c>
      <c r="F335" s="241" t="s">
        <v>439</v>
      </c>
      <c r="G335" s="242" t="s">
        <v>160</v>
      </c>
      <c r="H335" s="243">
        <v>1</v>
      </c>
      <c r="I335" s="244"/>
      <c r="J335" s="245">
        <f>ROUND(I335*H335,2)</f>
        <v>0</v>
      </c>
      <c r="K335" s="241" t="s">
        <v>161</v>
      </c>
      <c r="L335" s="42"/>
      <c r="M335" s="246" t="s">
        <v>1</v>
      </c>
      <c r="N335" s="247" t="s">
        <v>40</v>
      </c>
      <c r="O335" s="92"/>
      <c r="P335" s="248">
        <f>O335*H335</f>
        <v>0</v>
      </c>
      <c r="Q335" s="248">
        <v>0.21734000000000001</v>
      </c>
      <c r="R335" s="248">
        <f>Q335*H335</f>
        <v>0.21734000000000001</v>
      </c>
      <c r="S335" s="248">
        <v>0</v>
      </c>
      <c r="T335" s="249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50" t="s">
        <v>154</v>
      </c>
      <c r="AT335" s="250" t="s">
        <v>150</v>
      </c>
      <c r="AU335" s="250" t="s">
        <v>85</v>
      </c>
      <c r="AY335" s="16" t="s">
        <v>148</v>
      </c>
      <c r="BE335" s="140">
        <f>IF(N335="základní",J335,0)</f>
        <v>0</v>
      </c>
      <c r="BF335" s="140">
        <f>IF(N335="snížená",J335,0)</f>
        <v>0</v>
      </c>
      <c r="BG335" s="140">
        <f>IF(N335="zákl. přenesená",J335,0)</f>
        <v>0</v>
      </c>
      <c r="BH335" s="140">
        <f>IF(N335="sníž. přenesená",J335,0)</f>
        <v>0</v>
      </c>
      <c r="BI335" s="140">
        <f>IF(N335="nulová",J335,0)</f>
        <v>0</v>
      </c>
      <c r="BJ335" s="16" t="s">
        <v>83</v>
      </c>
      <c r="BK335" s="140">
        <f>ROUND(I335*H335,2)</f>
        <v>0</v>
      </c>
      <c r="BL335" s="16" t="s">
        <v>154</v>
      </c>
      <c r="BM335" s="250" t="s">
        <v>440</v>
      </c>
    </row>
    <row r="336" s="2" customFormat="1">
      <c r="A336" s="39"/>
      <c r="B336" s="40"/>
      <c r="C336" s="41"/>
      <c r="D336" s="253" t="s">
        <v>163</v>
      </c>
      <c r="E336" s="41"/>
      <c r="F336" s="263" t="s">
        <v>439</v>
      </c>
      <c r="G336" s="41"/>
      <c r="H336" s="41"/>
      <c r="I336" s="209"/>
      <c r="J336" s="41"/>
      <c r="K336" s="41"/>
      <c r="L336" s="42"/>
      <c r="M336" s="264"/>
      <c r="N336" s="265"/>
      <c r="O336" s="92"/>
      <c r="P336" s="92"/>
      <c r="Q336" s="92"/>
      <c r="R336" s="92"/>
      <c r="S336" s="92"/>
      <c r="T336" s="93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6" t="s">
        <v>163</v>
      </c>
      <c r="AU336" s="16" t="s">
        <v>85</v>
      </c>
    </row>
    <row r="337" s="2" customFormat="1">
      <c r="A337" s="39"/>
      <c r="B337" s="40"/>
      <c r="C337" s="41"/>
      <c r="D337" s="266" t="s">
        <v>165</v>
      </c>
      <c r="E337" s="41"/>
      <c r="F337" s="267" t="s">
        <v>441</v>
      </c>
      <c r="G337" s="41"/>
      <c r="H337" s="41"/>
      <c r="I337" s="209"/>
      <c r="J337" s="41"/>
      <c r="K337" s="41"/>
      <c r="L337" s="42"/>
      <c r="M337" s="264"/>
      <c r="N337" s="265"/>
      <c r="O337" s="92"/>
      <c r="P337" s="92"/>
      <c r="Q337" s="92"/>
      <c r="R337" s="92"/>
      <c r="S337" s="92"/>
      <c r="T337" s="93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6" t="s">
        <v>165</v>
      </c>
      <c r="AU337" s="16" t="s">
        <v>85</v>
      </c>
    </row>
    <row r="338" s="12" customFormat="1" ht="22.8" customHeight="1">
      <c r="A338" s="12"/>
      <c r="B338" s="223"/>
      <c r="C338" s="224"/>
      <c r="D338" s="225" t="s">
        <v>74</v>
      </c>
      <c r="E338" s="237" t="s">
        <v>199</v>
      </c>
      <c r="F338" s="237" t="s">
        <v>442</v>
      </c>
      <c r="G338" s="224"/>
      <c r="H338" s="224"/>
      <c r="I338" s="227"/>
      <c r="J338" s="238">
        <f>BK338</f>
        <v>0</v>
      </c>
      <c r="K338" s="224"/>
      <c r="L338" s="229"/>
      <c r="M338" s="230"/>
      <c r="N338" s="231"/>
      <c r="O338" s="231"/>
      <c r="P338" s="232">
        <f>SUM(P339:P397)</f>
        <v>0</v>
      </c>
      <c r="Q338" s="231"/>
      <c r="R338" s="232">
        <f>SUM(R339:R397)</f>
        <v>58.752120000000005</v>
      </c>
      <c r="S338" s="231"/>
      <c r="T338" s="233">
        <f>SUM(T339:T397)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34" t="s">
        <v>83</v>
      </c>
      <c r="AT338" s="235" t="s">
        <v>74</v>
      </c>
      <c r="AU338" s="235" t="s">
        <v>83</v>
      </c>
      <c r="AY338" s="234" t="s">
        <v>148</v>
      </c>
      <c r="BK338" s="236">
        <f>SUM(BK339:BK397)</f>
        <v>0</v>
      </c>
    </row>
    <row r="339" s="2" customFormat="1" ht="37.8" customHeight="1">
      <c r="A339" s="39"/>
      <c r="B339" s="40"/>
      <c r="C339" s="239" t="s">
        <v>443</v>
      </c>
      <c r="D339" s="239" t="s">
        <v>150</v>
      </c>
      <c r="E339" s="240" t="s">
        <v>444</v>
      </c>
      <c r="F339" s="241" t="s">
        <v>445</v>
      </c>
      <c r="G339" s="242" t="s">
        <v>260</v>
      </c>
      <c r="H339" s="243">
        <v>152</v>
      </c>
      <c r="I339" s="244"/>
      <c r="J339" s="245">
        <f>ROUND(I339*H339,2)</f>
        <v>0</v>
      </c>
      <c r="K339" s="241" t="s">
        <v>1</v>
      </c>
      <c r="L339" s="42"/>
      <c r="M339" s="246" t="s">
        <v>1</v>
      </c>
      <c r="N339" s="247" t="s">
        <v>40</v>
      </c>
      <c r="O339" s="92"/>
      <c r="P339" s="248">
        <f>O339*H339</f>
        <v>0</v>
      </c>
      <c r="Q339" s="248">
        <v>0</v>
      </c>
      <c r="R339" s="248">
        <f>Q339*H339</f>
        <v>0</v>
      </c>
      <c r="S339" s="248">
        <v>0</v>
      </c>
      <c r="T339" s="249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50" t="s">
        <v>154</v>
      </c>
      <c r="AT339" s="250" t="s">
        <v>150</v>
      </c>
      <c r="AU339" s="250" t="s">
        <v>85</v>
      </c>
      <c r="AY339" s="16" t="s">
        <v>148</v>
      </c>
      <c r="BE339" s="140">
        <f>IF(N339="základní",J339,0)</f>
        <v>0</v>
      </c>
      <c r="BF339" s="140">
        <f>IF(N339="snížená",J339,0)</f>
        <v>0</v>
      </c>
      <c r="BG339" s="140">
        <f>IF(N339="zákl. přenesená",J339,0)</f>
        <v>0</v>
      </c>
      <c r="BH339" s="140">
        <f>IF(N339="sníž. přenesená",J339,0)</f>
        <v>0</v>
      </c>
      <c r="BI339" s="140">
        <f>IF(N339="nulová",J339,0)</f>
        <v>0</v>
      </c>
      <c r="BJ339" s="16" t="s">
        <v>83</v>
      </c>
      <c r="BK339" s="140">
        <f>ROUND(I339*H339,2)</f>
        <v>0</v>
      </c>
      <c r="BL339" s="16" t="s">
        <v>154</v>
      </c>
      <c r="BM339" s="250" t="s">
        <v>446</v>
      </c>
    </row>
    <row r="340" s="2" customFormat="1">
      <c r="A340" s="39"/>
      <c r="B340" s="40"/>
      <c r="C340" s="41"/>
      <c r="D340" s="253" t="s">
        <v>163</v>
      </c>
      <c r="E340" s="41"/>
      <c r="F340" s="263" t="s">
        <v>447</v>
      </c>
      <c r="G340" s="41"/>
      <c r="H340" s="41"/>
      <c r="I340" s="209"/>
      <c r="J340" s="41"/>
      <c r="K340" s="41"/>
      <c r="L340" s="42"/>
      <c r="M340" s="264"/>
      <c r="N340" s="265"/>
      <c r="O340" s="92"/>
      <c r="P340" s="92"/>
      <c r="Q340" s="92"/>
      <c r="R340" s="92"/>
      <c r="S340" s="92"/>
      <c r="T340" s="93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6" t="s">
        <v>163</v>
      </c>
      <c r="AU340" s="16" t="s">
        <v>85</v>
      </c>
    </row>
    <row r="341" s="13" customFormat="1">
      <c r="A341" s="13"/>
      <c r="B341" s="251"/>
      <c r="C341" s="252"/>
      <c r="D341" s="253" t="s">
        <v>156</v>
      </c>
      <c r="E341" s="254" t="s">
        <v>1</v>
      </c>
      <c r="F341" s="255" t="s">
        <v>448</v>
      </c>
      <c r="G341" s="252"/>
      <c r="H341" s="256">
        <v>152</v>
      </c>
      <c r="I341" s="257"/>
      <c r="J341" s="252"/>
      <c r="K341" s="252"/>
      <c r="L341" s="258"/>
      <c r="M341" s="259"/>
      <c r="N341" s="260"/>
      <c r="O341" s="260"/>
      <c r="P341" s="260"/>
      <c r="Q341" s="260"/>
      <c r="R341" s="260"/>
      <c r="S341" s="260"/>
      <c r="T341" s="261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62" t="s">
        <v>156</v>
      </c>
      <c r="AU341" s="262" t="s">
        <v>85</v>
      </c>
      <c r="AV341" s="13" t="s">
        <v>85</v>
      </c>
      <c r="AW341" s="13" t="s">
        <v>30</v>
      </c>
      <c r="AX341" s="13" t="s">
        <v>83</v>
      </c>
      <c r="AY341" s="262" t="s">
        <v>148</v>
      </c>
    </row>
    <row r="342" s="2" customFormat="1" ht="44.25" customHeight="1">
      <c r="A342" s="39"/>
      <c r="B342" s="40"/>
      <c r="C342" s="239" t="s">
        <v>449</v>
      </c>
      <c r="D342" s="239" t="s">
        <v>150</v>
      </c>
      <c r="E342" s="240" t="s">
        <v>450</v>
      </c>
      <c r="F342" s="241" t="s">
        <v>451</v>
      </c>
      <c r="G342" s="242" t="s">
        <v>260</v>
      </c>
      <c r="H342" s="243">
        <v>30</v>
      </c>
      <c r="I342" s="244"/>
      <c r="J342" s="245">
        <f>ROUND(I342*H342,2)</f>
        <v>0</v>
      </c>
      <c r="K342" s="241" t="s">
        <v>1</v>
      </c>
      <c r="L342" s="42"/>
      <c r="M342" s="246" t="s">
        <v>1</v>
      </c>
      <c r="N342" s="247" t="s">
        <v>40</v>
      </c>
      <c r="O342" s="92"/>
      <c r="P342" s="248">
        <f>O342*H342</f>
        <v>0</v>
      </c>
      <c r="Q342" s="248">
        <v>0.085699999999999998</v>
      </c>
      <c r="R342" s="248">
        <f>Q342*H342</f>
        <v>2.5709999999999997</v>
      </c>
      <c r="S342" s="248">
        <v>0</v>
      </c>
      <c r="T342" s="249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50" t="s">
        <v>154</v>
      </c>
      <c r="AT342" s="250" t="s">
        <v>150</v>
      </c>
      <c r="AU342" s="250" t="s">
        <v>85</v>
      </c>
      <c r="AY342" s="16" t="s">
        <v>148</v>
      </c>
      <c r="BE342" s="140">
        <f>IF(N342="základní",J342,0)</f>
        <v>0</v>
      </c>
      <c r="BF342" s="140">
        <f>IF(N342="snížená",J342,0)</f>
        <v>0</v>
      </c>
      <c r="BG342" s="140">
        <f>IF(N342="zákl. přenesená",J342,0)</f>
        <v>0</v>
      </c>
      <c r="BH342" s="140">
        <f>IF(N342="sníž. přenesená",J342,0)</f>
        <v>0</v>
      </c>
      <c r="BI342" s="140">
        <f>IF(N342="nulová",J342,0)</f>
        <v>0</v>
      </c>
      <c r="BJ342" s="16" t="s">
        <v>83</v>
      </c>
      <c r="BK342" s="140">
        <f>ROUND(I342*H342,2)</f>
        <v>0</v>
      </c>
      <c r="BL342" s="16" t="s">
        <v>154</v>
      </c>
      <c r="BM342" s="250" t="s">
        <v>452</v>
      </c>
    </row>
    <row r="343" s="2" customFormat="1">
      <c r="A343" s="39"/>
      <c r="B343" s="40"/>
      <c r="C343" s="41"/>
      <c r="D343" s="253" t="s">
        <v>163</v>
      </c>
      <c r="E343" s="41"/>
      <c r="F343" s="263" t="s">
        <v>453</v>
      </c>
      <c r="G343" s="41"/>
      <c r="H343" s="41"/>
      <c r="I343" s="209"/>
      <c r="J343" s="41"/>
      <c r="K343" s="41"/>
      <c r="L343" s="42"/>
      <c r="M343" s="264"/>
      <c r="N343" s="265"/>
      <c r="O343" s="92"/>
      <c r="P343" s="92"/>
      <c r="Q343" s="92"/>
      <c r="R343" s="92"/>
      <c r="S343" s="92"/>
      <c r="T343" s="93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6" t="s">
        <v>163</v>
      </c>
      <c r="AU343" s="16" t="s">
        <v>85</v>
      </c>
    </row>
    <row r="344" s="13" customFormat="1">
      <c r="A344" s="13"/>
      <c r="B344" s="251"/>
      <c r="C344" s="252"/>
      <c r="D344" s="253" t="s">
        <v>156</v>
      </c>
      <c r="E344" s="254" t="s">
        <v>1</v>
      </c>
      <c r="F344" s="255" t="s">
        <v>454</v>
      </c>
      <c r="G344" s="252"/>
      <c r="H344" s="256">
        <v>30</v>
      </c>
      <c r="I344" s="257"/>
      <c r="J344" s="252"/>
      <c r="K344" s="252"/>
      <c r="L344" s="258"/>
      <c r="M344" s="259"/>
      <c r="N344" s="260"/>
      <c r="O344" s="260"/>
      <c r="P344" s="260"/>
      <c r="Q344" s="260"/>
      <c r="R344" s="260"/>
      <c r="S344" s="260"/>
      <c r="T344" s="261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62" t="s">
        <v>156</v>
      </c>
      <c r="AU344" s="262" t="s">
        <v>85</v>
      </c>
      <c r="AV344" s="13" t="s">
        <v>85</v>
      </c>
      <c r="AW344" s="13" t="s">
        <v>30</v>
      </c>
      <c r="AX344" s="13" t="s">
        <v>83</v>
      </c>
      <c r="AY344" s="262" t="s">
        <v>148</v>
      </c>
    </row>
    <row r="345" s="2" customFormat="1" ht="37.8" customHeight="1">
      <c r="A345" s="39"/>
      <c r="B345" s="40"/>
      <c r="C345" s="239" t="s">
        <v>455</v>
      </c>
      <c r="D345" s="239" t="s">
        <v>150</v>
      </c>
      <c r="E345" s="240" t="s">
        <v>456</v>
      </c>
      <c r="F345" s="241" t="s">
        <v>457</v>
      </c>
      <c r="G345" s="242" t="s">
        <v>160</v>
      </c>
      <c r="H345" s="243">
        <v>4</v>
      </c>
      <c r="I345" s="244"/>
      <c r="J345" s="245">
        <f>ROUND(I345*H345,2)</f>
        <v>0</v>
      </c>
      <c r="K345" s="241" t="s">
        <v>1</v>
      </c>
      <c r="L345" s="42"/>
      <c r="M345" s="246" t="s">
        <v>1</v>
      </c>
      <c r="N345" s="247" t="s">
        <v>40</v>
      </c>
      <c r="O345" s="92"/>
      <c r="P345" s="248">
        <f>O345*H345</f>
        <v>0</v>
      </c>
      <c r="Q345" s="248">
        <v>0.00069999999999999999</v>
      </c>
      <c r="R345" s="248">
        <f>Q345*H345</f>
        <v>0.0028</v>
      </c>
      <c r="S345" s="248">
        <v>0</v>
      </c>
      <c r="T345" s="249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50" t="s">
        <v>154</v>
      </c>
      <c r="AT345" s="250" t="s">
        <v>150</v>
      </c>
      <c r="AU345" s="250" t="s">
        <v>85</v>
      </c>
      <c r="AY345" s="16" t="s">
        <v>148</v>
      </c>
      <c r="BE345" s="140">
        <f>IF(N345="základní",J345,0)</f>
        <v>0</v>
      </c>
      <c r="BF345" s="140">
        <f>IF(N345="snížená",J345,0)</f>
        <v>0</v>
      </c>
      <c r="BG345" s="140">
        <f>IF(N345="zákl. přenesená",J345,0)</f>
        <v>0</v>
      </c>
      <c r="BH345" s="140">
        <f>IF(N345="sníž. přenesená",J345,0)</f>
        <v>0</v>
      </c>
      <c r="BI345" s="140">
        <f>IF(N345="nulová",J345,0)</f>
        <v>0</v>
      </c>
      <c r="BJ345" s="16" t="s">
        <v>83</v>
      </c>
      <c r="BK345" s="140">
        <f>ROUND(I345*H345,2)</f>
        <v>0</v>
      </c>
      <c r="BL345" s="16" t="s">
        <v>154</v>
      </c>
      <c r="BM345" s="250" t="s">
        <v>458</v>
      </c>
    </row>
    <row r="346" s="2" customFormat="1">
      <c r="A346" s="39"/>
      <c r="B346" s="40"/>
      <c r="C346" s="41"/>
      <c r="D346" s="253" t="s">
        <v>163</v>
      </c>
      <c r="E346" s="41"/>
      <c r="F346" s="263" t="s">
        <v>457</v>
      </c>
      <c r="G346" s="41"/>
      <c r="H346" s="41"/>
      <c r="I346" s="209"/>
      <c r="J346" s="41"/>
      <c r="K346" s="41"/>
      <c r="L346" s="42"/>
      <c r="M346" s="264"/>
      <c r="N346" s="265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6" t="s">
        <v>163</v>
      </c>
      <c r="AU346" s="16" t="s">
        <v>85</v>
      </c>
    </row>
    <row r="347" s="13" customFormat="1">
      <c r="A347" s="13"/>
      <c r="B347" s="251"/>
      <c r="C347" s="252"/>
      <c r="D347" s="253" t="s">
        <v>156</v>
      </c>
      <c r="E347" s="254" t="s">
        <v>1</v>
      </c>
      <c r="F347" s="255" t="s">
        <v>154</v>
      </c>
      <c r="G347" s="252"/>
      <c r="H347" s="256">
        <v>4</v>
      </c>
      <c r="I347" s="257"/>
      <c r="J347" s="252"/>
      <c r="K347" s="252"/>
      <c r="L347" s="258"/>
      <c r="M347" s="259"/>
      <c r="N347" s="260"/>
      <c r="O347" s="260"/>
      <c r="P347" s="260"/>
      <c r="Q347" s="260"/>
      <c r="R347" s="260"/>
      <c r="S347" s="260"/>
      <c r="T347" s="261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62" t="s">
        <v>156</v>
      </c>
      <c r="AU347" s="262" t="s">
        <v>85</v>
      </c>
      <c r="AV347" s="13" t="s">
        <v>85</v>
      </c>
      <c r="AW347" s="13" t="s">
        <v>30</v>
      </c>
      <c r="AX347" s="13" t="s">
        <v>83</v>
      </c>
      <c r="AY347" s="262" t="s">
        <v>148</v>
      </c>
    </row>
    <row r="348" s="2" customFormat="1" ht="55.5" customHeight="1">
      <c r="A348" s="39"/>
      <c r="B348" s="40"/>
      <c r="C348" s="239" t="s">
        <v>459</v>
      </c>
      <c r="D348" s="239" t="s">
        <v>150</v>
      </c>
      <c r="E348" s="240" t="s">
        <v>460</v>
      </c>
      <c r="F348" s="241" t="s">
        <v>461</v>
      </c>
      <c r="G348" s="242" t="s">
        <v>462</v>
      </c>
      <c r="H348" s="243">
        <v>1</v>
      </c>
      <c r="I348" s="244"/>
      <c r="J348" s="245">
        <f>ROUND(I348*H348,2)</f>
        <v>0</v>
      </c>
      <c r="K348" s="241" t="s">
        <v>1</v>
      </c>
      <c r="L348" s="42"/>
      <c r="M348" s="246" t="s">
        <v>1</v>
      </c>
      <c r="N348" s="247" t="s">
        <v>40</v>
      </c>
      <c r="O348" s="92"/>
      <c r="P348" s="248">
        <f>O348*H348</f>
        <v>0</v>
      </c>
      <c r="Q348" s="248">
        <v>0.00069999999999999999</v>
      </c>
      <c r="R348" s="248">
        <f>Q348*H348</f>
        <v>0.00069999999999999999</v>
      </c>
      <c r="S348" s="248">
        <v>0</v>
      </c>
      <c r="T348" s="249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50" t="s">
        <v>154</v>
      </c>
      <c r="AT348" s="250" t="s">
        <v>150</v>
      </c>
      <c r="AU348" s="250" t="s">
        <v>85</v>
      </c>
      <c r="AY348" s="16" t="s">
        <v>148</v>
      </c>
      <c r="BE348" s="140">
        <f>IF(N348="základní",J348,0)</f>
        <v>0</v>
      </c>
      <c r="BF348" s="140">
        <f>IF(N348="snížená",J348,0)</f>
        <v>0</v>
      </c>
      <c r="BG348" s="140">
        <f>IF(N348="zákl. přenesená",J348,0)</f>
        <v>0</v>
      </c>
      <c r="BH348" s="140">
        <f>IF(N348="sníž. přenesená",J348,0)</f>
        <v>0</v>
      </c>
      <c r="BI348" s="140">
        <f>IF(N348="nulová",J348,0)</f>
        <v>0</v>
      </c>
      <c r="BJ348" s="16" t="s">
        <v>83</v>
      </c>
      <c r="BK348" s="140">
        <f>ROUND(I348*H348,2)</f>
        <v>0</v>
      </c>
      <c r="BL348" s="16" t="s">
        <v>154</v>
      </c>
      <c r="BM348" s="250" t="s">
        <v>463</v>
      </c>
    </row>
    <row r="349" s="2" customFormat="1">
      <c r="A349" s="39"/>
      <c r="B349" s="40"/>
      <c r="C349" s="41"/>
      <c r="D349" s="253" t="s">
        <v>163</v>
      </c>
      <c r="E349" s="41"/>
      <c r="F349" s="263" t="s">
        <v>461</v>
      </c>
      <c r="G349" s="41"/>
      <c r="H349" s="41"/>
      <c r="I349" s="209"/>
      <c r="J349" s="41"/>
      <c r="K349" s="41"/>
      <c r="L349" s="42"/>
      <c r="M349" s="264"/>
      <c r="N349" s="265"/>
      <c r="O349" s="92"/>
      <c r="P349" s="92"/>
      <c r="Q349" s="92"/>
      <c r="R349" s="92"/>
      <c r="S349" s="92"/>
      <c r="T349" s="93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6" t="s">
        <v>163</v>
      </c>
      <c r="AU349" s="16" t="s">
        <v>85</v>
      </c>
    </row>
    <row r="350" s="13" customFormat="1">
      <c r="A350" s="13"/>
      <c r="B350" s="251"/>
      <c r="C350" s="252"/>
      <c r="D350" s="253" t="s">
        <v>156</v>
      </c>
      <c r="E350" s="254" t="s">
        <v>1</v>
      </c>
      <c r="F350" s="255" t="s">
        <v>83</v>
      </c>
      <c r="G350" s="252"/>
      <c r="H350" s="256">
        <v>1</v>
      </c>
      <c r="I350" s="257"/>
      <c r="J350" s="252"/>
      <c r="K350" s="252"/>
      <c r="L350" s="258"/>
      <c r="M350" s="259"/>
      <c r="N350" s="260"/>
      <c r="O350" s="260"/>
      <c r="P350" s="260"/>
      <c r="Q350" s="260"/>
      <c r="R350" s="260"/>
      <c r="S350" s="260"/>
      <c r="T350" s="261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62" t="s">
        <v>156</v>
      </c>
      <c r="AU350" s="262" t="s">
        <v>85</v>
      </c>
      <c r="AV350" s="13" t="s">
        <v>85</v>
      </c>
      <c r="AW350" s="13" t="s">
        <v>30</v>
      </c>
      <c r="AX350" s="13" t="s">
        <v>83</v>
      </c>
      <c r="AY350" s="262" t="s">
        <v>148</v>
      </c>
    </row>
    <row r="351" s="2" customFormat="1" ht="24.15" customHeight="1">
      <c r="A351" s="39"/>
      <c r="B351" s="40"/>
      <c r="C351" s="239" t="s">
        <v>464</v>
      </c>
      <c r="D351" s="239" t="s">
        <v>150</v>
      </c>
      <c r="E351" s="240" t="s">
        <v>465</v>
      </c>
      <c r="F351" s="241" t="s">
        <v>466</v>
      </c>
      <c r="G351" s="242" t="s">
        <v>260</v>
      </c>
      <c r="H351" s="243">
        <v>480</v>
      </c>
      <c r="I351" s="244"/>
      <c r="J351" s="245">
        <f>ROUND(I351*H351,2)</f>
        <v>0</v>
      </c>
      <c r="K351" s="241" t="s">
        <v>161</v>
      </c>
      <c r="L351" s="42"/>
      <c r="M351" s="246" t="s">
        <v>1</v>
      </c>
      <c r="N351" s="247" t="s">
        <v>40</v>
      </c>
      <c r="O351" s="92"/>
      <c r="P351" s="248">
        <f>O351*H351</f>
        <v>0</v>
      </c>
      <c r="Q351" s="248">
        <v>0.10988000000000001</v>
      </c>
      <c r="R351" s="248">
        <f>Q351*H351</f>
        <v>52.742400000000004</v>
      </c>
      <c r="S351" s="248">
        <v>0</v>
      </c>
      <c r="T351" s="249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50" t="s">
        <v>154</v>
      </c>
      <c r="AT351" s="250" t="s">
        <v>150</v>
      </c>
      <c r="AU351" s="250" t="s">
        <v>85</v>
      </c>
      <c r="AY351" s="16" t="s">
        <v>148</v>
      </c>
      <c r="BE351" s="140">
        <f>IF(N351="základní",J351,0)</f>
        <v>0</v>
      </c>
      <c r="BF351" s="140">
        <f>IF(N351="snížená",J351,0)</f>
        <v>0</v>
      </c>
      <c r="BG351" s="140">
        <f>IF(N351="zákl. přenesená",J351,0)</f>
        <v>0</v>
      </c>
      <c r="BH351" s="140">
        <f>IF(N351="sníž. přenesená",J351,0)</f>
        <v>0</v>
      </c>
      <c r="BI351" s="140">
        <f>IF(N351="nulová",J351,0)</f>
        <v>0</v>
      </c>
      <c r="BJ351" s="16" t="s">
        <v>83</v>
      </c>
      <c r="BK351" s="140">
        <f>ROUND(I351*H351,2)</f>
        <v>0</v>
      </c>
      <c r="BL351" s="16" t="s">
        <v>154</v>
      </c>
      <c r="BM351" s="250" t="s">
        <v>467</v>
      </c>
    </row>
    <row r="352" s="2" customFormat="1">
      <c r="A352" s="39"/>
      <c r="B352" s="40"/>
      <c r="C352" s="41"/>
      <c r="D352" s="253" t="s">
        <v>163</v>
      </c>
      <c r="E352" s="41"/>
      <c r="F352" s="263" t="s">
        <v>468</v>
      </c>
      <c r="G352" s="41"/>
      <c r="H352" s="41"/>
      <c r="I352" s="209"/>
      <c r="J352" s="41"/>
      <c r="K352" s="41"/>
      <c r="L352" s="42"/>
      <c r="M352" s="264"/>
      <c r="N352" s="265"/>
      <c r="O352" s="92"/>
      <c r="P352" s="92"/>
      <c r="Q352" s="92"/>
      <c r="R352" s="92"/>
      <c r="S352" s="92"/>
      <c r="T352" s="93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6" t="s">
        <v>163</v>
      </c>
      <c r="AU352" s="16" t="s">
        <v>85</v>
      </c>
    </row>
    <row r="353" s="2" customFormat="1">
      <c r="A353" s="39"/>
      <c r="B353" s="40"/>
      <c r="C353" s="41"/>
      <c r="D353" s="266" t="s">
        <v>165</v>
      </c>
      <c r="E353" s="41"/>
      <c r="F353" s="267" t="s">
        <v>469</v>
      </c>
      <c r="G353" s="41"/>
      <c r="H353" s="41"/>
      <c r="I353" s="209"/>
      <c r="J353" s="41"/>
      <c r="K353" s="41"/>
      <c r="L353" s="42"/>
      <c r="M353" s="264"/>
      <c r="N353" s="265"/>
      <c r="O353" s="92"/>
      <c r="P353" s="92"/>
      <c r="Q353" s="92"/>
      <c r="R353" s="92"/>
      <c r="S353" s="92"/>
      <c r="T353" s="93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6" t="s">
        <v>165</v>
      </c>
      <c r="AU353" s="16" t="s">
        <v>85</v>
      </c>
    </row>
    <row r="354" s="13" customFormat="1">
      <c r="A354" s="13"/>
      <c r="B354" s="251"/>
      <c r="C354" s="252"/>
      <c r="D354" s="253" t="s">
        <v>156</v>
      </c>
      <c r="E354" s="254" t="s">
        <v>1</v>
      </c>
      <c r="F354" s="255" t="s">
        <v>470</v>
      </c>
      <c r="G354" s="252"/>
      <c r="H354" s="256">
        <v>480</v>
      </c>
      <c r="I354" s="257"/>
      <c r="J354" s="252"/>
      <c r="K354" s="252"/>
      <c r="L354" s="258"/>
      <c r="M354" s="259"/>
      <c r="N354" s="260"/>
      <c r="O354" s="260"/>
      <c r="P354" s="260"/>
      <c r="Q354" s="260"/>
      <c r="R354" s="260"/>
      <c r="S354" s="260"/>
      <c r="T354" s="261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62" t="s">
        <v>156</v>
      </c>
      <c r="AU354" s="262" t="s">
        <v>85</v>
      </c>
      <c r="AV354" s="13" t="s">
        <v>85</v>
      </c>
      <c r="AW354" s="13" t="s">
        <v>30</v>
      </c>
      <c r="AX354" s="13" t="s">
        <v>75</v>
      </c>
      <c r="AY354" s="262" t="s">
        <v>148</v>
      </c>
    </row>
    <row r="355" s="14" customFormat="1">
      <c r="A355" s="14"/>
      <c r="B355" s="268"/>
      <c r="C355" s="269"/>
      <c r="D355" s="253" t="s">
        <v>156</v>
      </c>
      <c r="E355" s="270" t="s">
        <v>1</v>
      </c>
      <c r="F355" s="271" t="s">
        <v>185</v>
      </c>
      <c r="G355" s="269"/>
      <c r="H355" s="272">
        <v>480</v>
      </c>
      <c r="I355" s="273"/>
      <c r="J355" s="269"/>
      <c r="K355" s="269"/>
      <c r="L355" s="274"/>
      <c r="M355" s="275"/>
      <c r="N355" s="276"/>
      <c r="O355" s="276"/>
      <c r="P355" s="276"/>
      <c r="Q355" s="276"/>
      <c r="R355" s="276"/>
      <c r="S355" s="276"/>
      <c r="T355" s="277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78" t="s">
        <v>156</v>
      </c>
      <c r="AU355" s="278" t="s">
        <v>85</v>
      </c>
      <c r="AV355" s="14" t="s">
        <v>154</v>
      </c>
      <c r="AW355" s="14" t="s">
        <v>30</v>
      </c>
      <c r="AX355" s="14" t="s">
        <v>83</v>
      </c>
      <c r="AY355" s="278" t="s">
        <v>148</v>
      </c>
    </row>
    <row r="356" s="2" customFormat="1" ht="16.5" customHeight="1">
      <c r="A356" s="39"/>
      <c r="B356" s="40"/>
      <c r="C356" s="280" t="s">
        <v>304</v>
      </c>
      <c r="D356" s="280" t="s">
        <v>295</v>
      </c>
      <c r="E356" s="281" t="s">
        <v>471</v>
      </c>
      <c r="F356" s="282" t="s">
        <v>472</v>
      </c>
      <c r="G356" s="283" t="s">
        <v>153</v>
      </c>
      <c r="H356" s="284">
        <v>8.1600000000000001</v>
      </c>
      <c r="I356" s="285"/>
      <c r="J356" s="286">
        <f>ROUND(I356*H356,2)</f>
        <v>0</v>
      </c>
      <c r="K356" s="282" t="s">
        <v>161</v>
      </c>
      <c r="L356" s="287"/>
      <c r="M356" s="288" t="s">
        <v>1</v>
      </c>
      <c r="N356" s="289" t="s">
        <v>40</v>
      </c>
      <c r="O356" s="92"/>
      <c r="P356" s="248">
        <f>O356*H356</f>
        <v>0</v>
      </c>
      <c r="Q356" s="248">
        <v>0.41699999999999998</v>
      </c>
      <c r="R356" s="248">
        <f>Q356*H356</f>
        <v>3.40272</v>
      </c>
      <c r="S356" s="248">
        <v>0</v>
      </c>
      <c r="T356" s="249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50" t="s">
        <v>176</v>
      </c>
      <c r="AT356" s="250" t="s">
        <v>295</v>
      </c>
      <c r="AU356" s="250" t="s">
        <v>85</v>
      </c>
      <c r="AY356" s="16" t="s">
        <v>148</v>
      </c>
      <c r="BE356" s="140">
        <f>IF(N356="základní",J356,0)</f>
        <v>0</v>
      </c>
      <c r="BF356" s="140">
        <f>IF(N356="snížená",J356,0)</f>
        <v>0</v>
      </c>
      <c r="BG356" s="140">
        <f>IF(N356="zákl. přenesená",J356,0)</f>
        <v>0</v>
      </c>
      <c r="BH356" s="140">
        <f>IF(N356="sníž. přenesená",J356,0)</f>
        <v>0</v>
      </c>
      <c r="BI356" s="140">
        <f>IF(N356="nulová",J356,0)</f>
        <v>0</v>
      </c>
      <c r="BJ356" s="16" t="s">
        <v>83</v>
      </c>
      <c r="BK356" s="140">
        <f>ROUND(I356*H356,2)</f>
        <v>0</v>
      </c>
      <c r="BL356" s="16" t="s">
        <v>154</v>
      </c>
      <c r="BM356" s="250" t="s">
        <v>473</v>
      </c>
    </row>
    <row r="357" s="2" customFormat="1">
      <c r="A357" s="39"/>
      <c r="B357" s="40"/>
      <c r="C357" s="41"/>
      <c r="D357" s="253" t="s">
        <v>163</v>
      </c>
      <c r="E357" s="41"/>
      <c r="F357" s="263" t="s">
        <v>472</v>
      </c>
      <c r="G357" s="41"/>
      <c r="H357" s="41"/>
      <c r="I357" s="209"/>
      <c r="J357" s="41"/>
      <c r="K357" s="41"/>
      <c r="L357" s="42"/>
      <c r="M357" s="264"/>
      <c r="N357" s="265"/>
      <c r="O357" s="92"/>
      <c r="P357" s="92"/>
      <c r="Q357" s="92"/>
      <c r="R357" s="92"/>
      <c r="S357" s="92"/>
      <c r="T357" s="93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6" t="s">
        <v>163</v>
      </c>
      <c r="AU357" s="16" t="s">
        <v>85</v>
      </c>
    </row>
    <row r="358" s="13" customFormat="1">
      <c r="A358" s="13"/>
      <c r="B358" s="251"/>
      <c r="C358" s="252"/>
      <c r="D358" s="253" t="s">
        <v>156</v>
      </c>
      <c r="E358" s="254" t="s">
        <v>1</v>
      </c>
      <c r="F358" s="255" t="s">
        <v>474</v>
      </c>
      <c r="G358" s="252"/>
      <c r="H358" s="256">
        <v>48</v>
      </c>
      <c r="I358" s="257"/>
      <c r="J358" s="252"/>
      <c r="K358" s="252"/>
      <c r="L358" s="258"/>
      <c r="M358" s="259"/>
      <c r="N358" s="260"/>
      <c r="O358" s="260"/>
      <c r="P358" s="260"/>
      <c r="Q358" s="260"/>
      <c r="R358" s="260"/>
      <c r="S358" s="260"/>
      <c r="T358" s="261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62" t="s">
        <v>156</v>
      </c>
      <c r="AU358" s="262" t="s">
        <v>85</v>
      </c>
      <c r="AV358" s="13" t="s">
        <v>85</v>
      </c>
      <c r="AW358" s="13" t="s">
        <v>30</v>
      </c>
      <c r="AX358" s="13" t="s">
        <v>75</v>
      </c>
      <c r="AY358" s="262" t="s">
        <v>148</v>
      </c>
    </row>
    <row r="359" s="14" customFormat="1">
      <c r="A359" s="14"/>
      <c r="B359" s="268"/>
      <c r="C359" s="269"/>
      <c r="D359" s="253" t="s">
        <v>156</v>
      </c>
      <c r="E359" s="270" t="s">
        <v>1</v>
      </c>
      <c r="F359" s="271" t="s">
        <v>185</v>
      </c>
      <c r="G359" s="269"/>
      <c r="H359" s="272">
        <v>48</v>
      </c>
      <c r="I359" s="273"/>
      <c r="J359" s="269"/>
      <c r="K359" s="269"/>
      <c r="L359" s="274"/>
      <c r="M359" s="275"/>
      <c r="N359" s="276"/>
      <c r="O359" s="276"/>
      <c r="P359" s="276"/>
      <c r="Q359" s="276"/>
      <c r="R359" s="276"/>
      <c r="S359" s="276"/>
      <c r="T359" s="277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78" t="s">
        <v>156</v>
      </c>
      <c r="AU359" s="278" t="s">
        <v>85</v>
      </c>
      <c r="AV359" s="14" t="s">
        <v>154</v>
      </c>
      <c r="AW359" s="14" t="s">
        <v>30</v>
      </c>
      <c r="AX359" s="14" t="s">
        <v>83</v>
      </c>
      <c r="AY359" s="278" t="s">
        <v>148</v>
      </c>
    </row>
    <row r="360" s="13" customFormat="1">
      <c r="A360" s="13"/>
      <c r="B360" s="251"/>
      <c r="C360" s="252"/>
      <c r="D360" s="253" t="s">
        <v>156</v>
      </c>
      <c r="E360" s="252"/>
      <c r="F360" s="255" t="s">
        <v>475</v>
      </c>
      <c r="G360" s="252"/>
      <c r="H360" s="256">
        <v>8.1600000000000001</v>
      </c>
      <c r="I360" s="257"/>
      <c r="J360" s="252"/>
      <c r="K360" s="252"/>
      <c r="L360" s="258"/>
      <c r="M360" s="259"/>
      <c r="N360" s="260"/>
      <c r="O360" s="260"/>
      <c r="P360" s="260"/>
      <c r="Q360" s="260"/>
      <c r="R360" s="260"/>
      <c r="S360" s="260"/>
      <c r="T360" s="261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62" t="s">
        <v>156</v>
      </c>
      <c r="AU360" s="262" t="s">
        <v>85</v>
      </c>
      <c r="AV360" s="13" t="s">
        <v>85</v>
      </c>
      <c r="AW360" s="13" t="s">
        <v>4</v>
      </c>
      <c r="AX360" s="13" t="s">
        <v>83</v>
      </c>
      <c r="AY360" s="262" t="s">
        <v>148</v>
      </c>
    </row>
    <row r="361" s="2" customFormat="1" ht="24.15" customHeight="1">
      <c r="A361" s="39"/>
      <c r="B361" s="40"/>
      <c r="C361" s="239" t="s">
        <v>476</v>
      </c>
      <c r="D361" s="239" t="s">
        <v>150</v>
      </c>
      <c r="E361" s="240" t="s">
        <v>477</v>
      </c>
      <c r="F361" s="241" t="s">
        <v>478</v>
      </c>
      <c r="G361" s="242" t="s">
        <v>260</v>
      </c>
      <c r="H361" s="243">
        <v>170</v>
      </c>
      <c r="I361" s="244"/>
      <c r="J361" s="245">
        <f>ROUND(I361*H361,2)</f>
        <v>0</v>
      </c>
      <c r="K361" s="241" t="s">
        <v>298</v>
      </c>
      <c r="L361" s="42"/>
      <c r="M361" s="246" t="s">
        <v>1</v>
      </c>
      <c r="N361" s="247" t="s">
        <v>40</v>
      </c>
      <c r="O361" s="92"/>
      <c r="P361" s="248">
        <f>O361*H361</f>
        <v>0</v>
      </c>
      <c r="Q361" s="248">
        <v>0.00017000000000000001</v>
      </c>
      <c r="R361" s="248">
        <f>Q361*H361</f>
        <v>0.028900000000000002</v>
      </c>
      <c r="S361" s="248">
        <v>0</v>
      </c>
      <c r="T361" s="249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50" t="s">
        <v>154</v>
      </c>
      <c r="AT361" s="250" t="s">
        <v>150</v>
      </c>
      <c r="AU361" s="250" t="s">
        <v>85</v>
      </c>
      <c r="AY361" s="16" t="s">
        <v>148</v>
      </c>
      <c r="BE361" s="140">
        <f>IF(N361="základní",J361,0)</f>
        <v>0</v>
      </c>
      <c r="BF361" s="140">
        <f>IF(N361="snížená",J361,0)</f>
        <v>0</v>
      </c>
      <c r="BG361" s="140">
        <f>IF(N361="zákl. přenesená",J361,0)</f>
        <v>0</v>
      </c>
      <c r="BH361" s="140">
        <f>IF(N361="sníž. přenesená",J361,0)</f>
        <v>0</v>
      </c>
      <c r="BI361" s="140">
        <f>IF(N361="nulová",J361,0)</f>
        <v>0</v>
      </c>
      <c r="BJ361" s="16" t="s">
        <v>83</v>
      </c>
      <c r="BK361" s="140">
        <f>ROUND(I361*H361,2)</f>
        <v>0</v>
      </c>
      <c r="BL361" s="16" t="s">
        <v>154</v>
      </c>
      <c r="BM361" s="250" t="s">
        <v>479</v>
      </c>
    </row>
    <row r="362" s="2" customFormat="1">
      <c r="A362" s="39"/>
      <c r="B362" s="40"/>
      <c r="C362" s="41"/>
      <c r="D362" s="253" t="s">
        <v>163</v>
      </c>
      <c r="E362" s="41"/>
      <c r="F362" s="263" t="s">
        <v>480</v>
      </c>
      <c r="G362" s="41"/>
      <c r="H362" s="41"/>
      <c r="I362" s="209"/>
      <c r="J362" s="41"/>
      <c r="K362" s="41"/>
      <c r="L362" s="42"/>
      <c r="M362" s="264"/>
      <c r="N362" s="265"/>
      <c r="O362" s="92"/>
      <c r="P362" s="92"/>
      <c r="Q362" s="92"/>
      <c r="R362" s="92"/>
      <c r="S362" s="92"/>
      <c r="T362" s="93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6" t="s">
        <v>163</v>
      </c>
      <c r="AU362" s="16" t="s">
        <v>85</v>
      </c>
    </row>
    <row r="363" s="2" customFormat="1">
      <c r="A363" s="39"/>
      <c r="B363" s="40"/>
      <c r="C363" s="41"/>
      <c r="D363" s="266" t="s">
        <v>165</v>
      </c>
      <c r="E363" s="41"/>
      <c r="F363" s="267" t="s">
        <v>481</v>
      </c>
      <c r="G363" s="41"/>
      <c r="H363" s="41"/>
      <c r="I363" s="209"/>
      <c r="J363" s="41"/>
      <c r="K363" s="41"/>
      <c r="L363" s="42"/>
      <c r="M363" s="264"/>
      <c r="N363" s="265"/>
      <c r="O363" s="92"/>
      <c r="P363" s="92"/>
      <c r="Q363" s="92"/>
      <c r="R363" s="92"/>
      <c r="S363" s="92"/>
      <c r="T363" s="93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16" t="s">
        <v>165</v>
      </c>
      <c r="AU363" s="16" t="s">
        <v>85</v>
      </c>
    </row>
    <row r="364" s="13" customFormat="1">
      <c r="A364" s="13"/>
      <c r="B364" s="251"/>
      <c r="C364" s="252"/>
      <c r="D364" s="253" t="s">
        <v>156</v>
      </c>
      <c r="E364" s="254" t="s">
        <v>1</v>
      </c>
      <c r="F364" s="255" t="s">
        <v>482</v>
      </c>
      <c r="G364" s="252"/>
      <c r="H364" s="256">
        <v>170</v>
      </c>
      <c r="I364" s="257"/>
      <c r="J364" s="252"/>
      <c r="K364" s="252"/>
      <c r="L364" s="258"/>
      <c r="M364" s="259"/>
      <c r="N364" s="260"/>
      <c r="O364" s="260"/>
      <c r="P364" s="260"/>
      <c r="Q364" s="260"/>
      <c r="R364" s="260"/>
      <c r="S364" s="260"/>
      <c r="T364" s="261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62" t="s">
        <v>156</v>
      </c>
      <c r="AU364" s="262" t="s">
        <v>85</v>
      </c>
      <c r="AV364" s="13" t="s">
        <v>85</v>
      </c>
      <c r="AW364" s="13" t="s">
        <v>30</v>
      </c>
      <c r="AX364" s="13" t="s">
        <v>83</v>
      </c>
      <c r="AY364" s="262" t="s">
        <v>148</v>
      </c>
    </row>
    <row r="365" s="2" customFormat="1" ht="21.75" customHeight="1">
      <c r="A365" s="39"/>
      <c r="B365" s="40"/>
      <c r="C365" s="239" t="s">
        <v>342</v>
      </c>
      <c r="D365" s="239" t="s">
        <v>150</v>
      </c>
      <c r="E365" s="240" t="s">
        <v>483</v>
      </c>
      <c r="F365" s="241" t="s">
        <v>484</v>
      </c>
      <c r="G365" s="242" t="s">
        <v>260</v>
      </c>
      <c r="H365" s="243">
        <v>170</v>
      </c>
      <c r="I365" s="244"/>
      <c r="J365" s="245">
        <f>ROUND(I365*H365,2)</f>
        <v>0</v>
      </c>
      <c r="K365" s="241" t="s">
        <v>1</v>
      </c>
      <c r="L365" s="42"/>
      <c r="M365" s="246" t="s">
        <v>1</v>
      </c>
      <c r="N365" s="247" t="s">
        <v>40</v>
      </c>
      <c r="O365" s="92"/>
      <c r="P365" s="248">
        <f>O365*H365</f>
        <v>0</v>
      </c>
      <c r="Q365" s="248">
        <v>0</v>
      </c>
      <c r="R365" s="248">
        <f>Q365*H365</f>
        <v>0</v>
      </c>
      <c r="S365" s="248">
        <v>0</v>
      </c>
      <c r="T365" s="249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50" t="s">
        <v>154</v>
      </c>
      <c r="AT365" s="250" t="s">
        <v>150</v>
      </c>
      <c r="AU365" s="250" t="s">
        <v>85</v>
      </c>
      <c r="AY365" s="16" t="s">
        <v>148</v>
      </c>
      <c r="BE365" s="140">
        <f>IF(N365="základní",J365,0)</f>
        <v>0</v>
      </c>
      <c r="BF365" s="140">
        <f>IF(N365="snížená",J365,0)</f>
        <v>0</v>
      </c>
      <c r="BG365" s="140">
        <f>IF(N365="zákl. přenesená",J365,0)</f>
        <v>0</v>
      </c>
      <c r="BH365" s="140">
        <f>IF(N365="sníž. přenesená",J365,0)</f>
        <v>0</v>
      </c>
      <c r="BI365" s="140">
        <f>IF(N365="nulová",J365,0)</f>
        <v>0</v>
      </c>
      <c r="BJ365" s="16" t="s">
        <v>83</v>
      </c>
      <c r="BK365" s="140">
        <f>ROUND(I365*H365,2)</f>
        <v>0</v>
      </c>
      <c r="BL365" s="16" t="s">
        <v>154</v>
      </c>
      <c r="BM365" s="250" t="s">
        <v>485</v>
      </c>
    </row>
    <row r="366" s="2" customFormat="1">
      <c r="A366" s="39"/>
      <c r="B366" s="40"/>
      <c r="C366" s="41"/>
      <c r="D366" s="253" t="s">
        <v>163</v>
      </c>
      <c r="E366" s="41"/>
      <c r="F366" s="263" t="s">
        <v>486</v>
      </c>
      <c r="G366" s="41"/>
      <c r="H366" s="41"/>
      <c r="I366" s="209"/>
      <c r="J366" s="41"/>
      <c r="K366" s="41"/>
      <c r="L366" s="42"/>
      <c r="M366" s="264"/>
      <c r="N366" s="265"/>
      <c r="O366" s="92"/>
      <c r="P366" s="92"/>
      <c r="Q366" s="92"/>
      <c r="R366" s="92"/>
      <c r="S366" s="92"/>
      <c r="T366" s="93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6" t="s">
        <v>163</v>
      </c>
      <c r="AU366" s="16" t="s">
        <v>85</v>
      </c>
    </row>
    <row r="367" s="13" customFormat="1">
      <c r="A367" s="13"/>
      <c r="B367" s="251"/>
      <c r="C367" s="252"/>
      <c r="D367" s="253" t="s">
        <v>156</v>
      </c>
      <c r="E367" s="254" t="s">
        <v>1</v>
      </c>
      <c r="F367" s="255" t="s">
        <v>482</v>
      </c>
      <c r="G367" s="252"/>
      <c r="H367" s="256">
        <v>170</v>
      </c>
      <c r="I367" s="257"/>
      <c r="J367" s="252"/>
      <c r="K367" s="252"/>
      <c r="L367" s="258"/>
      <c r="M367" s="259"/>
      <c r="N367" s="260"/>
      <c r="O367" s="260"/>
      <c r="P367" s="260"/>
      <c r="Q367" s="260"/>
      <c r="R367" s="260"/>
      <c r="S367" s="260"/>
      <c r="T367" s="261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62" t="s">
        <v>156</v>
      </c>
      <c r="AU367" s="262" t="s">
        <v>85</v>
      </c>
      <c r="AV367" s="13" t="s">
        <v>85</v>
      </c>
      <c r="AW367" s="13" t="s">
        <v>30</v>
      </c>
      <c r="AX367" s="13" t="s">
        <v>83</v>
      </c>
      <c r="AY367" s="262" t="s">
        <v>148</v>
      </c>
    </row>
    <row r="368" s="2" customFormat="1" ht="24.15" customHeight="1">
      <c r="A368" s="39"/>
      <c r="B368" s="40"/>
      <c r="C368" s="239" t="s">
        <v>487</v>
      </c>
      <c r="D368" s="239" t="s">
        <v>150</v>
      </c>
      <c r="E368" s="240" t="s">
        <v>488</v>
      </c>
      <c r="F368" s="241" t="s">
        <v>489</v>
      </c>
      <c r="G368" s="242" t="s">
        <v>490</v>
      </c>
      <c r="H368" s="243">
        <v>33</v>
      </c>
      <c r="I368" s="244"/>
      <c r="J368" s="245">
        <f>ROUND(I368*H368,2)</f>
        <v>0</v>
      </c>
      <c r="K368" s="241" t="s">
        <v>491</v>
      </c>
      <c r="L368" s="42"/>
      <c r="M368" s="246" t="s">
        <v>1</v>
      </c>
      <c r="N368" s="247" t="s">
        <v>40</v>
      </c>
      <c r="O368" s="92"/>
      <c r="P368" s="248">
        <f>O368*H368</f>
        <v>0</v>
      </c>
      <c r="Q368" s="248">
        <v>0</v>
      </c>
      <c r="R368" s="248">
        <f>Q368*H368</f>
        <v>0</v>
      </c>
      <c r="S368" s="248">
        <v>0</v>
      </c>
      <c r="T368" s="249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50" t="s">
        <v>154</v>
      </c>
      <c r="AT368" s="250" t="s">
        <v>150</v>
      </c>
      <c r="AU368" s="250" t="s">
        <v>85</v>
      </c>
      <c r="AY368" s="16" t="s">
        <v>148</v>
      </c>
      <c r="BE368" s="140">
        <f>IF(N368="základní",J368,0)</f>
        <v>0</v>
      </c>
      <c r="BF368" s="140">
        <f>IF(N368="snížená",J368,0)</f>
        <v>0</v>
      </c>
      <c r="BG368" s="140">
        <f>IF(N368="zákl. přenesená",J368,0)</f>
        <v>0</v>
      </c>
      <c r="BH368" s="140">
        <f>IF(N368="sníž. přenesená",J368,0)</f>
        <v>0</v>
      </c>
      <c r="BI368" s="140">
        <f>IF(N368="nulová",J368,0)</f>
        <v>0</v>
      </c>
      <c r="BJ368" s="16" t="s">
        <v>83</v>
      </c>
      <c r="BK368" s="140">
        <f>ROUND(I368*H368,2)</f>
        <v>0</v>
      </c>
      <c r="BL368" s="16" t="s">
        <v>154</v>
      </c>
      <c r="BM368" s="250" t="s">
        <v>492</v>
      </c>
    </row>
    <row r="369" s="2" customFormat="1">
      <c r="A369" s="39"/>
      <c r="B369" s="40"/>
      <c r="C369" s="41"/>
      <c r="D369" s="253" t="s">
        <v>163</v>
      </c>
      <c r="E369" s="41"/>
      <c r="F369" s="263" t="s">
        <v>489</v>
      </c>
      <c r="G369" s="41"/>
      <c r="H369" s="41"/>
      <c r="I369" s="209"/>
      <c r="J369" s="41"/>
      <c r="K369" s="41"/>
      <c r="L369" s="42"/>
      <c r="M369" s="264"/>
      <c r="N369" s="265"/>
      <c r="O369" s="92"/>
      <c r="P369" s="92"/>
      <c r="Q369" s="92"/>
      <c r="R369" s="92"/>
      <c r="S369" s="92"/>
      <c r="T369" s="93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6" t="s">
        <v>163</v>
      </c>
      <c r="AU369" s="16" t="s">
        <v>85</v>
      </c>
    </row>
    <row r="370" s="13" customFormat="1">
      <c r="A370" s="13"/>
      <c r="B370" s="251"/>
      <c r="C370" s="252"/>
      <c r="D370" s="253" t="s">
        <v>156</v>
      </c>
      <c r="E370" s="254" t="s">
        <v>1</v>
      </c>
      <c r="F370" s="255" t="s">
        <v>493</v>
      </c>
      <c r="G370" s="252"/>
      <c r="H370" s="256">
        <v>33</v>
      </c>
      <c r="I370" s="257"/>
      <c r="J370" s="252"/>
      <c r="K370" s="252"/>
      <c r="L370" s="258"/>
      <c r="M370" s="259"/>
      <c r="N370" s="260"/>
      <c r="O370" s="260"/>
      <c r="P370" s="260"/>
      <c r="Q370" s="260"/>
      <c r="R370" s="260"/>
      <c r="S370" s="260"/>
      <c r="T370" s="261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62" t="s">
        <v>156</v>
      </c>
      <c r="AU370" s="262" t="s">
        <v>85</v>
      </c>
      <c r="AV370" s="13" t="s">
        <v>85</v>
      </c>
      <c r="AW370" s="13" t="s">
        <v>30</v>
      </c>
      <c r="AX370" s="13" t="s">
        <v>83</v>
      </c>
      <c r="AY370" s="262" t="s">
        <v>148</v>
      </c>
    </row>
    <row r="371" s="2" customFormat="1" ht="16.5" customHeight="1">
      <c r="A371" s="39"/>
      <c r="B371" s="40"/>
      <c r="C371" s="280" t="s">
        <v>348</v>
      </c>
      <c r="D371" s="280" t="s">
        <v>295</v>
      </c>
      <c r="E371" s="281" t="s">
        <v>494</v>
      </c>
      <c r="F371" s="282" t="s">
        <v>495</v>
      </c>
      <c r="G371" s="283" t="s">
        <v>160</v>
      </c>
      <c r="H371" s="284">
        <v>2</v>
      </c>
      <c r="I371" s="285"/>
      <c r="J371" s="286">
        <f>ROUND(I371*H371,2)</f>
        <v>0</v>
      </c>
      <c r="K371" s="282" t="s">
        <v>1</v>
      </c>
      <c r="L371" s="287"/>
      <c r="M371" s="288" t="s">
        <v>1</v>
      </c>
      <c r="N371" s="289" t="s">
        <v>40</v>
      </c>
      <c r="O371" s="92"/>
      <c r="P371" s="248">
        <f>O371*H371</f>
        <v>0</v>
      </c>
      <c r="Q371" s="248">
        <v>0.0018</v>
      </c>
      <c r="R371" s="248">
        <f>Q371*H371</f>
        <v>0.0035999999999999999</v>
      </c>
      <c r="S371" s="248">
        <v>0</v>
      </c>
      <c r="T371" s="249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50" t="s">
        <v>176</v>
      </c>
      <c r="AT371" s="250" t="s">
        <v>295</v>
      </c>
      <c r="AU371" s="250" t="s">
        <v>85</v>
      </c>
      <c r="AY371" s="16" t="s">
        <v>148</v>
      </c>
      <c r="BE371" s="140">
        <f>IF(N371="základní",J371,0)</f>
        <v>0</v>
      </c>
      <c r="BF371" s="140">
        <f>IF(N371="snížená",J371,0)</f>
        <v>0</v>
      </c>
      <c r="BG371" s="140">
        <f>IF(N371="zákl. přenesená",J371,0)</f>
        <v>0</v>
      </c>
      <c r="BH371" s="140">
        <f>IF(N371="sníž. přenesená",J371,0)</f>
        <v>0</v>
      </c>
      <c r="BI371" s="140">
        <f>IF(N371="nulová",J371,0)</f>
        <v>0</v>
      </c>
      <c r="BJ371" s="16" t="s">
        <v>83</v>
      </c>
      <c r="BK371" s="140">
        <f>ROUND(I371*H371,2)</f>
        <v>0</v>
      </c>
      <c r="BL371" s="16" t="s">
        <v>154</v>
      </c>
      <c r="BM371" s="250" t="s">
        <v>496</v>
      </c>
    </row>
    <row r="372" s="2" customFormat="1">
      <c r="A372" s="39"/>
      <c r="B372" s="40"/>
      <c r="C372" s="41"/>
      <c r="D372" s="253" t="s">
        <v>163</v>
      </c>
      <c r="E372" s="41"/>
      <c r="F372" s="263" t="s">
        <v>497</v>
      </c>
      <c r="G372" s="41"/>
      <c r="H372" s="41"/>
      <c r="I372" s="209"/>
      <c r="J372" s="41"/>
      <c r="K372" s="41"/>
      <c r="L372" s="42"/>
      <c r="M372" s="264"/>
      <c r="N372" s="265"/>
      <c r="O372" s="92"/>
      <c r="P372" s="92"/>
      <c r="Q372" s="92"/>
      <c r="R372" s="92"/>
      <c r="S372" s="92"/>
      <c r="T372" s="9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6" t="s">
        <v>163</v>
      </c>
      <c r="AU372" s="16" t="s">
        <v>85</v>
      </c>
    </row>
    <row r="373" s="2" customFormat="1">
      <c r="A373" s="39"/>
      <c r="B373" s="40"/>
      <c r="C373" s="41"/>
      <c r="D373" s="253" t="s">
        <v>254</v>
      </c>
      <c r="E373" s="41"/>
      <c r="F373" s="279" t="s">
        <v>498</v>
      </c>
      <c r="G373" s="41"/>
      <c r="H373" s="41"/>
      <c r="I373" s="209"/>
      <c r="J373" s="41"/>
      <c r="K373" s="41"/>
      <c r="L373" s="42"/>
      <c r="M373" s="264"/>
      <c r="N373" s="265"/>
      <c r="O373" s="92"/>
      <c r="P373" s="92"/>
      <c r="Q373" s="92"/>
      <c r="R373" s="92"/>
      <c r="S373" s="92"/>
      <c r="T373" s="9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6" t="s">
        <v>254</v>
      </c>
      <c r="AU373" s="16" t="s">
        <v>85</v>
      </c>
    </row>
    <row r="374" s="13" customFormat="1">
      <c r="A374" s="13"/>
      <c r="B374" s="251"/>
      <c r="C374" s="252"/>
      <c r="D374" s="253" t="s">
        <v>156</v>
      </c>
      <c r="E374" s="254" t="s">
        <v>1</v>
      </c>
      <c r="F374" s="255" t="s">
        <v>85</v>
      </c>
      <c r="G374" s="252"/>
      <c r="H374" s="256">
        <v>2</v>
      </c>
      <c r="I374" s="257"/>
      <c r="J374" s="252"/>
      <c r="K374" s="252"/>
      <c r="L374" s="258"/>
      <c r="M374" s="259"/>
      <c r="N374" s="260"/>
      <c r="O374" s="260"/>
      <c r="P374" s="260"/>
      <c r="Q374" s="260"/>
      <c r="R374" s="260"/>
      <c r="S374" s="260"/>
      <c r="T374" s="261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62" t="s">
        <v>156</v>
      </c>
      <c r="AU374" s="262" t="s">
        <v>85</v>
      </c>
      <c r="AV374" s="13" t="s">
        <v>85</v>
      </c>
      <c r="AW374" s="13" t="s">
        <v>30</v>
      </c>
      <c r="AX374" s="13" t="s">
        <v>83</v>
      </c>
      <c r="AY374" s="262" t="s">
        <v>148</v>
      </c>
    </row>
    <row r="375" s="2" customFormat="1" ht="33" customHeight="1">
      <c r="A375" s="39"/>
      <c r="B375" s="40"/>
      <c r="C375" s="239" t="s">
        <v>499</v>
      </c>
      <c r="D375" s="239" t="s">
        <v>150</v>
      </c>
      <c r="E375" s="240" t="s">
        <v>500</v>
      </c>
      <c r="F375" s="241" t="s">
        <v>501</v>
      </c>
      <c r="G375" s="242" t="s">
        <v>295</v>
      </c>
      <c r="H375" s="243">
        <v>30</v>
      </c>
      <c r="I375" s="244"/>
      <c r="J375" s="245">
        <f>ROUND(I375*H375,2)</f>
        <v>0</v>
      </c>
      <c r="K375" s="241" t="s">
        <v>491</v>
      </c>
      <c r="L375" s="42"/>
      <c r="M375" s="246" t="s">
        <v>1</v>
      </c>
      <c r="N375" s="247" t="s">
        <v>40</v>
      </c>
      <c r="O375" s="92"/>
      <c r="P375" s="248">
        <f>O375*H375</f>
        <v>0</v>
      </c>
      <c r="Q375" s="248">
        <v>0</v>
      </c>
      <c r="R375" s="248">
        <f>Q375*H375</f>
        <v>0</v>
      </c>
      <c r="S375" s="248">
        <v>0</v>
      </c>
      <c r="T375" s="249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50" t="s">
        <v>154</v>
      </c>
      <c r="AT375" s="250" t="s">
        <v>150</v>
      </c>
      <c r="AU375" s="250" t="s">
        <v>85</v>
      </c>
      <c r="AY375" s="16" t="s">
        <v>148</v>
      </c>
      <c r="BE375" s="140">
        <f>IF(N375="základní",J375,0)</f>
        <v>0</v>
      </c>
      <c r="BF375" s="140">
        <f>IF(N375="snížená",J375,0)</f>
        <v>0</v>
      </c>
      <c r="BG375" s="140">
        <f>IF(N375="zákl. přenesená",J375,0)</f>
        <v>0</v>
      </c>
      <c r="BH375" s="140">
        <f>IF(N375="sníž. přenesená",J375,0)</f>
        <v>0</v>
      </c>
      <c r="BI375" s="140">
        <f>IF(N375="nulová",J375,0)</f>
        <v>0</v>
      </c>
      <c r="BJ375" s="16" t="s">
        <v>83</v>
      </c>
      <c r="BK375" s="140">
        <f>ROUND(I375*H375,2)</f>
        <v>0</v>
      </c>
      <c r="BL375" s="16" t="s">
        <v>154</v>
      </c>
      <c r="BM375" s="250" t="s">
        <v>502</v>
      </c>
    </row>
    <row r="376" s="2" customFormat="1">
      <c r="A376" s="39"/>
      <c r="B376" s="40"/>
      <c r="C376" s="41"/>
      <c r="D376" s="253" t="s">
        <v>163</v>
      </c>
      <c r="E376" s="41"/>
      <c r="F376" s="263" t="s">
        <v>501</v>
      </c>
      <c r="G376" s="41"/>
      <c r="H376" s="41"/>
      <c r="I376" s="209"/>
      <c r="J376" s="41"/>
      <c r="K376" s="41"/>
      <c r="L376" s="42"/>
      <c r="M376" s="264"/>
      <c r="N376" s="265"/>
      <c r="O376" s="92"/>
      <c r="P376" s="92"/>
      <c r="Q376" s="92"/>
      <c r="R376" s="92"/>
      <c r="S376" s="92"/>
      <c r="T376" s="9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6" t="s">
        <v>163</v>
      </c>
      <c r="AU376" s="16" t="s">
        <v>85</v>
      </c>
    </row>
    <row r="377" s="13" customFormat="1">
      <c r="A377" s="13"/>
      <c r="B377" s="251"/>
      <c r="C377" s="252"/>
      <c r="D377" s="253" t="s">
        <v>156</v>
      </c>
      <c r="E377" s="254" t="s">
        <v>1</v>
      </c>
      <c r="F377" s="255" t="s">
        <v>503</v>
      </c>
      <c r="G377" s="252"/>
      <c r="H377" s="256">
        <v>30</v>
      </c>
      <c r="I377" s="257"/>
      <c r="J377" s="252"/>
      <c r="K377" s="252"/>
      <c r="L377" s="258"/>
      <c r="M377" s="259"/>
      <c r="N377" s="260"/>
      <c r="O377" s="260"/>
      <c r="P377" s="260"/>
      <c r="Q377" s="260"/>
      <c r="R377" s="260"/>
      <c r="S377" s="260"/>
      <c r="T377" s="261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62" t="s">
        <v>156</v>
      </c>
      <c r="AU377" s="262" t="s">
        <v>85</v>
      </c>
      <c r="AV377" s="13" t="s">
        <v>85</v>
      </c>
      <c r="AW377" s="13" t="s">
        <v>30</v>
      </c>
      <c r="AX377" s="13" t="s">
        <v>83</v>
      </c>
      <c r="AY377" s="262" t="s">
        <v>148</v>
      </c>
    </row>
    <row r="378" s="2" customFormat="1" ht="24.15" customHeight="1">
      <c r="A378" s="39"/>
      <c r="B378" s="40"/>
      <c r="C378" s="239" t="s">
        <v>504</v>
      </c>
      <c r="D378" s="239" t="s">
        <v>150</v>
      </c>
      <c r="E378" s="240" t="s">
        <v>505</v>
      </c>
      <c r="F378" s="241" t="s">
        <v>506</v>
      </c>
      <c r="G378" s="242" t="s">
        <v>295</v>
      </c>
      <c r="H378" s="243">
        <v>15</v>
      </c>
      <c r="I378" s="244"/>
      <c r="J378" s="245">
        <f>ROUND(I378*H378,2)</f>
        <v>0</v>
      </c>
      <c r="K378" s="241" t="s">
        <v>1</v>
      </c>
      <c r="L378" s="42"/>
      <c r="M378" s="246" t="s">
        <v>1</v>
      </c>
      <c r="N378" s="247" t="s">
        <v>40</v>
      </c>
      <c r="O378" s="92"/>
      <c r="P378" s="248">
        <f>O378*H378</f>
        <v>0</v>
      </c>
      <c r="Q378" s="248">
        <v>0</v>
      </c>
      <c r="R378" s="248">
        <f>Q378*H378</f>
        <v>0</v>
      </c>
      <c r="S378" s="248">
        <v>0</v>
      </c>
      <c r="T378" s="249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50" t="s">
        <v>154</v>
      </c>
      <c r="AT378" s="250" t="s">
        <v>150</v>
      </c>
      <c r="AU378" s="250" t="s">
        <v>85</v>
      </c>
      <c r="AY378" s="16" t="s">
        <v>148</v>
      </c>
      <c r="BE378" s="140">
        <f>IF(N378="základní",J378,0)</f>
        <v>0</v>
      </c>
      <c r="BF378" s="140">
        <f>IF(N378="snížená",J378,0)</f>
        <v>0</v>
      </c>
      <c r="BG378" s="140">
        <f>IF(N378="zákl. přenesená",J378,0)</f>
        <v>0</v>
      </c>
      <c r="BH378" s="140">
        <f>IF(N378="sníž. přenesená",J378,0)</f>
        <v>0</v>
      </c>
      <c r="BI378" s="140">
        <f>IF(N378="nulová",J378,0)</f>
        <v>0</v>
      </c>
      <c r="BJ378" s="16" t="s">
        <v>83</v>
      </c>
      <c r="BK378" s="140">
        <f>ROUND(I378*H378,2)</f>
        <v>0</v>
      </c>
      <c r="BL378" s="16" t="s">
        <v>154</v>
      </c>
      <c r="BM378" s="250" t="s">
        <v>507</v>
      </c>
    </row>
    <row r="379" s="2" customFormat="1">
      <c r="A379" s="39"/>
      <c r="B379" s="40"/>
      <c r="C379" s="41"/>
      <c r="D379" s="253" t="s">
        <v>163</v>
      </c>
      <c r="E379" s="41"/>
      <c r="F379" s="263" t="s">
        <v>506</v>
      </c>
      <c r="G379" s="41"/>
      <c r="H379" s="41"/>
      <c r="I379" s="209"/>
      <c r="J379" s="41"/>
      <c r="K379" s="41"/>
      <c r="L379" s="42"/>
      <c r="M379" s="264"/>
      <c r="N379" s="265"/>
      <c r="O379" s="92"/>
      <c r="P379" s="92"/>
      <c r="Q379" s="92"/>
      <c r="R379" s="92"/>
      <c r="S379" s="92"/>
      <c r="T379" s="93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16" t="s">
        <v>163</v>
      </c>
      <c r="AU379" s="16" t="s">
        <v>85</v>
      </c>
    </row>
    <row r="380" s="13" customFormat="1">
      <c r="A380" s="13"/>
      <c r="B380" s="251"/>
      <c r="C380" s="252"/>
      <c r="D380" s="253" t="s">
        <v>156</v>
      </c>
      <c r="E380" s="254" t="s">
        <v>1</v>
      </c>
      <c r="F380" s="255" t="s">
        <v>231</v>
      </c>
      <c r="G380" s="252"/>
      <c r="H380" s="256">
        <v>15</v>
      </c>
      <c r="I380" s="257"/>
      <c r="J380" s="252"/>
      <c r="K380" s="252"/>
      <c r="L380" s="258"/>
      <c r="M380" s="259"/>
      <c r="N380" s="260"/>
      <c r="O380" s="260"/>
      <c r="P380" s="260"/>
      <c r="Q380" s="260"/>
      <c r="R380" s="260"/>
      <c r="S380" s="260"/>
      <c r="T380" s="261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62" t="s">
        <v>156</v>
      </c>
      <c r="AU380" s="262" t="s">
        <v>85</v>
      </c>
      <c r="AV380" s="13" t="s">
        <v>85</v>
      </c>
      <c r="AW380" s="13" t="s">
        <v>30</v>
      </c>
      <c r="AX380" s="13" t="s">
        <v>83</v>
      </c>
      <c r="AY380" s="262" t="s">
        <v>148</v>
      </c>
    </row>
    <row r="381" s="2" customFormat="1" ht="33" customHeight="1">
      <c r="A381" s="39"/>
      <c r="B381" s="40"/>
      <c r="C381" s="239" t="s">
        <v>508</v>
      </c>
      <c r="D381" s="239" t="s">
        <v>150</v>
      </c>
      <c r="E381" s="240" t="s">
        <v>509</v>
      </c>
      <c r="F381" s="241" t="s">
        <v>510</v>
      </c>
      <c r="G381" s="242" t="s">
        <v>490</v>
      </c>
      <c r="H381" s="243">
        <v>18</v>
      </c>
      <c r="I381" s="244"/>
      <c r="J381" s="245">
        <f>ROUND(I381*H381,2)</f>
        <v>0</v>
      </c>
      <c r="K381" s="241" t="s">
        <v>491</v>
      </c>
      <c r="L381" s="42"/>
      <c r="M381" s="246" t="s">
        <v>1</v>
      </c>
      <c r="N381" s="247" t="s">
        <v>40</v>
      </c>
      <c r="O381" s="92"/>
      <c r="P381" s="248">
        <f>O381*H381</f>
        <v>0</v>
      </c>
      <c r="Q381" s="248">
        <v>0</v>
      </c>
      <c r="R381" s="248">
        <f>Q381*H381</f>
        <v>0</v>
      </c>
      <c r="S381" s="248">
        <v>0</v>
      </c>
      <c r="T381" s="249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50" t="s">
        <v>154</v>
      </c>
      <c r="AT381" s="250" t="s">
        <v>150</v>
      </c>
      <c r="AU381" s="250" t="s">
        <v>85</v>
      </c>
      <c r="AY381" s="16" t="s">
        <v>148</v>
      </c>
      <c r="BE381" s="140">
        <f>IF(N381="základní",J381,0)</f>
        <v>0</v>
      </c>
      <c r="BF381" s="140">
        <f>IF(N381="snížená",J381,0)</f>
        <v>0</v>
      </c>
      <c r="BG381" s="140">
        <f>IF(N381="zákl. přenesená",J381,0)</f>
        <v>0</v>
      </c>
      <c r="BH381" s="140">
        <f>IF(N381="sníž. přenesená",J381,0)</f>
        <v>0</v>
      </c>
      <c r="BI381" s="140">
        <f>IF(N381="nulová",J381,0)</f>
        <v>0</v>
      </c>
      <c r="BJ381" s="16" t="s">
        <v>83</v>
      </c>
      <c r="BK381" s="140">
        <f>ROUND(I381*H381,2)</f>
        <v>0</v>
      </c>
      <c r="BL381" s="16" t="s">
        <v>154</v>
      </c>
      <c r="BM381" s="250" t="s">
        <v>511</v>
      </c>
    </row>
    <row r="382" s="2" customFormat="1">
      <c r="A382" s="39"/>
      <c r="B382" s="40"/>
      <c r="C382" s="41"/>
      <c r="D382" s="253" t="s">
        <v>163</v>
      </c>
      <c r="E382" s="41"/>
      <c r="F382" s="263" t="s">
        <v>510</v>
      </c>
      <c r="G382" s="41"/>
      <c r="H382" s="41"/>
      <c r="I382" s="209"/>
      <c r="J382" s="41"/>
      <c r="K382" s="41"/>
      <c r="L382" s="42"/>
      <c r="M382" s="264"/>
      <c r="N382" s="265"/>
      <c r="O382" s="92"/>
      <c r="P382" s="92"/>
      <c r="Q382" s="92"/>
      <c r="R382" s="92"/>
      <c r="S382" s="92"/>
      <c r="T382" s="93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6" t="s">
        <v>163</v>
      </c>
      <c r="AU382" s="16" t="s">
        <v>85</v>
      </c>
    </row>
    <row r="383" s="13" customFormat="1">
      <c r="A383" s="13"/>
      <c r="B383" s="251"/>
      <c r="C383" s="252"/>
      <c r="D383" s="253" t="s">
        <v>156</v>
      </c>
      <c r="E383" s="254" t="s">
        <v>1</v>
      </c>
      <c r="F383" s="255" t="s">
        <v>512</v>
      </c>
      <c r="G383" s="252"/>
      <c r="H383" s="256">
        <v>18</v>
      </c>
      <c r="I383" s="257"/>
      <c r="J383" s="252"/>
      <c r="K383" s="252"/>
      <c r="L383" s="258"/>
      <c r="M383" s="259"/>
      <c r="N383" s="260"/>
      <c r="O383" s="260"/>
      <c r="P383" s="260"/>
      <c r="Q383" s="260"/>
      <c r="R383" s="260"/>
      <c r="S383" s="260"/>
      <c r="T383" s="261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62" t="s">
        <v>156</v>
      </c>
      <c r="AU383" s="262" t="s">
        <v>85</v>
      </c>
      <c r="AV383" s="13" t="s">
        <v>85</v>
      </c>
      <c r="AW383" s="13" t="s">
        <v>30</v>
      </c>
      <c r="AX383" s="13" t="s">
        <v>83</v>
      </c>
      <c r="AY383" s="262" t="s">
        <v>148</v>
      </c>
    </row>
    <row r="384" s="2" customFormat="1" ht="37.8" customHeight="1">
      <c r="A384" s="39"/>
      <c r="B384" s="40"/>
      <c r="C384" s="239" t="s">
        <v>513</v>
      </c>
      <c r="D384" s="239" t="s">
        <v>150</v>
      </c>
      <c r="E384" s="240" t="s">
        <v>514</v>
      </c>
      <c r="F384" s="241" t="s">
        <v>515</v>
      </c>
      <c r="G384" s="242" t="s">
        <v>251</v>
      </c>
      <c r="H384" s="243">
        <v>15</v>
      </c>
      <c r="I384" s="244"/>
      <c r="J384" s="245">
        <f>ROUND(I384*H384,2)</f>
        <v>0</v>
      </c>
      <c r="K384" s="241" t="s">
        <v>1</v>
      </c>
      <c r="L384" s="42"/>
      <c r="M384" s="246" t="s">
        <v>1</v>
      </c>
      <c r="N384" s="247" t="s">
        <v>40</v>
      </c>
      <c r="O384" s="92"/>
      <c r="P384" s="248">
        <f>O384*H384</f>
        <v>0</v>
      </c>
      <c r="Q384" s="248">
        <v>0</v>
      </c>
      <c r="R384" s="248">
        <f>Q384*H384</f>
        <v>0</v>
      </c>
      <c r="S384" s="248">
        <v>0</v>
      </c>
      <c r="T384" s="249">
        <f>S384*H384</f>
        <v>0</v>
      </c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R384" s="250" t="s">
        <v>154</v>
      </c>
      <c r="AT384" s="250" t="s">
        <v>150</v>
      </c>
      <c r="AU384" s="250" t="s">
        <v>85</v>
      </c>
      <c r="AY384" s="16" t="s">
        <v>148</v>
      </c>
      <c r="BE384" s="140">
        <f>IF(N384="základní",J384,0)</f>
        <v>0</v>
      </c>
      <c r="BF384" s="140">
        <f>IF(N384="snížená",J384,0)</f>
        <v>0</v>
      </c>
      <c r="BG384" s="140">
        <f>IF(N384="zákl. přenesená",J384,0)</f>
        <v>0</v>
      </c>
      <c r="BH384" s="140">
        <f>IF(N384="sníž. přenesená",J384,0)</f>
        <v>0</v>
      </c>
      <c r="BI384" s="140">
        <f>IF(N384="nulová",J384,0)</f>
        <v>0</v>
      </c>
      <c r="BJ384" s="16" t="s">
        <v>83</v>
      </c>
      <c r="BK384" s="140">
        <f>ROUND(I384*H384,2)</f>
        <v>0</v>
      </c>
      <c r="BL384" s="16" t="s">
        <v>154</v>
      </c>
      <c r="BM384" s="250" t="s">
        <v>516</v>
      </c>
    </row>
    <row r="385" s="2" customFormat="1">
      <c r="A385" s="39"/>
      <c r="B385" s="40"/>
      <c r="C385" s="41"/>
      <c r="D385" s="253" t="s">
        <v>163</v>
      </c>
      <c r="E385" s="41"/>
      <c r="F385" s="263" t="s">
        <v>517</v>
      </c>
      <c r="G385" s="41"/>
      <c r="H385" s="41"/>
      <c r="I385" s="209"/>
      <c r="J385" s="41"/>
      <c r="K385" s="41"/>
      <c r="L385" s="42"/>
      <c r="M385" s="264"/>
      <c r="N385" s="265"/>
      <c r="O385" s="92"/>
      <c r="P385" s="92"/>
      <c r="Q385" s="92"/>
      <c r="R385" s="92"/>
      <c r="S385" s="92"/>
      <c r="T385" s="93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T385" s="16" t="s">
        <v>163</v>
      </c>
      <c r="AU385" s="16" t="s">
        <v>85</v>
      </c>
    </row>
    <row r="386" s="13" customFormat="1">
      <c r="A386" s="13"/>
      <c r="B386" s="251"/>
      <c r="C386" s="252"/>
      <c r="D386" s="253" t="s">
        <v>156</v>
      </c>
      <c r="E386" s="254" t="s">
        <v>1</v>
      </c>
      <c r="F386" s="255" t="s">
        <v>518</v>
      </c>
      <c r="G386" s="252"/>
      <c r="H386" s="256">
        <v>15</v>
      </c>
      <c r="I386" s="257"/>
      <c r="J386" s="252"/>
      <c r="K386" s="252"/>
      <c r="L386" s="258"/>
      <c r="M386" s="259"/>
      <c r="N386" s="260"/>
      <c r="O386" s="260"/>
      <c r="P386" s="260"/>
      <c r="Q386" s="260"/>
      <c r="R386" s="260"/>
      <c r="S386" s="260"/>
      <c r="T386" s="261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62" t="s">
        <v>156</v>
      </c>
      <c r="AU386" s="262" t="s">
        <v>85</v>
      </c>
      <c r="AV386" s="13" t="s">
        <v>85</v>
      </c>
      <c r="AW386" s="13" t="s">
        <v>30</v>
      </c>
      <c r="AX386" s="13" t="s">
        <v>83</v>
      </c>
      <c r="AY386" s="262" t="s">
        <v>148</v>
      </c>
    </row>
    <row r="387" s="2" customFormat="1" ht="24.15" customHeight="1">
      <c r="A387" s="39"/>
      <c r="B387" s="40"/>
      <c r="C387" s="239" t="s">
        <v>519</v>
      </c>
      <c r="D387" s="239" t="s">
        <v>150</v>
      </c>
      <c r="E387" s="240" t="s">
        <v>520</v>
      </c>
      <c r="F387" s="241" t="s">
        <v>521</v>
      </c>
      <c r="G387" s="242" t="s">
        <v>251</v>
      </c>
      <c r="H387" s="243">
        <v>15</v>
      </c>
      <c r="I387" s="244"/>
      <c r="J387" s="245">
        <f>ROUND(I387*H387,2)</f>
        <v>0</v>
      </c>
      <c r="K387" s="241" t="s">
        <v>1</v>
      </c>
      <c r="L387" s="42"/>
      <c r="M387" s="246" t="s">
        <v>1</v>
      </c>
      <c r="N387" s="247" t="s">
        <v>40</v>
      </c>
      <c r="O387" s="92"/>
      <c r="P387" s="248">
        <f>O387*H387</f>
        <v>0</v>
      </c>
      <c r="Q387" s="248">
        <v>0</v>
      </c>
      <c r="R387" s="248">
        <f>Q387*H387</f>
        <v>0</v>
      </c>
      <c r="S387" s="248">
        <v>0</v>
      </c>
      <c r="T387" s="249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50" t="s">
        <v>154</v>
      </c>
      <c r="AT387" s="250" t="s">
        <v>150</v>
      </c>
      <c r="AU387" s="250" t="s">
        <v>85</v>
      </c>
      <c r="AY387" s="16" t="s">
        <v>148</v>
      </c>
      <c r="BE387" s="140">
        <f>IF(N387="základní",J387,0)</f>
        <v>0</v>
      </c>
      <c r="BF387" s="140">
        <f>IF(N387="snížená",J387,0)</f>
        <v>0</v>
      </c>
      <c r="BG387" s="140">
        <f>IF(N387="zákl. přenesená",J387,0)</f>
        <v>0</v>
      </c>
      <c r="BH387" s="140">
        <f>IF(N387="sníž. přenesená",J387,0)</f>
        <v>0</v>
      </c>
      <c r="BI387" s="140">
        <f>IF(N387="nulová",J387,0)</f>
        <v>0</v>
      </c>
      <c r="BJ387" s="16" t="s">
        <v>83</v>
      </c>
      <c r="BK387" s="140">
        <f>ROUND(I387*H387,2)</f>
        <v>0</v>
      </c>
      <c r="BL387" s="16" t="s">
        <v>154</v>
      </c>
      <c r="BM387" s="250" t="s">
        <v>522</v>
      </c>
    </row>
    <row r="388" s="2" customFormat="1">
      <c r="A388" s="39"/>
      <c r="B388" s="40"/>
      <c r="C388" s="41"/>
      <c r="D388" s="253" t="s">
        <v>163</v>
      </c>
      <c r="E388" s="41"/>
      <c r="F388" s="263" t="s">
        <v>517</v>
      </c>
      <c r="G388" s="41"/>
      <c r="H388" s="41"/>
      <c r="I388" s="209"/>
      <c r="J388" s="41"/>
      <c r="K388" s="41"/>
      <c r="L388" s="42"/>
      <c r="M388" s="264"/>
      <c r="N388" s="265"/>
      <c r="O388" s="92"/>
      <c r="P388" s="92"/>
      <c r="Q388" s="92"/>
      <c r="R388" s="92"/>
      <c r="S388" s="92"/>
      <c r="T388" s="93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6" t="s">
        <v>163</v>
      </c>
      <c r="AU388" s="16" t="s">
        <v>85</v>
      </c>
    </row>
    <row r="389" s="13" customFormat="1">
      <c r="A389" s="13"/>
      <c r="B389" s="251"/>
      <c r="C389" s="252"/>
      <c r="D389" s="253" t="s">
        <v>156</v>
      </c>
      <c r="E389" s="254" t="s">
        <v>1</v>
      </c>
      <c r="F389" s="255" t="s">
        <v>518</v>
      </c>
      <c r="G389" s="252"/>
      <c r="H389" s="256">
        <v>15</v>
      </c>
      <c r="I389" s="257"/>
      <c r="J389" s="252"/>
      <c r="K389" s="252"/>
      <c r="L389" s="258"/>
      <c r="M389" s="259"/>
      <c r="N389" s="260"/>
      <c r="O389" s="260"/>
      <c r="P389" s="260"/>
      <c r="Q389" s="260"/>
      <c r="R389" s="260"/>
      <c r="S389" s="260"/>
      <c r="T389" s="261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62" t="s">
        <v>156</v>
      </c>
      <c r="AU389" s="262" t="s">
        <v>85</v>
      </c>
      <c r="AV389" s="13" t="s">
        <v>85</v>
      </c>
      <c r="AW389" s="13" t="s">
        <v>30</v>
      </c>
      <c r="AX389" s="13" t="s">
        <v>83</v>
      </c>
      <c r="AY389" s="262" t="s">
        <v>148</v>
      </c>
    </row>
    <row r="390" s="2" customFormat="1" ht="24.15" customHeight="1">
      <c r="A390" s="39"/>
      <c r="B390" s="40"/>
      <c r="C390" s="239" t="s">
        <v>523</v>
      </c>
      <c r="D390" s="239" t="s">
        <v>150</v>
      </c>
      <c r="E390" s="240" t="s">
        <v>524</v>
      </c>
      <c r="F390" s="241" t="s">
        <v>525</v>
      </c>
      <c r="G390" s="242" t="s">
        <v>251</v>
      </c>
      <c r="H390" s="243">
        <v>20</v>
      </c>
      <c r="I390" s="244"/>
      <c r="J390" s="245">
        <f>ROUND(I390*H390,2)</f>
        <v>0</v>
      </c>
      <c r="K390" s="241" t="s">
        <v>526</v>
      </c>
      <c r="L390" s="42"/>
      <c r="M390" s="246" t="s">
        <v>1</v>
      </c>
      <c r="N390" s="247" t="s">
        <v>40</v>
      </c>
      <c r="O390" s="92"/>
      <c r="P390" s="248">
        <f>O390*H390</f>
        <v>0</v>
      </c>
      <c r="Q390" s="248">
        <v>0</v>
      </c>
      <c r="R390" s="248">
        <f>Q390*H390</f>
        <v>0</v>
      </c>
      <c r="S390" s="248">
        <v>0</v>
      </c>
      <c r="T390" s="249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50" t="s">
        <v>154</v>
      </c>
      <c r="AT390" s="250" t="s">
        <v>150</v>
      </c>
      <c r="AU390" s="250" t="s">
        <v>85</v>
      </c>
      <c r="AY390" s="16" t="s">
        <v>148</v>
      </c>
      <c r="BE390" s="140">
        <f>IF(N390="základní",J390,0)</f>
        <v>0</v>
      </c>
      <c r="BF390" s="140">
        <f>IF(N390="snížená",J390,0)</f>
        <v>0</v>
      </c>
      <c r="BG390" s="140">
        <f>IF(N390="zákl. přenesená",J390,0)</f>
        <v>0</v>
      </c>
      <c r="BH390" s="140">
        <f>IF(N390="sníž. přenesená",J390,0)</f>
        <v>0</v>
      </c>
      <c r="BI390" s="140">
        <f>IF(N390="nulová",J390,0)</f>
        <v>0</v>
      </c>
      <c r="BJ390" s="16" t="s">
        <v>83</v>
      </c>
      <c r="BK390" s="140">
        <f>ROUND(I390*H390,2)</f>
        <v>0</v>
      </c>
      <c r="BL390" s="16" t="s">
        <v>154</v>
      </c>
      <c r="BM390" s="250" t="s">
        <v>527</v>
      </c>
    </row>
    <row r="391" s="2" customFormat="1">
      <c r="A391" s="39"/>
      <c r="B391" s="40"/>
      <c r="C391" s="41"/>
      <c r="D391" s="253" t="s">
        <v>163</v>
      </c>
      <c r="E391" s="41"/>
      <c r="F391" s="263" t="s">
        <v>525</v>
      </c>
      <c r="G391" s="41"/>
      <c r="H391" s="41"/>
      <c r="I391" s="209"/>
      <c r="J391" s="41"/>
      <c r="K391" s="41"/>
      <c r="L391" s="42"/>
      <c r="M391" s="264"/>
      <c r="N391" s="265"/>
      <c r="O391" s="92"/>
      <c r="P391" s="92"/>
      <c r="Q391" s="92"/>
      <c r="R391" s="92"/>
      <c r="S391" s="92"/>
      <c r="T391" s="93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6" t="s">
        <v>163</v>
      </c>
      <c r="AU391" s="16" t="s">
        <v>85</v>
      </c>
    </row>
    <row r="392" s="13" customFormat="1">
      <c r="A392" s="13"/>
      <c r="B392" s="251"/>
      <c r="C392" s="252"/>
      <c r="D392" s="253" t="s">
        <v>156</v>
      </c>
      <c r="E392" s="254" t="s">
        <v>1</v>
      </c>
      <c r="F392" s="255" t="s">
        <v>204</v>
      </c>
      <c r="G392" s="252"/>
      <c r="H392" s="256">
        <v>10</v>
      </c>
      <c r="I392" s="257"/>
      <c r="J392" s="252"/>
      <c r="K392" s="252"/>
      <c r="L392" s="258"/>
      <c r="M392" s="259"/>
      <c r="N392" s="260"/>
      <c r="O392" s="260"/>
      <c r="P392" s="260"/>
      <c r="Q392" s="260"/>
      <c r="R392" s="260"/>
      <c r="S392" s="260"/>
      <c r="T392" s="261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62" t="s">
        <v>156</v>
      </c>
      <c r="AU392" s="262" t="s">
        <v>85</v>
      </c>
      <c r="AV392" s="13" t="s">
        <v>85</v>
      </c>
      <c r="AW392" s="13" t="s">
        <v>30</v>
      </c>
      <c r="AX392" s="13" t="s">
        <v>75</v>
      </c>
      <c r="AY392" s="262" t="s">
        <v>148</v>
      </c>
    </row>
    <row r="393" s="13" customFormat="1">
      <c r="A393" s="13"/>
      <c r="B393" s="251"/>
      <c r="C393" s="252"/>
      <c r="D393" s="253" t="s">
        <v>156</v>
      </c>
      <c r="E393" s="254" t="s">
        <v>1</v>
      </c>
      <c r="F393" s="255" t="s">
        <v>204</v>
      </c>
      <c r="G393" s="252"/>
      <c r="H393" s="256">
        <v>10</v>
      </c>
      <c r="I393" s="257"/>
      <c r="J393" s="252"/>
      <c r="K393" s="252"/>
      <c r="L393" s="258"/>
      <c r="M393" s="259"/>
      <c r="N393" s="260"/>
      <c r="O393" s="260"/>
      <c r="P393" s="260"/>
      <c r="Q393" s="260"/>
      <c r="R393" s="260"/>
      <c r="S393" s="260"/>
      <c r="T393" s="261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62" t="s">
        <v>156</v>
      </c>
      <c r="AU393" s="262" t="s">
        <v>85</v>
      </c>
      <c r="AV393" s="13" t="s">
        <v>85</v>
      </c>
      <c r="AW393" s="13" t="s">
        <v>30</v>
      </c>
      <c r="AX393" s="13" t="s">
        <v>75</v>
      </c>
      <c r="AY393" s="262" t="s">
        <v>148</v>
      </c>
    </row>
    <row r="394" s="14" customFormat="1">
      <c r="A394" s="14"/>
      <c r="B394" s="268"/>
      <c r="C394" s="269"/>
      <c r="D394" s="253" t="s">
        <v>156</v>
      </c>
      <c r="E394" s="270" t="s">
        <v>1</v>
      </c>
      <c r="F394" s="271" t="s">
        <v>185</v>
      </c>
      <c r="G394" s="269"/>
      <c r="H394" s="272">
        <v>20</v>
      </c>
      <c r="I394" s="273"/>
      <c r="J394" s="269"/>
      <c r="K394" s="269"/>
      <c r="L394" s="274"/>
      <c r="M394" s="275"/>
      <c r="N394" s="276"/>
      <c r="O394" s="276"/>
      <c r="P394" s="276"/>
      <c r="Q394" s="276"/>
      <c r="R394" s="276"/>
      <c r="S394" s="276"/>
      <c r="T394" s="277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78" t="s">
        <v>156</v>
      </c>
      <c r="AU394" s="278" t="s">
        <v>85</v>
      </c>
      <c r="AV394" s="14" t="s">
        <v>154</v>
      </c>
      <c r="AW394" s="14" t="s">
        <v>30</v>
      </c>
      <c r="AX394" s="14" t="s">
        <v>83</v>
      </c>
      <c r="AY394" s="278" t="s">
        <v>148</v>
      </c>
    </row>
    <row r="395" s="2" customFormat="1" ht="55.5" customHeight="1">
      <c r="A395" s="39"/>
      <c r="B395" s="40"/>
      <c r="C395" s="239" t="s">
        <v>528</v>
      </c>
      <c r="D395" s="239" t="s">
        <v>150</v>
      </c>
      <c r="E395" s="240" t="s">
        <v>529</v>
      </c>
      <c r="F395" s="241" t="s">
        <v>530</v>
      </c>
      <c r="G395" s="242" t="s">
        <v>260</v>
      </c>
      <c r="H395" s="243">
        <v>610</v>
      </c>
      <c r="I395" s="244"/>
      <c r="J395" s="245">
        <f>ROUND(I395*H395,2)</f>
        <v>0</v>
      </c>
      <c r="K395" s="241" t="s">
        <v>1</v>
      </c>
      <c r="L395" s="42"/>
      <c r="M395" s="246" t="s">
        <v>1</v>
      </c>
      <c r="N395" s="247" t="s">
        <v>40</v>
      </c>
      <c r="O395" s="92"/>
      <c r="P395" s="248">
        <f>O395*H395</f>
        <v>0</v>
      </c>
      <c r="Q395" s="248">
        <v>0</v>
      </c>
      <c r="R395" s="248">
        <f>Q395*H395</f>
        <v>0</v>
      </c>
      <c r="S395" s="248">
        <v>0</v>
      </c>
      <c r="T395" s="249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50" t="s">
        <v>154</v>
      </c>
      <c r="AT395" s="250" t="s">
        <v>150</v>
      </c>
      <c r="AU395" s="250" t="s">
        <v>85</v>
      </c>
      <c r="AY395" s="16" t="s">
        <v>148</v>
      </c>
      <c r="BE395" s="140">
        <f>IF(N395="základní",J395,0)</f>
        <v>0</v>
      </c>
      <c r="BF395" s="140">
        <f>IF(N395="snížená",J395,0)</f>
        <v>0</v>
      </c>
      <c r="BG395" s="140">
        <f>IF(N395="zákl. přenesená",J395,0)</f>
        <v>0</v>
      </c>
      <c r="BH395" s="140">
        <f>IF(N395="sníž. přenesená",J395,0)</f>
        <v>0</v>
      </c>
      <c r="BI395" s="140">
        <f>IF(N395="nulová",J395,0)</f>
        <v>0</v>
      </c>
      <c r="BJ395" s="16" t="s">
        <v>83</v>
      </c>
      <c r="BK395" s="140">
        <f>ROUND(I395*H395,2)</f>
        <v>0</v>
      </c>
      <c r="BL395" s="16" t="s">
        <v>154</v>
      </c>
      <c r="BM395" s="250" t="s">
        <v>531</v>
      </c>
    </row>
    <row r="396" s="2" customFormat="1">
      <c r="A396" s="39"/>
      <c r="B396" s="40"/>
      <c r="C396" s="41"/>
      <c r="D396" s="253" t="s">
        <v>163</v>
      </c>
      <c r="E396" s="41"/>
      <c r="F396" s="263" t="s">
        <v>532</v>
      </c>
      <c r="G396" s="41"/>
      <c r="H396" s="41"/>
      <c r="I396" s="209"/>
      <c r="J396" s="41"/>
      <c r="K396" s="41"/>
      <c r="L396" s="42"/>
      <c r="M396" s="264"/>
      <c r="N396" s="265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6" t="s">
        <v>163</v>
      </c>
      <c r="AU396" s="16" t="s">
        <v>85</v>
      </c>
    </row>
    <row r="397" s="13" customFormat="1">
      <c r="A397" s="13"/>
      <c r="B397" s="251"/>
      <c r="C397" s="252"/>
      <c r="D397" s="253" t="s">
        <v>156</v>
      </c>
      <c r="E397" s="254" t="s">
        <v>1</v>
      </c>
      <c r="F397" s="255" t="s">
        <v>533</v>
      </c>
      <c r="G397" s="252"/>
      <c r="H397" s="256">
        <v>610</v>
      </c>
      <c r="I397" s="257"/>
      <c r="J397" s="252"/>
      <c r="K397" s="252"/>
      <c r="L397" s="258"/>
      <c r="M397" s="259"/>
      <c r="N397" s="260"/>
      <c r="O397" s="260"/>
      <c r="P397" s="260"/>
      <c r="Q397" s="260"/>
      <c r="R397" s="260"/>
      <c r="S397" s="260"/>
      <c r="T397" s="261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62" t="s">
        <v>156</v>
      </c>
      <c r="AU397" s="262" t="s">
        <v>85</v>
      </c>
      <c r="AV397" s="13" t="s">
        <v>85</v>
      </c>
      <c r="AW397" s="13" t="s">
        <v>30</v>
      </c>
      <c r="AX397" s="13" t="s">
        <v>83</v>
      </c>
      <c r="AY397" s="262" t="s">
        <v>148</v>
      </c>
    </row>
    <row r="398" s="12" customFormat="1" ht="22.8" customHeight="1">
      <c r="A398" s="12"/>
      <c r="B398" s="223"/>
      <c r="C398" s="224"/>
      <c r="D398" s="225" t="s">
        <v>74</v>
      </c>
      <c r="E398" s="237" t="s">
        <v>534</v>
      </c>
      <c r="F398" s="237" t="s">
        <v>535</v>
      </c>
      <c r="G398" s="224"/>
      <c r="H398" s="224"/>
      <c r="I398" s="227"/>
      <c r="J398" s="238">
        <f>BK398</f>
        <v>0</v>
      </c>
      <c r="K398" s="224"/>
      <c r="L398" s="229"/>
      <c r="M398" s="230"/>
      <c r="N398" s="231"/>
      <c r="O398" s="231"/>
      <c r="P398" s="232">
        <f>SUM(P399:P407)</f>
        <v>0</v>
      </c>
      <c r="Q398" s="231"/>
      <c r="R398" s="232">
        <f>SUM(R399:R407)</f>
        <v>0</v>
      </c>
      <c r="S398" s="231"/>
      <c r="T398" s="233">
        <f>SUM(T399:T407)</f>
        <v>0</v>
      </c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R398" s="234" t="s">
        <v>83</v>
      </c>
      <c r="AT398" s="235" t="s">
        <v>74</v>
      </c>
      <c r="AU398" s="235" t="s">
        <v>83</v>
      </c>
      <c r="AY398" s="234" t="s">
        <v>148</v>
      </c>
      <c r="BK398" s="236">
        <f>SUM(BK399:BK407)</f>
        <v>0</v>
      </c>
    </row>
    <row r="399" s="2" customFormat="1" ht="33" customHeight="1">
      <c r="A399" s="39"/>
      <c r="B399" s="40"/>
      <c r="C399" s="239" t="s">
        <v>536</v>
      </c>
      <c r="D399" s="239" t="s">
        <v>150</v>
      </c>
      <c r="E399" s="240" t="s">
        <v>537</v>
      </c>
      <c r="F399" s="241" t="s">
        <v>538</v>
      </c>
      <c r="G399" s="242" t="s">
        <v>216</v>
      </c>
      <c r="H399" s="243">
        <v>40</v>
      </c>
      <c r="I399" s="244"/>
      <c r="J399" s="245">
        <f>ROUND(I399*H399,2)</f>
        <v>0</v>
      </c>
      <c r="K399" s="241" t="s">
        <v>161</v>
      </c>
      <c r="L399" s="42"/>
      <c r="M399" s="246" t="s">
        <v>1</v>
      </c>
      <c r="N399" s="247" t="s">
        <v>40</v>
      </c>
      <c r="O399" s="92"/>
      <c r="P399" s="248">
        <f>O399*H399</f>
        <v>0</v>
      </c>
      <c r="Q399" s="248">
        <v>0</v>
      </c>
      <c r="R399" s="248">
        <f>Q399*H399</f>
        <v>0</v>
      </c>
      <c r="S399" s="248">
        <v>0</v>
      </c>
      <c r="T399" s="249">
        <f>S399*H399</f>
        <v>0</v>
      </c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R399" s="250" t="s">
        <v>154</v>
      </c>
      <c r="AT399" s="250" t="s">
        <v>150</v>
      </c>
      <c r="AU399" s="250" t="s">
        <v>85</v>
      </c>
      <c r="AY399" s="16" t="s">
        <v>148</v>
      </c>
      <c r="BE399" s="140">
        <f>IF(N399="základní",J399,0)</f>
        <v>0</v>
      </c>
      <c r="BF399" s="140">
        <f>IF(N399="snížená",J399,0)</f>
        <v>0</v>
      </c>
      <c r="BG399" s="140">
        <f>IF(N399="zákl. přenesená",J399,0)</f>
        <v>0</v>
      </c>
      <c r="BH399" s="140">
        <f>IF(N399="sníž. přenesená",J399,0)</f>
        <v>0</v>
      </c>
      <c r="BI399" s="140">
        <f>IF(N399="nulová",J399,0)</f>
        <v>0</v>
      </c>
      <c r="BJ399" s="16" t="s">
        <v>83</v>
      </c>
      <c r="BK399" s="140">
        <f>ROUND(I399*H399,2)</f>
        <v>0</v>
      </c>
      <c r="BL399" s="16" t="s">
        <v>154</v>
      </c>
      <c r="BM399" s="250" t="s">
        <v>539</v>
      </c>
    </row>
    <row r="400" s="2" customFormat="1">
      <c r="A400" s="39"/>
      <c r="B400" s="40"/>
      <c r="C400" s="41"/>
      <c r="D400" s="253" t="s">
        <v>163</v>
      </c>
      <c r="E400" s="41"/>
      <c r="F400" s="263" t="s">
        <v>540</v>
      </c>
      <c r="G400" s="41"/>
      <c r="H400" s="41"/>
      <c r="I400" s="209"/>
      <c r="J400" s="41"/>
      <c r="K400" s="41"/>
      <c r="L400" s="42"/>
      <c r="M400" s="264"/>
      <c r="N400" s="265"/>
      <c r="O400" s="92"/>
      <c r="P400" s="92"/>
      <c r="Q400" s="92"/>
      <c r="R400" s="92"/>
      <c r="S400" s="92"/>
      <c r="T400" s="93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T400" s="16" t="s">
        <v>163</v>
      </c>
      <c r="AU400" s="16" t="s">
        <v>85</v>
      </c>
    </row>
    <row r="401" s="2" customFormat="1">
      <c r="A401" s="39"/>
      <c r="B401" s="40"/>
      <c r="C401" s="41"/>
      <c r="D401" s="266" t="s">
        <v>165</v>
      </c>
      <c r="E401" s="41"/>
      <c r="F401" s="267" t="s">
        <v>541</v>
      </c>
      <c r="G401" s="41"/>
      <c r="H401" s="41"/>
      <c r="I401" s="209"/>
      <c r="J401" s="41"/>
      <c r="K401" s="41"/>
      <c r="L401" s="42"/>
      <c r="M401" s="264"/>
      <c r="N401" s="265"/>
      <c r="O401" s="92"/>
      <c r="P401" s="92"/>
      <c r="Q401" s="92"/>
      <c r="R401" s="92"/>
      <c r="S401" s="92"/>
      <c r="T401" s="93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6" t="s">
        <v>165</v>
      </c>
      <c r="AU401" s="16" t="s">
        <v>85</v>
      </c>
    </row>
    <row r="402" s="13" customFormat="1">
      <c r="A402" s="13"/>
      <c r="B402" s="251"/>
      <c r="C402" s="252"/>
      <c r="D402" s="253" t="s">
        <v>156</v>
      </c>
      <c r="E402" s="254" t="s">
        <v>1</v>
      </c>
      <c r="F402" s="255" t="s">
        <v>542</v>
      </c>
      <c r="G402" s="252"/>
      <c r="H402" s="256">
        <v>40</v>
      </c>
      <c r="I402" s="257"/>
      <c r="J402" s="252"/>
      <c r="K402" s="252"/>
      <c r="L402" s="258"/>
      <c r="M402" s="259"/>
      <c r="N402" s="260"/>
      <c r="O402" s="260"/>
      <c r="P402" s="260"/>
      <c r="Q402" s="260"/>
      <c r="R402" s="260"/>
      <c r="S402" s="260"/>
      <c r="T402" s="261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62" t="s">
        <v>156</v>
      </c>
      <c r="AU402" s="262" t="s">
        <v>85</v>
      </c>
      <c r="AV402" s="13" t="s">
        <v>85</v>
      </c>
      <c r="AW402" s="13" t="s">
        <v>30</v>
      </c>
      <c r="AX402" s="13" t="s">
        <v>75</v>
      </c>
      <c r="AY402" s="262" t="s">
        <v>148</v>
      </c>
    </row>
    <row r="403" s="14" customFormat="1">
      <c r="A403" s="14"/>
      <c r="B403" s="268"/>
      <c r="C403" s="269"/>
      <c r="D403" s="253" t="s">
        <v>156</v>
      </c>
      <c r="E403" s="270" t="s">
        <v>1</v>
      </c>
      <c r="F403" s="271" t="s">
        <v>185</v>
      </c>
      <c r="G403" s="269"/>
      <c r="H403" s="272">
        <v>40</v>
      </c>
      <c r="I403" s="273"/>
      <c r="J403" s="269"/>
      <c r="K403" s="269"/>
      <c r="L403" s="274"/>
      <c r="M403" s="275"/>
      <c r="N403" s="276"/>
      <c r="O403" s="276"/>
      <c r="P403" s="276"/>
      <c r="Q403" s="276"/>
      <c r="R403" s="276"/>
      <c r="S403" s="276"/>
      <c r="T403" s="277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78" t="s">
        <v>156</v>
      </c>
      <c r="AU403" s="278" t="s">
        <v>85</v>
      </c>
      <c r="AV403" s="14" t="s">
        <v>154</v>
      </c>
      <c r="AW403" s="14" t="s">
        <v>30</v>
      </c>
      <c r="AX403" s="14" t="s">
        <v>83</v>
      </c>
      <c r="AY403" s="278" t="s">
        <v>148</v>
      </c>
    </row>
    <row r="404" s="2" customFormat="1" ht="33" customHeight="1">
      <c r="A404" s="39"/>
      <c r="B404" s="40"/>
      <c r="C404" s="239" t="s">
        <v>543</v>
      </c>
      <c r="D404" s="239" t="s">
        <v>150</v>
      </c>
      <c r="E404" s="240" t="s">
        <v>544</v>
      </c>
      <c r="F404" s="241" t="s">
        <v>545</v>
      </c>
      <c r="G404" s="242" t="s">
        <v>216</v>
      </c>
      <c r="H404" s="243">
        <v>20</v>
      </c>
      <c r="I404" s="244"/>
      <c r="J404" s="245">
        <f>ROUND(I404*H404,2)</f>
        <v>0</v>
      </c>
      <c r="K404" s="241" t="s">
        <v>298</v>
      </c>
      <c r="L404" s="42"/>
      <c r="M404" s="246" t="s">
        <v>1</v>
      </c>
      <c r="N404" s="247" t="s">
        <v>40</v>
      </c>
      <c r="O404" s="92"/>
      <c r="P404" s="248">
        <f>O404*H404</f>
        <v>0</v>
      </c>
      <c r="Q404" s="248">
        <v>0</v>
      </c>
      <c r="R404" s="248">
        <f>Q404*H404</f>
        <v>0</v>
      </c>
      <c r="S404" s="248">
        <v>0</v>
      </c>
      <c r="T404" s="249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50" t="s">
        <v>154</v>
      </c>
      <c r="AT404" s="250" t="s">
        <v>150</v>
      </c>
      <c r="AU404" s="250" t="s">
        <v>85</v>
      </c>
      <c r="AY404" s="16" t="s">
        <v>148</v>
      </c>
      <c r="BE404" s="140">
        <f>IF(N404="základní",J404,0)</f>
        <v>0</v>
      </c>
      <c r="BF404" s="140">
        <f>IF(N404="snížená",J404,0)</f>
        <v>0</v>
      </c>
      <c r="BG404" s="140">
        <f>IF(N404="zákl. přenesená",J404,0)</f>
        <v>0</v>
      </c>
      <c r="BH404" s="140">
        <f>IF(N404="sníž. přenesená",J404,0)</f>
        <v>0</v>
      </c>
      <c r="BI404" s="140">
        <f>IF(N404="nulová",J404,0)</f>
        <v>0</v>
      </c>
      <c r="BJ404" s="16" t="s">
        <v>83</v>
      </c>
      <c r="BK404" s="140">
        <f>ROUND(I404*H404,2)</f>
        <v>0</v>
      </c>
      <c r="BL404" s="16" t="s">
        <v>154</v>
      </c>
      <c r="BM404" s="250" t="s">
        <v>546</v>
      </c>
    </row>
    <row r="405" s="2" customFormat="1">
      <c r="A405" s="39"/>
      <c r="B405" s="40"/>
      <c r="C405" s="41"/>
      <c r="D405" s="253" t="s">
        <v>163</v>
      </c>
      <c r="E405" s="41"/>
      <c r="F405" s="263" t="s">
        <v>547</v>
      </c>
      <c r="G405" s="41"/>
      <c r="H405" s="41"/>
      <c r="I405" s="209"/>
      <c r="J405" s="41"/>
      <c r="K405" s="41"/>
      <c r="L405" s="42"/>
      <c r="M405" s="264"/>
      <c r="N405" s="265"/>
      <c r="O405" s="92"/>
      <c r="P405" s="92"/>
      <c r="Q405" s="92"/>
      <c r="R405" s="92"/>
      <c r="S405" s="92"/>
      <c r="T405" s="93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T405" s="16" t="s">
        <v>163</v>
      </c>
      <c r="AU405" s="16" t="s">
        <v>85</v>
      </c>
    </row>
    <row r="406" s="2" customFormat="1">
      <c r="A406" s="39"/>
      <c r="B406" s="40"/>
      <c r="C406" s="41"/>
      <c r="D406" s="266" t="s">
        <v>165</v>
      </c>
      <c r="E406" s="41"/>
      <c r="F406" s="267" t="s">
        <v>548</v>
      </c>
      <c r="G406" s="41"/>
      <c r="H406" s="41"/>
      <c r="I406" s="209"/>
      <c r="J406" s="41"/>
      <c r="K406" s="41"/>
      <c r="L406" s="42"/>
      <c r="M406" s="264"/>
      <c r="N406" s="265"/>
      <c r="O406" s="92"/>
      <c r="P406" s="92"/>
      <c r="Q406" s="92"/>
      <c r="R406" s="92"/>
      <c r="S406" s="92"/>
      <c r="T406" s="93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6" t="s">
        <v>165</v>
      </c>
      <c r="AU406" s="16" t="s">
        <v>85</v>
      </c>
    </row>
    <row r="407" s="13" customFormat="1">
      <c r="A407" s="13"/>
      <c r="B407" s="251"/>
      <c r="C407" s="252"/>
      <c r="D407" s="253" t="s">
        <v>156</v>
      </c>
      <c r="E407" s="254" t="s">
        <v>1</v>
      </c>
      <c r="F407" s="255" t="s">
        <v>549</v>
      </c>
      <c r="G407" s="252"/>
      <c r="H407" s="256">
        <v>20</v>
      </c>
      <c r="I407" s="257"/>
      <c r="J407" s="252"/>
      <c r="K407" s="252"/>
      <c r="L407" s="258"/>
      <c r="M407" s="259"/>
      <c r="N407" s="260"/>
      <c r="O407" s="260"/>
      <c r="P407" s="260"/>
      <c r="Q407" s="260"/>
      <c r="R407" s="260"/>
      <c r="S407" s="260"/>
      <c r="T407" s="261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62" t="s">
        <v>156</v>
      </c>
      <c r="AU407" s="262" t="s">
        <v>85</v>
      </c>
      <c r="AV407" s="13" t="s">
        <v>85</v>
      </c>
      <c r="AW407" s="13" t="s">
        <v>30</v>
      </c>
      <c r="AX407" s="13" t="s">
        <v>83</v>
      </c>
      <c r="AY407" s="262" t="s">
        <v>148</v>
      </c>
    </row>
    <row r="408" s="12" customFormat="1" ht="22.8" customHeight="1">
      <c r="A408" s="12"/>
      <c r="B408" s="223"/>
      <c r="C408" s="224"/>
      <c r="D408" s="225" t="s">
        <v>74</v>
      </c>
      <c r="E408" s="237" t="s">
        <v>550</v>
      </c>
      <c r="F408" s="237" t="s">
        <v>551</v>
      </c>
      <c r="G408" s="224"/>
      <c r="H408" s="224"/>
      <c r="I408" s="227"/>
      <c r="J408" s="238">
        <f>BK408</f>
        <v>0</v>
      </c>
      <c r="K408" s="224"/>
      <c r="L408" s="229"/>
      <c r="M408" s="230"/>
      <c r="N408" s="231"/>
      <c r="O408" s="231"/>
      <c r="P408" s="232">
        <f>SUM(P409:P414)</f>
        <v>0</v>
      </c>
      <c r="Q408" s="231"/>
      <c r="R408" s="232">
        <f>SUM(R409:R414)</f>
        <v>0</v>
      </c>
      <c r="S408" s="231"/>
      <c r="T408" s="233">
        <f>SUM(T409:T414)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234" t="s">
        <v>83</v>
      </c>
      <c r="AT408" s="235" t="s">
        <v>74</v>
      </c>
      <c r="AU408" s="235" t="s">
        <v>83</v>
      </c>
      <c r="AY408" s="234" t="s">
        <v>148</v>
      </c>
      <c r="BK408" s="236">
        <f>SUM(BK409:BK414)</f>
        <v>0</v>
      </c>
    </row>
    <row r="409" s="2" customFormat="1" ht="33" customHeight="1">
      <c r="A409" s="39"/>
      <c r="B409" s="40"/>
      <c r="C409" s="239" t="s">
        <v>552</v>
      </c>
      <c r="D409" s="239" t="s">
        <v>150</v>
      </c>
      <c r="E409" s="240" t="s">
        <v>553</v>
      </c>
      <c r="F409" s="241" t="s">
        <v>554</v>
      </c>
      <c r="G409" s="242" t="s">
        <v>216</v>
      </c>
      <c r="H409" s="243">
        <v>1798.152</v>
      </c>
      <c r="I409" s="244"/>
      <c r="J409" s="245">
        <f>ROUND(I409*H409,2)</f>
        <v>0</v>
      </c>
      <c r="K409" s="241" t="s">
        <v>1</v>
      </c>
      <c r="L409" s="42"/>
      <c r="M409" s="246" t="s">
        <v>1</v>
      </c>
      <c r="N409" s="247" t="s">
        <v>40</v>
      </c>
      <c r="O409" s="92"/>
      <c r="P409" s="248">
        <f>O409*H409</f>
        <v>0</v>
      </c>
      <c r="Q409" s="248">
        <v>0</v>
      </c>
      <c r="R409" s="248">
        <f>Q409*H409</f>
        <v>0</v>
      </c>
      <c r="S409" s="248">
        <v>0</v>
      </c>
      <c r="T409" s="249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50" t="s">
        <v>154</v>
      </c>
      <c r="AT409" s="250" t="s">
        <v>150</v>
      </c>
      <c r="AU409" s="250" t="s">
        <v>85</v>
      </c>
      <c r="AY409" s="16" t="s">
        <v>148</v>
      </c>
      <c r="BE409" s="140">
        <f>IF(N409="základní",J409,0)</f>
        <v>0</v>
      </c>
      <c r="BF409" s="140">
        <f>IF(N409="snížená",J409,0)</f>
        <v>0</v>
      </c>
      <c r="BG409" s="140">
        <f>IF(N409="zákl. přenesená",J409,0)</f>
        <v>0</v>
      </c>
      <c r="BH409" s="140">
        <f>IF(N409="sníž. přenesená",J409,0)</f>
        <v>0</v>
      </c>
      <c r="BI409" s="140">
        <f>IF(N409="nulová",J409,0)</f>
        <v>0</v>
      </c>
      <c r="BJ409" s="16" t="s">
        <v>83</v>
      </c>
      <c r="BK409" s="140">
        <f>ROUND(I409*H409,2)</f>
        <v>0</v>
      </c>
      <c r="BL409" s="16" t="s">
        <v>154</v>
      </c>
      <c r="BM409" s="250" t="s">
        <v>555</v>
      </c>
    </row>
    <row r="410" s="2" customFormat="1">
      <c r="A410" s="39"/>
      <c r="B410" s="40"/>
      <c r="C410" s="41"/>
      <c r="D410" s="253" t="s">
        <v>163</v>
      </c>
      <c r="E410" s="41"/>
      <c r="F410" s="263" t="s">
        <v>554</v>
      </c>
      <c r="G410" s="41"/>
      <c r="H410" s="41"/>
      <c r="I410" s="209"/>
      <c r="J410" s="41"/>
      <c r="K410" s="41"/>
      <c r="L410" s="42"/>
      <c r="M410" s="264"/>
      <c r="N410" s="265"/>
      <c r="O410" s="92"/>
      <c r="P410" s="92"/>
      <c r="Q410" s="92"/>
      <c r="R410" s="92"/>
      <c r="S410" s="92"/>
      <c r="T410" s="93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T410" s="16" t="s">
        <v>163</v>
      </c>
      <c r="AU410" s="16" t="s">
        <v>85</v>
      </c>
    </row>
    <row r="411" s="13" customFormat="1">
      <c r="A411" s="13"/>
      <c r="B411" s="251"/>
      <c r="C411" s="252"/>
      <c r="D411" s="253" t="s">
        <v>156</v>
      </c>
      <c r="E411" s="254" t="s">
        <v>1</v>
      </c>
      <c r="F411" s="255" t="s">
        <v>556</v>
      </c>
      <c r="G411" s="252"/>
      <c r="H411" s="256">
        <v>1798.152</v>
      </c>
      <c r="I411" s="257"/>
      <c r="J411" s="252"/>
      <c r="K411" s="252"/>
      <c r="L411" s="258"/>
      <c r="M411" s="259"/>
      <c r="N411" s="260"/>
      <c r="O411" s="260"/>
      <c r="P411" s="260"/>
      <c r="Q411" s="260"/>
      <c r="R411" s="260"/>
      <c r="S411" s="260"/>
      <c r="T411" s="261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62" t="s">
        <v>156</v>
      </c>
      <c r="AU411" s="262" t="s">
        <v>85</v>
      </c>
      <c r="AV411" s="13" t="s">
        <v>85</v>
      </c>
      <c r="AW411" s="13" t="s">
        <v>30</v>
      </c>
      <c r="AX411" s="13" t="s">
        <v>83</v>
      </c>
      <c r="AY411" s="262" t="s">
        <v>148</v>
      </c>
    </row>
    <row r="412" s="2" customFormat="1" ht="33" customHeight="1">
      <c r="A412" s="39"/>
      <c r="B412" s="40"/>
      <c r="C412" s="239" t="s">
        <v>557</v>
      </c>
      <c r="D412" s="239" t="s">
        <v>150</v>
      </c>
      <c r="E412" s="240" t="s">
        <v>558</v>
      </c>
      <c r="F412" s="241" t="s">
        <v>559</v>
      </c>
      <c r="G412" s="242" t="s">
        <v>216</v>
      </c>
      <c r="H412" s="243">
        <v>1798.152</v>
      </c>
      <c r="I412" s="244"/>
      <c r="J412" s="245">
        <f>ROUND(I412*H412,2)</f>
        <v>0</v>
      </c>
      <c r="K412" s="241" t="s">
        <v>1</v>
      </c>
      <c r="L412" s="42"/>
      <c r="M412" s="246" t="s">
        <v>1</v>
      </c>
      <c r="N412" s="247" t="s">
        <v>40</v>
      </c>
      <c r="O412" s="92"/>
      <c r="P412" s="248">
        <f>O412*H412</f>
        <v>0</v>
      </c>
      <c r="Q412" s="248">
        <v>0</v>
      </c>
      <c r="R412" s="248">
        <f>Q412*H412</f>
        <v>0</v>
      </c>
      <c r="S412" s="248">
        <v>0</v>
      </c>
      <c r="T412" s="249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50" t="s">
        <v>154</v>
      </c>
      <c r="AT412" s="250" t="s">
        <v>150</v>
      </c>
      <c r="AU412" s="250" t="s">
        <v>85</v>
      </c>
      <c r="AY412" s="16" t="s">
        <v>148</v>
      </c>
      <c r="BE412" s="140">
        <f>IF(N412="základní",J412,0)</f>
        <v>0</v>
      </c>
      <c r="BF412" s="140">
        <f>IF(N412="snížená",J412,0)</f>
        <v>0</v>
      </c>
      <c r="BG412" s="140">
        <f>IF(N412="zákl. přenesená",J412,0)</f>
        <v>0</v>
      </c>
      <c r="BH412" s="140">
        <f>IF(N412="sníž. přenesená",J412,0)</f>
        <v>0</v>
      </c>
      <c r="BI412" s="140">
        <f>IF(N412="nulová",J412,0)</f>
        <v>0</v>
      </c>
      <c r="BJ412" s="16" t="s">
        <v>83</v>
      </c>
      <c r="BK412" s="140">
        <f>ROUND(I412*H412,2)</f>
        <v>0</v>
      </c>
      <c r="BL412" s="16" t="s">
        <v>154</v>
      </c>
      <c r="BM412" s="250" t="s">
        <v>560</v>
      </c>
    </row>
    <row r="413" s="2" customFormat="1">
      <c r="A413" s="39"/>
      <c r="B413" s="40"/>
      <c r="C413" s="41"/>
      <c r="D413" s="253" t="s">
        <v>163</v>
      </c>
      <c r="E413" s="41"/>
      <c r="F413" s="263" t="s">
        <v>559</v>
      </c>
      <c r="G413" s="41"/>
      <c r="H413" s="41"/>
      <c r="I413" s="209"/>
      <c r="J413" s="41"/>
      <c r="K413" s="41"/>
      <c r="L413" s="42"/>
      <c r="M413" s="264"/>
      <c r="N413" s="265"/>
      <c r="O413" s="92"/>
      <c r="P413" s="92"/>
      <c r="Q413" s="92"/>
      <c r="R413" s="92"/>
      <c r="S413" s="92"/>
      <c r="T413" s="93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6" t="s">
        <v>163</v>
      </c>
      <c r="AU413" s="16" t="s">
        <v>85</v>
      </c>
    </row>
    <row r="414" s="13" customFormat="1">
      <c r="A414" s="13"/>
      <c r="B414" s="251"/>
      <c r="C414" s="252"/>
      <c r="D414" s="253" t="s">
        <v>156</v>
      </c>
      <c r="E414" s="254" t="s">
        <v>1</v>
      </c>
      <c r="F414" s="255" t="s">
        <v>556</v>
      </c>
      <c r="G414" s="252"/>
      <c r="H414" s="256">
        <v>1798.152</v>
      </c>
      <c r="I414" s="257"/>
      <c r="J414" s="252"/>
      <c r="K414" s="252"/>
      <c r="L414" s="258"/>
      <c r="M414" s="259"/>
      <c r="N414" s="260"/>
      <c r="O414" s="260"/>
      <c r="P414" s="260"/>
      <c r="Q414" s="260"/>
      <c r="R414" s="260"/>
      <c r="S414" s="260"/>
      <c r="T414" s="261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62" t="s">
        <v>156</v>
      </c>
      <c r="AU414" s="262" t="s">
        <v>85</v>
      </c>
      <c r="AV414" s="13" t="s">
        <v>85</v>
      </c>
      <c r="AW414" s="13" t="s">
        <v>30</v>
      </c>
      <c r="AX414" s="13" t="s">
        <v>83</v>
      </c>
      <c r="AY414" s="262" t="s">
        <v>148</v>
      </c>
    </row>
    <row r="415" s="12" customFormat="1" ht="25.92" customHeight="1">
      <c r="A415" s="12"/>
      <c r="B415" s="223"/>
      <c r="C415" s="224"/>
      <c r="D415" s="225" t="s">
        <v>74</v>
      </c>
      <c r="E415" s="226" t="s">
        <v>561</v>
      </c>
      <c r="F415" s="226" t="s">
        <v>562</v>
      </c>
      <c r="G415" s="224"/>
      <c r="H415" s="224"/>
      <c r="I415" s="227"/>
      <c r="J415" s="228">
        <f>BK415</f>
        <v>0</v>
      </c>
      <c r="K415" s="224"/>
      <c r="L415" s="229"/>
      <c r="M415" s="230"/>
      <c r="N415" s="231"/>
      <c r="O415" s="231"/>
      <c r="P415" s="232">
        <f>P416+P433</f>
        <v>0</v>
      </c>
      <c r="Q415" s="231"/>
      <c r="R415" s="232">
        <f>R416+R433</f>
        <v>0.48792000000000002</v>
      </c>
      <c r="S415" s="231"/>
      <c r="T415" s="233">
        <f>T416+T433</f>
        <v>0</v>
      </c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R415" s="234" t="s">
        <v>85</v>
      </c>
      <c r="AT415" s="235" t="s">
        <v>74</v>
      </c>
      <c r="AU415" s="235" t="s">
        <v>75</v>
      </c>
      <c r="AY415" s="234" t="s">
        <v>148</v>
      </c>
      <c r="BK415" s="236">
        <f>BK416+BK433</f>
        <v>0</v>
      </c>
    </row>
    <row r="416" s="12" customFormat="1" ht="22.8" customHeight="1">
      <c r="A416" s="12"/>
      <c r="B416" s="223"/>
      <c r="C416" s="224"/>
      <c r="D416" s="225" t="s">
        <v>74</v>
      </c>
      <c r="E416" s="237" t="s">
        <v>563</v>
      </c>
      <c r="F416" s="237" t="s">
        <v>564</v>
      </c>
      <c r="G416" s="224"/>
      <c r="H416" s="224"/>
      <c r="I416" s="227"/>
      <c r="J416" s="238">
        <f>BK416</f>
        <v>0</v>
      </c>
      <c r="K416" s="224"/>
      <c r="L416" s="229"/>
      <c r="M416" s="230"/>
      <c r="N416" s="231"/>
      <c r="O416" s="231"/>
      <c r="P416" s="232">
        <f>SUM(P417:P432)</f>
        <v>0</v>
      </c>
      <c r="Q416" s="231"/>
      <c r="R416" s="232">
        <f>SUM(R417:R432)</f>
        <v>0.48792000000000002</v>
      </c>
      <c r="S416" s="231"/>
      <c r="T416" s="233">
        <f>SUM(T417:T432)</f>
        <v>0</v>
      </c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R416" s="234" t="s">
        <v>85</v>
      </c>
      <c r="AT416" s="235" t="s">
        <v>74</v>
      </c>
      <c r="AU416" s="235" t="s">
        <v>83</v>
      </c>
      <c r="AY416" s="234" t="s">
        <v>148</v>
      </c>
      <c r="BK416" s="236">
        <f>SUM(BK417:BK432)</f>
        <v>0</v>
      </c>
    </row>
    <row r="417" s="2" customFormat="1" ht="24.15" customHeight="1">
      <c r="A417" s="39"/>
      <c r="B417" s="40"/>
      <c r="C417" s="239" t="s">
        <v>565</v>
      </c>
      <c r="D417" s="239" t="s">
        <v>150</v>
      </c>
      <c r="E417" s="240" t="s">
        <v>566</v>
      </c>
      <c r="F417" s="241" t="s">
        <v>567</v>
      </c>
      <c r="G417" s="242" t="s">
        <v>153</v>
      </c>
      <c r="H417" s="243">
        <v>250.80000000000001</v>
      </c>
      <c r="I417" s="244"/>
      <c r="J417" s="245">
        <f>ROUND(I417*H417,2)</f>
        <v>0</v>
      </c>
      <c r="K417" s="241" t="s">
        <v>1</v>
      </c>
      <c r="L417" s="42"/>
      <c r="M417" s="246" t="s">
        <v>1</v>
      </c>
      <c r="N417" s="247" t="s">
        <v>40</v>
      </c>
      <c r="O417" s="92"/>
      <c r="P417" s="248">
        <f>O417*H417</f>
        <v>0</v>
      </c>
      <c r="Q417" s="248">
        <v>0</v>
      </c>
      <c r="R417" s="248">
        <f>Q417*H417</f>
        <v>0</v>
      </c>
      <c r="S417" s="248">
        <v>0</v>
      </c>
      <c r="T417" s="249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50" t="s">
        <v>198</v>
      </c>
      <c r="AT417" s="250" t="s">
        <v>150</v>
      </c>
      <c r="AU417" s="250" t="s">
        <v>85</v>
      </c>
      <c r="AY417" s="16" t="s">
        <v>148</v>
      </c>
      <c r="BE417" s="140">
        <f>IF(N417="základní",J417,0)</f>
        <v>0</v>
      </c>
      <c r="BF417" s="140">
        <f>IF(N417="snížená",J417,0)</f>
        <v>0</v>
      </c>
      <c r="BG417" s="140">
        <f>IF(N417="zákl. přenesená",J417,0)</f>
        <v>0</v>
      </c>
      <c r="BH417" s="140">
        <f>IF(N417="sníž. přenesená",J417,0)</f>
        <v>0</v>
      </c>
      <c r="BI417" s="140">
        <f>IF(N417="nulová",J417,0)</f>
        <v>0</v>
      </c>
      <c r="BJ417" s="16" t="s">
        <v>83</v>
      </c>
      <c r="BK417" s="140">
        <f>ROUND(I417*H417,2)</f>
        <v>0</v>
      </c>
      <c r="BL417" s="16" t="s">
        <v>198</v>
      </c>
      <c r="BM417" s="250" t="s">
        <v>568</v>
      </c>
    </row>
    <row r="418" s="2" customFormat="1">
      <c r="A418" s="39"/>
      <c r="B418" s="40"/>
      <c r="C418" s="41"/>
      <c r="D418" s="253" t="s">
        <v>163</v>
      </c>
      <c r="E418" s="41"/>
      <c r="F418" s="263" t="s">
        <v>569</v>
      </c>
      <c r="G418" s="41"/>
      <c r="H418" s="41"/>
      <c r="I418" s="209"/>
      <c r="J418" s="41"/>
      <c r="K418" s="41"/>
      <c r="L418" s="42"/>
      <c r="M418" s="264"/>
      <c r="N418" s="265"/>
      <c r="O418" s="92"/>
      <c r="P418" s="92"/>
      <c r="Q418" s="92"/>
      <c r="R418" s="92"/>
      <c r="S418" s="92"/>
      <c r="T418" s="93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T418" s="16" t="s">
        <v>163</v>
      </c>
      <c r="AU418" s="16" t="s">
        <v>85</v>
      </c>
    </row>
    <row r="419" s="13" customFormat="1">
      <c r="A419" s="13"/>
      <c r="B419" s="251"/>
      <c r="C419" s="252"/>
      <c r="D419" s="253" t="s">
        <v>156</v>
      </c>
      <c r="E419" s="254" t="s">
        <v>1</v>
      </c>
      <c r="F419" s="255" t="s">
        <v>570</v>
      </c>
      <c r="G419" s="252"/>
      <c r="H419" s="256">
        <v>250.80000000000001</v>
      </c>
      <c r="I419" s="257"/>
      <c r="J419" s="252"/>
      <c r="K419" s="252"/>
      <c r="L419" s="258"/>
      <c r="M419" s="259"/>
      <c r="N419" s="260"/>
      <c r="O419" s="260"/>
      <c r="P419" s="260"/>
      <c r="Q419" s="260"/>
      <c r="R419" s="260"/>
      <c r="S419" s="260"/>
      <c r="T419" s="261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62" t="s">
        <v>156</v>
      </c>
      <c r="AU419" s="262" t="s">
        <v>85</v>
      </c>
      <c r="AV419" s="13" t="s">
        <v>85</v>
      </c>
      <c r="AW419" s="13" t="s">
        <v>30</v>
      </c>
      <c r="AX419" s="13" t="s">
        <v>83</v>
      </c>
      <c r="AY419" s="262" t="s">
        <v>148</v>
      </c>
    </row>
    <row r="420" s="2" customFormat="1" ht="33" customHeight="1">
      <c r="A420" s="39"/>
      <c r="B420" s="40"/>
      <c r="C420" s="239" t="s">
        <v>571</v>
      </c>
      <c r="D420" s="239" t="s">
        <v>150</v>
      </c>
      <c r="E420" s="240" t="s">
        <v>572</v>
      </c>
      <c r="F420" s="241" t="s">
        <v>573</v>
      </c>
      <c r="G420" s="242" t="s">
        <v>153</v>
      </c>
      <c r="H420" s="243">
        <v>501.60000000000002</v>
      </c>
      <c r="I420" s="244"/>
      <c r="J420" s="245">
        <f>ROUND(I420*H420,2)</f>
        <v>0</v>
      </c>
      <c r="K420" s="241" t="s">
        <v>1</v>
      </c>
      <c r="L420" s="42"/>
      <c r="M420" s="246" t="s">
        <v>1</v>
      </c>
      <c r="N420" s="247" t="s">
        <v>40</v>
      </c>
      <c r="O420" s="92"/>
      <c r="P420" s="248">
        <f>O420*H420</f>
        <v>0</v>
      </c>
      <c r="Q420" s="248">
        <v>0</v>
      </c>
      <c r="R420" s="248">
        <f>Q420*H420</f>
        <v>0</v>
      </c>
      <c r="S420" s="248">
        <v>0</v>
      </c>
      <c r="T420" s="249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50" t="s">
        <v>198</v>
      </c>
      <c r="AT420" s="250" t="s">
        <v>150</v>
      </c>
      <c r="AU420" s="250" t="s">
        <v>85</v>
      </c>
      <c r="AY420" s="16" t="s">
        <v>148</v>
      </c>
      <c r="BE420" s="140">
        <f>IF(N420="základní",J420,0)</f>
        <v>0</v>
      </c>
      <c r="BF420" s="140">
        <f>IF(N420="snížená",J420,0)</f>
        <v>0</v>
      </c>
      <c r="BG420" s="140">
        <f>IF(N420="zákl. přenesená",J420,0)</f>
        <v>0</v>
      </c>
      <c r="BH420" s="140">
        <f>IF(N420="sníž. přenesená",J420,0)</f>
        <v>0</v>
      </c>
      <c r="BI420" s="140">
        <f>IF(N420="nulová",J420,0)</f>
        <v>0</v>
      </c>
      <c r="BJ420" s="16" t="s">
        <v>83</v>
      </c>
      <c r="BK420" s="140">
        <f>ROUND(I420*H420,2)</f>
        <v>0</v>
      </c>
      <c r="BL420" s="16" t="s">
        <v>198</v>
      </c>
      <c r="BM420" s="250" t="s">
        <v>574</v>
      </c>
    </row>
    <row r="421" s="2" customFormat="1">
      <c r="A421" s="39"/>
      <c r="B421" s="40"/>
      <c r="C421" s="41"/>
      <c r="D421" s="253" t="s">
        <v>163</v>
      </c>
      <c r="E421" s="41"/>
      <c r="F421" s="263" t="s">
        <v>575</v>
      </c>
      <c r="G421" s="41"/>
      <c r="H421" s="41"/>
      <c r="I421" s="209"/>
      <c r="J421" s="41"/>
      <c r="K421" s="41"/>
      <c r="L421" s="42"/>
      <c r="M421" s="264"/>
      <c r="N421" s="265"/>
      <c r="O421" s="92"/>
      <c r="P421" s="92"/>
      <c r="Q421" s="92"/>
      <c r="R421" s="92"/>
      <c r="S421" s="92"/>
      <c r="T421" s="93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6" t="s">
        <v>163</v>
      </c>
      <c r="AU421" s="16" t="s">
        <v>85</v>
      </c>
    </row>
    <row r="422" s="13" customFormat="1">
      <c r="A422" s="13"/>
      <c r="B422" s="251"/>
      <c r="C422" s="252"/>
      <c r="D422" s="253" t="s">
        <v>156</v>
      </c>
      <c r="E422" s="254" t="s">
        <v>1</v>
      </c>
      <c r="F422" s="255" t="s">
        <v>576</v>
      </c>
      <c r="G422" s="252"/>
      <c r="H422" s="256">
        <v>501.60000000000002</v>
      </c>
      <c r="I422" s="257"/>
      <c r="J422" s="252"/>
      <c r="K422" s="252"/>
      <c r="L422" s="258"/>
      <c r="M422" s="259"/>
      <c r="N422" s="260"/>
      <c r="O422" s="260"/>
      <c r="P422" s="260"/>
      <c r="Q422" s="260"/>
      <c r="R422" s="260"/>
      <c r="S422" s="260"/>
      <c r="T422" s="261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62" t="s">
        <v>156</v>
      </c>
      <c r="AU422" s="262" t="s">
        <v>85</v>
      </c>
      <c r="AV422" s="13" t="s">
        <v>85</v>
      </c>
      <c r="AW422" s="13" t="s">
        <v>30</v>
      </c>
      <c r="AX422" s="13" t="s">
        <v>83</v>
      </c>
      <c r="AY422" s="262" t="s">
        <v>148</v>
      </c>
    </row>
    <row r="423" s="2" customFormat="1" ht="49.05" customHeight="1">
      <c r="A423" s="39"/>
      <c r="B423" s="40"/>
      <c r="C423" s="239" t="s">
        <v>577</v>
      </c>
      <c r="D423" s="239" t="s">
        <v>150</v>
      </c>
      <c r="E423" s="240" t="s">
        <v>578</v>
      </c>
      <c r="F423" s="241" t="s">
        <v>579</v>
      </c>
      <c r="G423" s="242" t="s">
        <v>153</v>
      </c>
      <c r="H423" s="243">
        <v>652.62300000000005</v>
      </c>
      <c r="I423" s="244"/>
      <c r="J423" s="245">
        <f>ROUND(I423*H423,2)</f>
        <v>0</v>
      </c>
      <c r="K423" s="241" t="s">
        <v>1</v>
      </c>
      <c r="L423" s="42"/>
      <c r="M423" s="246" t="s">
        <v>1</v>
      </c>
      <c r="N423" s="247" t="s">
        <v>40</v>
      </c>
      <c r="O423" s="92"/>
      <c r="P423" s="248">
        <f>O423*H423</f>
        <v>0</v>
      </c>
      <c r="Q423" s="248">
        <v>0</v>
      </c>
      <c r="R423" s="248">
        <f>Q423*H423</f>
        <v>0</v>
      </c>
      <c r="S423" s="248">
        <v>0</v>
      </c>
      <c r="T423" s="249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50" t="s">
        <v>198</v>
      </c>
      <c r="AT423" s="250" t="s">
        <v>150</v>
      </c>
      <c r="AU423" s="250" t="s">
        <v>85</v>
      </c>
      <c r="AY423" s="16" t="s">
        <v>148</v>
      </c>
      <c r="BE423" s="140">
        <f>IF(N423="základní",J423,0)</f>
        <v>0</v>
      </c>
      <c r="BF423" s="140">
        <f>IF(N423="snížená",J423,0)</f>
        <v>0</v>
      </c>
      <c r="BG423" s="140">
        <f>IF(N423="zákl. přenesená",J423,0)</f>
        <v>0</v>
      </c>
      <c r="BH423" s="140">
        <f>IF(N423="sníž. přenesená",J423,0)</f>
        <v>0</v>
      </c>
      <c r="BI423" s="140">
        <f>IF(N423="nulová",J423,0)</f>
        <v>0</v>
      </c>
      <c r="BJ423" s="16" t="s">
        <v>83</v>
      </c>
      <c r="BK423" s="140">
        <f>ROUND(I423*H423,2)</f>
        <v>0</v>
      </c>
      <c r="BL423" s="16" t="s">
        <v>198</v>
      </c>
      <c r="BM423" s="250" t="s">
        <v>580</v>
      </c>
    </row>
    <row r="424" s="2" customFormat="1">
      <c r="A424" s="39"/>
      <c r="B424" s="40"/>
      <c r="C424" s="41"/>
      <c r="D424" s="253" t="s">
        <v>163</v>
      </c>
      <c r="E424" s="41"/>
      <c r="F424" s="263" t="s">
        <v>575</v>
      </c>
      <c r="G424" s="41"/>
      <c r="H424" s="41"/>
      <c r="I424" s="209"/>
      <c r="J424" s="41"/>
      <c r="K424" s="41"/>
      <c r="L424" s="42"/>
      <c r="M424" s="264"/>
      <c r="N424" s="265"/>
      <c r="O424" s="92"/>
      <c r="P424" s="92"/>
      <c r="Q424" s="92"/>
      <c r="R424" s="92"/>
      <c r="S424" s="92"/>
      <c r="T424" s="93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T424" s="16" t="s">
        <v>163</v>
      </c>
      <c r="AU424" s="16" t="s">
        <v>85</v>
      </c>
    </row>
    <row r="425" s="13" customFormat="1">
      <c r="A425" s="13"/>
      <c r="B425" s="251"/>
      <c r="C425" s="252"/>
      <c r="D425" s="253" t="s">
        <v>156</v>
      </c>
      <c r="E425" s="254" t="s">
        <v>1</v>
      </c>
      <c r="F425" s="255" t="s">
        <v>581</v>
      </c>
      <c r="G425" s="252"/>
      <c r="H425" s="256">
        <v>652.62300000000005</v>
      </c>
      <c r="I425" s="257"/>
      <c r="J425" s="252"/>
      <c r="K425" s="252"/>
      <c r="L425" s="258"/>
      <c r="M425" s="259"/>
      <c r="N425" s="260"/>
      <c r="O425" s="260"/>
      <c r="P425" s="260"/>
      <c r="Q425" s="260"/>
      <c r="R425" s="260"/>
      <c r="S425" s="260"/>
      <c r="T425" s="261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62" t="s">
        <v>156</v>
      </c>
      <c r="AU425" s="262" t="s">
        <v>85</v>
      </c>
      <c r="AV425" s="13" t="s">
        <v>85</v>
      </c>
      <c r="AW425" s="13" t="s">
        <v>30</v>
      </c>
      <c r="AX425" s="13" t="s">
        <v>83</v>
      </c>
      <c r="AY425" s="262" t="s">
        <v>148</v>
      </c>
    </row>
    <row r="426" s="2" customFormat="1" ht="24.15" customHeight="1">
      <c r="A426" s="39"/>
      <c r="B426" s="40"/>
      <c r="C426" s="239" t="s">
        <v>582</v>
      </c>
      <c r="D426" s="239" t="s">
        <v>150</v>
      </c>
      <c r="E426" s="240" t="s">
        <v>583</v>
      </c>
      <c r="F426" s="241" t="s">
        <v>584</v>
      </c>
      <c r="G426" s="242" t="s">
        <v>153</v>
      </c>
      <c r="H426" s="243">
        <v>456</v>
      </c>
      <c r="I426" s="244"/>
      <c r="J426" s="245">
        <f>ROUND(I426*H426,2)</f>
        <v>0</v>
      </c>
      <c r="K426" s="241" t="s">
        <v>298</v>
      </c>
      <c r="L426" s="42"/>
      <c r="M426" s="246" t="s">
        <v>1</v>
      </c>
      <c r="N426" s="247" t="s">
        <v>40</v>
      </c>
      <c r="O426" s="92"/>
      <c r="P426" s="248">
        <f>O426*H426</f>
        <v>0</v>
      </c>
      <c r="Q426" s="248">
        <v>0.00035</v>
      </c>
      <c r="R426" s="248">
        <f>Q426*H426</f>
        <v>0.15959999999999999</v>
      </c>
      <c r="S426" s="248">
        <v>0</v>
      </c>
      <c r="T426" s="249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50" t="s">
        <v>198</v>
      </c>
      <c r="AT426" s="250" t="s">
        <v>150</v>
      </c>
      <c r="AU426" s="250" t="s">
        <v>85</v>
      </c>
      <c r="AY426" s="16" t="s">
        <v>148</v>
      </c>
      <c r="BE426" s="140">
        <f>IF(N426="základní",J426,0)</f>
        <v>0</v>
      </c>
      <c r="BF426" s="140">
        <f>IF(N426="snížená",J426,0)</f>
        <v>0</v>
      </c>
      <c r="BG426" s="140">
        <f>IF(N426="zákl. přenesená",J426,0)</f>
        <v>0</v>
      </c>
      <c r="BH426" s="140">
        <f>IF(N426="sníž. přenesená",J426,0)</f>
        <v>0</v>
      </c>
      <c r="BI426" s="140">
        <f>IF(N426="nulová",J426,0)</f>
        <v>0</v>
      </c>
      <c r="BJ426" s="16" t="s">
        <v>83</v>
      </c>
      <c r="BK426" s="140">
        <f>ROUND(I426*H426,2)</f>
        <v>0</v>
      </c>
      <c r="BL426" s="16" t="s">
        <v>198</v>
      </c>
      <c r="BM426" s="250" t="s">
        <v>585</v>
      </c>
    </row>
    <row r="427" s="2" customFormat="1">
      <c r="A427" s="39"/>
      <c r="B427" s="40"/>
      <c r="C427" s="41"/>
      <c r="D427" s="253" t="s">
        <v>163</v>
      </c>
      <c r="E427" s="41"/>
      <c r="F427" s="263" t="s">
        <v>586</v>
      </c>
      <c r="G427" s="41"/>
      <c r="H427" s="41"/>
      <c r="I427" s="209"/>
      <c r="J427" s="41"/>
      <c r="K427" s="41"/>
      <c r="L427" s="42"/>
      <c r="M427" s="264"/>
      <c r="N427" s="265"/>
      <c r="O427" s="92"/>
      <c r="P427" s="92"/>
      <c r="Q427" s="92"/>
      <c r="R427" s="92"/>
      <c r="S427" s="92"/>
      <c r="T427" s="93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T427" s="16" t="s">
        <v>163</v>
      </c>
      <c r="AU427" s="16" t="s">
        <v>85</v>
      </c>
    </row>
    <row r="428" s="2" customFormat="1">
      <c r="A428" s="39"/>
      <c r="B428" s="40"/>
      <c r="C428" s="41"/>
      <c r="D428" s="266" t="s">
        <v>165</v>
      </c>
      <c r="E428" s="41"/>
      <c r="F428" s="267" t="s">
        <v>587</v>
      </c>
      <c r="G428" s="41"/>
      <c r="H428" s="41"/>
      <c r="I428" s="209"/>
      <c r="J428" s="41"/>
      <c r="K428" s="41"/>
      <c r="L428" s="42"/>
      <c r="M428" s="264"/>
      <c r="N428" s="265"/>
      <c r="O428" s="92"/>
      <c r="P428" s="92"/>
      <c r="Q428" s="92"/>
      <c r="R428" s="92"/>
      <c r="S428" s="92"/>
      <c r="T428" s="93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6" t="s">
        <v>165</v>
      </c>
      <c r="AU428" s="16" t="s">
        <v>85</v>
      </c>
    </row>
    <row r="429" s="13" customFormat="1">
      <c r="A429" s="13"/>
      <c r="B429" s="251"/>
      <c r="C429" s="252"/>
      <c r="D429" s="253" t="s">
        <v>156</v>
      </c>
      <c r="E429" s="254" t="s">
        <v>1</v>
      </c>
      <c r="F429" s="255" t="s">
        <v>588</v>
      </c>
      <c r="G429" s="252"/>
      <c r="H429" s="256">
        <v>456</v>
      </c>
      <c r="I429" s="257"/>
      <c r="J429" s="252"/>
      <c r="K429" s="252"/>
      <c r="L429" s="258"/>
      <c r="M429" s="259"/>
      <c r="N429" s="260"/>
      <c r="O429" s="260"/>
      <c r="P429" s="260"/>
      <c r="Q429" s="260"/>
      <c r="R429" s="260"/>
      <c r="S429" s="260"/>
      <c r="T429" s="261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62" t="s">
        <v>156</v>
      </c>
      <c r="AU429" s="262" t="s">
        <v>85</v>
      </c>
      <c r="AV429" s="13" t="s">
        <v>85</v>
      </c>
      <c r="AW429" s="13" t="s">
        <v>30</v>
      </c>
      <c r="AX429" s="13" t="s">
        <v>83</v>
      </c>
      <c r="AY429" s="262" t="s">
        <v>148</v>
      </c>
    </row>
    <row r="430" s="2" customFormat="1" ht="37.8" customHeight="1">
      <c r="A430" s="39"/>
      <c r="B430" s="40"/>
      <c r="C430" s="280" t="s">
        <v>589</v>
      </c>
      <c r="D430" s="280" t="s">
        <v>295</v>
      </c>
      <c r="E430" s="281" t="s">
        <v>590</v>
      </c>
      <c r="F430" s="282" t="s">
        <v>591</v>
      </c>
      <c r="G430" s="283" t="s">
        <v>153</v>
      </c>
      <c r="H430" s="284">
        <v>547.20000000000005</v>
      </c>
      <c r="I430" s="285"/>
      <c r="J430" s="286">
        <f>ROUND(I430*H430,2)</f>
        <v>0</v>
      </c>
      <c r="K430" s="282" t="s">
        <v>1</v>
      </c>
      <c r="L430" s="287"/>
      <c r="M430" s="288" t="s">
        <v>1</v>
      </c>
      <c r="N430" s="289" t="s">
        <v>40</v>
      </c>
      <c r="O430" s="92"/>
      <c r="P430" s="248">
        <f>O430*H430</f>
        <v>0</v>
      </c>
      <c r="Q430" s="248">
        <v>0.00059999999999999995</v>
      </c>
      <c r="R430" s="248">
        <f>Q430*H430</f>
        <v>0.32832</v>
      </c>
      <c r="S430" s="248">
        <v>0</v>
      </c>
      <c r="T430" s="249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50" t="s">
        <v>246</v>
      </c>
      <c r="AT430" s="250" t="s">
        <v>295</v>
      </c>
      <c r="AU430" s="250" t="s">
        <v>85</v>
      </c>
      <c r="AY430" s="16" t="s">
        <v>148</v>
      </c>
      <c r="BE430" s="140">
        <f>IF(N430="základní",J430,0)</f>
        <v>0</v>
      </c>
      <c r="BF430" s="140">
        <f>IF(N430="snížená",J430,0)</f>
        <v>0</v>
      </c>
      <c r="BG430" s="140">
        <f>IF(N430="zákl. přenesená",J430,0)</f>
        <v>0</v>
      </c>
      <c r="BH430" s="140">
        <f>IF(N430="sníž. přenesená",J430,0)</f>
        <v>0</v>
      </c>
      <c r="BI430" s="140">
        <f>IF(N430="nulová",J430,0)</f>
        <v>0</v>
      </c>
      <c r="BJ430" s="16" t="s">
        <v>83</v>
      </c>
      <c r="BK430" s="140">
        <f>ROUND(I430*H430,2)</f>
        <v>0</v>
      </c>
      <c r="BL430" s="16" t="s">
        <v>198</v>
      </c>
      <c r="BM430" s="250" t="s">
        <v>592</v>
      </c>
    </row>
    <row r="431" s="2" customFormat="1">
      <c r="A431" s="39"/>
      <c r="B431" s="40"/>
      <c r="C431" s="41"/>
      <c r="D431" s="253" t="s">
        <v>163</v>
      </c>
      <c r="E431" s="41"/>
      <c r="F431" s="263" t="s">
        <v>593</v>
      </c>
      <c r="G431" s="41"/>
      <c r="H431" s="41"/>
      <c r="I431" s="209"/>
      <c r="J431" s="41"/>
      <c r="K431" s="41"/>
      <c r="L431" s="42"/>
      <c r="M431" s="264"/>
      <c r="N431" s="265"/>
      <c r="O431" s="92"/>
      <c r="P431" s="92"/>
      <c r="Q431" s="92"/>
      <c r="R431" s="92"/>
      <c r="S431" s="92"/>
      <c r="T431" s="93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6" t="s">
        <v>163</v>
      </c>
      <c r="AU431" s="16" t="s">
        <v>85</v>
      </c>
    </row>
    <row r="432" s="13" customFormat="1">
      <c r="A432" s="13"/>
      <c r="B432" s="251"/>
      <c r="C432" s="252"/>
      <c r="D432" s="253" t="s">
        <v>156</v>
      </c>
      <c r="E432" s="254" t="s">
        <v>1</v>
      </c>
      <c r="F432" s="255" t="s">
        <v>594</v>
      </c>
      <c r="G432" s="252"/>
      <c r="H432" s="256">
        <v>547.20000000000005</v>
      </c>
      <c r="I432" s="257"/>
      <c r="J432" s="252"/>
      <c r="K432" s="252"/>
      <c r="L432" s="258"/>
      <c r="M432" s="259"/>
      <c r="N432" s="260"/>
      <c r="O432" s="260"/>
      <c r="P432" s="260"/>
      <c r="Q432" s="260"/>
      <c r="R432" s="260"/>
      <c r="S432" s="260"/>
      <c r="T432" s="261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62" t="s">
        <v>156</v>
      </c>
      <c r="AU432" s="262" t="s">
        <v>85</v>
      </c>
      <c r="AV432" s="13" t="s">
        <v>85</v>
      </c>
      <c r="AW432" s="13" t="s">
        <v>30</v>
      </c>
      <c r="AX432" s="13" t="s">
        <v>83</v>
      </c>
      <c r="AY432" s="262" t="s">
        <v>148</v>
      </c>
    </row>
    <row r="433" s="12" customFormat="1" ht="22.8" customHeight="1">
      <c r="A433" s="12"/>
      <c r="B433" s="223"/>
      <c r="C433" s="224"/>
      <c r="D433" s="225" t="s">
        <v>74</v>
      </c>
      <c r="E433" s="237" t="s">
        <v>595</v>
      </c>
      <c r="F433" s="237" t="s">
        <v>596</v>
      </c>
      <c r="G433" s="224"/>
      <c r="H433" s="224"/>
      <c r="I433" s="227"/>
      <c r="J433" s="238">
        <f>BK433</f>
        <v>0</v>
      </c>
      <c r="K433" s="224"/>
      <c r="L433" s="229"/>
      <c r="M433" s="230"/>
      <c r="N433" s="231"/>
      <c r="O433" s="231"/>
      <c r="P433" s="232">
        <f>SUM(P434:P436)</f>
        <v>0</v>
      </c>
      <c r="Q433" s="231"/>
      <c r="R433" s="232">
        <f>SUM(R434:R436)</f>
        <v>0</v>
      </c>
      <c r="S433" s="231"/>
      <c r="T433" s="233">
        <f>SUM(T434:T436)</f>
        <v>0</v>
      </c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R433" s="234" t="s">
        <v>85</v>
      </c>
      <c r="AT433" s="235" t="s">
        <v>74</v>
      </c>
      <c r="AU433" s="235" t="s">
        <v>83</v>
      </c>
      <c r="AY433" s="234" t="s">
        <v>148</v>
      </c>
      <c r="BK433" s="236">
        <f>SUM(BK434:BK436)</f>
        <v>0</v>
      </c>
    </row>
    <row r="434" s="2" customFormat="1" ht="16.5" customHeight="1">
      <c r="A434" s="39"/>
      <c r="B434" s="40"/>
      <c r="C434" s="239" t="s">
        <v>597</v>
      </c>
      <c r="D434" s="239" t="s">
        <v>150</v>
      </c>
      <c r="E434" s="240" t="s">
        <v>598</v>
      </c>
      <c r="F434" s="241" t="s">
        <v>599</v>
      </c>
      <c r="G434" s="242" t="s">
        <v>160</v>
      </c>
      <c r="H434" s="243">
        <v>2</v>
      </c>
      <c r="I434" s="244"/>
      <c r="J434" s="245">
        <f>ROUND(I434*H434,2)</f>
        <v>0</v>
      </c>
      <c r="K434" s="241" t="s">
        <v>1</v>
      </c>
      <c r="L434" s="42"/>
      <c r="M434" s="246" t="s">
        <v>1</v>
      </c>
      <c r="N434" s="247" t="s">
        <v>40</v>
      </c>
      <c r="O434" s="92"/>
      <c r="P434" s="248">
        <f>O434*H434</f>
        <v>0</v>
      </c>
      <c r="Q434" s="248">
        <v>0</v>
      </c>
      <c r="R434" s="248">
        <f>Q434*H434</f>
        <v>0</v>
      </c>
      <c r="S434" s="248">
        <v>0</v>
      </c>
      <c r="T434" s="249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50" t="s">
        <v>198</v>
      </c>
      <c r="AT434" s="250" t="s">
        <v>150</v>
      </c>
      <c r="AU434" s="250" t="s">
        <v>85</v>
      </c>
      <c r="AY434" s="16" t="s">
        <v>148</v>
      </c>
      <c r="BE434" s="140">
        <f>IF(N434="základní",J434,0)</f>
        <v>0</v>
      </c>
      <c r="BF434" s="140">
        <f>IF(N434="snížená",J434,0)</f>
        <v>0</v>
      </c>
      <c r="BG434" s="140">
        <f>IF(N434="zákl. přenesená",J434,0)</f>
        <v>0</v>
      </c>
      <c r="BH434" s="140">
        <f>IF(N434="sníž. přenesená",J434,0)</f>
        <v>0</v>
      </c>
      <c r="BI434" s="140">
        <f>IF(N434="nulová",J434,0)</f>
        <v>0</v>
      </c>
      <c r="BJ434" s="16" t="s">
        <v>83</v>
      </c>
      <c r="BK434" s="140">
        <f>ROUND(I434*H434,2)</f>
        <v>0</v>
      </c>
      <c r="BL434" s="16" t="s">
        <v>198</v>
      </c>
      <c r="BM434" s="250" t="s">
        <v>600</v>
      </c>
    </row>
    <row r="435" s="2" customFormat="1">
      <c r="A435" s="39"/>
      <c r="B435" s="40"/>
      <c r="C435" s="41"/>
      <c r="D435" s="253" t="s">
        <v>163</v>
      </c>
      <c r="E435" s="41"/>
      <c r="F435" s="263" t="s">
        <v>601</v>
      </c>
      <c r="G435" s="41"/>
      <c r="H435" s="41"/>
      <c r="I435" s="209"/>
      <c r="J435" s="41"/>
      <c r="K435" s="41"/>
      <c r="L435" s="42"/>
      <c r="M435" s="264"/>
      <c r="N435" s="265"/>
      <c r="O435" s="92"/>
      <c r="P435" s="92"/>
      <c r="Q435" s="92"/>
      <c r="R435" s="92"/>
      <c r="S435" s="92"/>
      <c r="T435" s="93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6" t="s">
        <v>163</v>
      </c>
      <c r="AU435" s="16" t="s">
        <v>85</v>
      </c>
    </row>
    <row r="436" s="13" customFormat="1">
      <c r="A436" s="13"/>
      <c r="B436" s="251"/>
      <c r="C436" s="252"/>
      <c r="D436" s="253" t="s">
        <v>156</v>
      </c>
      <c r="E436" s="254" t="s">
        <v>1</v>
      </c>
      <c r="F436" s="255" t="s">
        <v>85</v>
      </c>
      <c r="G436" s="252"/>
      <c r="H436" s="256">
        <v>2</v>
      </c>
      <c r="I436" s="257"/>
      <c r="J436" s="252"/>
      <c r="K436" s="252"/>
      <c r="L436" s="258"/>
      <c r="M436" s="259"/>
      <c r="N436" s="260"/>
      <c r="O436" s="260"/>
      <c r="P436" s="260"/>
      <c r="Q436" s="260"/>
      <c r="R436" s="260"/>
      <c r="S436" s="260"/>
      <c r="T436" s="261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62" t="s">
        <v>156</v>
      </c>
      <c r="AU436" s="262" t="s">
        <v>85</v>
      </c>
      <c r="AV436" s="13" t="s">
        <v>85</v>
      </c>
      <c r="AW436" s="13" t="s">
        <v>30</v>
      </c>
      <c r="AX436" s="13" t="s">
        <v>83</v>
      </c>
      <c r="AY436" s="262" t="s">
        <v>148</v>
      </c>
    </row>
    <row r="437" s="12" customFormat="1" ht="25.92" customHeight="1">
      <c r="A437" s="12"/>
      <c r="B437" s="223"/>
      <c r="C437" s="224"/>
      <c r="D437" s="225" t="s">
        <v>74</v>
      </c>
      <c r="E437" s="226" t="s">
        <v>126</v>
      </c>
      <c r="F437" s="226" t="s">
        <v>602</v>
      </c>
      <c r="G437" s="224"/>
      <c r="H437" s="224"/>
      <c r="I437" s="227"/>
      <c r="J437" s="228">
        <f>BK437</f>
        <v>0</v>
      </c>
      <c r="K437" s="224"/>
      <c r="L437" s="229"/>
      <c r="M437" s="230"/>
      <c r="N437" s="231"/>
      <c r="O437" s="231"/>
      <c r="P437" s="232">
        <f>P438+P476+P485+P505+P509</f>
        <v>0</v>
      </c>
      <c r="Q437" s="231"/>
      <c r="R437" s="232">
        <f>R438+R476+R485+R505+R509</f>
        <v>0</v>
      </c>
      <c r="S437" s="231"/>
      <c r="T437" s="233">
        <f>T438+T476+T485+T505+T509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234" t="s">
        <v>178</v>
      </c>
      <c r="AT437" s="235" t="s">
        <v>74</v>
      </c>
      <c r="AU437" s="235" t="s">
        <v>75</v>
      </c>
      <c r="AY437" s="234" t="s">
        <v>148</v>
      </c>
      <c r="BK437" s="236">
        <f>BK438+BK476+BK485+BK505+BK509</f>
        <v>0</v>
      </c>
    </row>
    <row r="438" s="12" customFormat="1" ht="22.8" customHeight="1">
      <c r="A438" s="12"/>
      <c r="B438" s="223"/>
      <c r="C438" s="224"/>
      <c r="D438" s="225" t="s">
        <v>74</v>
      </c>
      <c r="E438" s="237" t="s">
        <v>603</v>
      </c>
      <c r="F438" s="237" t="s">
        <v>604</v>
      </c>
      <c r="G438" s="224"/>
      <c r="H438" s="224"/>
      <c r="I438" s="227"/>
      <c r="J438" s="238">
        <f>BK438</f>
        <v>0</v>
      </c>
      <c r="K438" s="224"/>
      <c r="L438" s="229"/>
      <c r="M438" s="230"/>
      <c r="N438" s="231"/>
      <c r="O438" s="231"/>
      <c r="P438" s="232">
        <f>SUM(P439:P475)</f>
        <v>0</v>
      </c>
      <c r="Q438" s="231"/>
      <c r="R438" s="232">
        <f>SUM(R439:R475)</f>
        <v>0</v>
      </c>
      <c r="S438" s="231"/>
      <c r="T438" s="233">
        <f>SUM(T439:T475)</f>
        <v>0</v>
      </c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R438" s="234" t="s">
        <v>178</v>
      </c>
      <c r="AT438" s="235" t="s">
        <v>74</v>
      </c>
      <c r="AU438" s="235" t="s">
        <v>83</v>
      </c>
      <c r="AY438" s="234" t="s">
        <v>148</v>
      </c>
      <c r="BK438" s="236">
        <f>SUM(BK439:BK475)</f>
        <v>0</v>
      </c>
    </row>
    <row r="439" s="2" customFormat="1" ht="16.5" customHeight="1">
      <c r="A439" s="39"/>
      <c r="B439" s="40"/>
      <c r="C439" s="239" t="s">
        <v>605</v>
      </c>
      <c r="D439" s="239" t="s">
        <v>150</v>
      </c>
      <c r="E439" s="240" t="s">
        <v>606</v>
      </c>
      <c r="F439" s="241" t="s">
        <v>607</v>
      </c>
      <c r="G439" s="242" t="s">
        <v>608</v>
      </c>
      <c r="H439" s="243">
        <v>1</v>
      </c>
      <c r="I439" s="244"/>
      <c r="J439" s="245">
        <f>ROUND(I439*H439,2)</f>
        <v>0</v>
      </c>
      <c r="K439" s="241" t="s">
        <v>298</v>
      </c>
      <c r="L439" s="42"/>
      <c r="M439" s="246" t="s">
        <v>1</v>
      </c>
      <c r="N439" s="247" t="s">
        <v>40</v>
      </c>
      <c r="O439" s="92"/>
      <c r="P439" s="248">
        <f>O439*H439</f>
        <v>0</v>
      </c>
      <c r="Q439" s="248">
        <v>0</v>
      </c>
      <c r="R439" s="248">
        <f>Q439*H439</f>
        <v>0</v>
      </c>
      <c r="S439" s="248">
        <v>0</v>
      </c>
      <c r="T439" s="249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50" t="s">
        <v>609</v>
      </c>
      <c r="AT439" s="250" t="s">
        <v>150</v>
      </c>
      <c r="AU439" s="250" t="s">
        <v>85</v>
      </c>
      <c r="AY439" s="16" t="s">
        <v>148</v>
      </c>
      <c r="BE439" s="140">
        <f>IF(N439="základní",J439,0)</f>
        <v>0</v>
      </c>
      <c r="BF439" s="140">
        <f>IF(N439="snížená",J439,0)</f>
        <v>0</v>
      </c>
      <c r="BG439" s="140">
        <f>IF(N439="zákl. přenesená",J439,0)</f>
        <v>0</v>
      </c>
      <c r="BH439" s="140">
        <f>IF(N439="sníž. přenesená",J439,0)</f>
        <v>0</v>
      </c>
      <c r="BI439" s="140">
        <f>IF(N439="nulová",J439,0)</f>
        <v>0</v>
      </c>
      <c r="BJ439" s="16" t="s">
        <v>83</v>
      </c>
      <c r="BK439" s="140">
        <f>ROUND(I439*H439,2)</f>
        <v>0</v>
      </c>
      <c r="BL439" s="16" t="s">
        <v>609</v>
      </c>
      <c r="BM439" s="250" t="s">
        <v>610</v>
      </c>
    </row>
    <row r="440" s="2" customFormat="1">
      <c r="A440" s="39"/>
      <c r="B440" s="40"/>
      <c r="C440" s="41"/>
      <c r="D440" s="253" t="s">
        <v>163</v>
      </c>
      <c r="E440" s="41"/>
      <c r="F440" s="263" t="s">
        <v>607</v>
      </c>
      <c r="G440" s="41"/>
      <c r="H440" s="41"/>
      <c r="I440" s="209"/>
      <c r="J440" s="41"/>
      <c r="K440" s="41"/>
      <c r="L440" s="42"/>
      <c r="M440" s="264"/>
      <c r="N440" s="265"/>
      <c r="O440" s="92"/>
      <c r="P440" s="92"/>
      <c r="Q440" s="92"/>
      <c r="R440" s="92"/>
      <c r="S440" s="92"/>
      <c r="T440" s="93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T440" s="16" t="s">
        <v>163</v>
      </c>
      <c r="AU440" s="16" t="s">
        <v>85</v>
      </c>
    </row>
    <row r="441" s="2" customFormat="1">
      <c r="A441" s="39"/>
      <c r="B441" s="40"/>
      <c r="C441" s="41"/>
      <c r="D441" s="266" t="s">
        <v>165</v>
      </c>
      <c r="E441" s="41"/>
      <c r="F441" s="267" t="s">
        <v>611</v>
      </c>
      <c r="G441" s="41"/>
      <c r="H441" s="41"/>
      <c r="I441" s="209"/>
      <c r="J441" s="41"/>
      <c r="K441" s="41"/>
      <c r="L441" s="42"/>
      <c r="M441" s="264"/>
      <c r="N441" s="265"/>
      <c r="O441" s="92"/>
      <c r="P441" s="92"/>
      <c r="Q441" s="92"/>
      <c r="R441" s="92"/>
      <c r="S441" s="92"/>
      <c r="T441" s="93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16" t="s">
        <v>165</v>
      </c>
      <c r="AU441" s="16" t="s">
        <v>85</v>
      </c>
    </row>
    <row r="442" s="13" customFormat="1">
      <c r="A442" s="13"/>
      <c r="B442" s="251"/>
      <c r="C442" s="252"/>
      <c r="D442" s="253" t="s">
        <v>156</v>
      </c>
      <c r="E442" s="254" t="s">
        <v>1</v>
      </c>
      <c r="F442" s="255" t="s">
        <v>83</v>
      </c>
      <c r="G442" s="252"/>
      <c r="H442" s="256">
        <v>1</v>
      </c>
      <c r="I442" s="257"/>
      <c r="J442" s="252"/>
      <c r="K442" s="252"/>
      <c r="L442" s="258"/>
      <c r="M442" s="259"/>
      <c r="N442" s="260"/>
      <c r="O442" s="260"/>
      <c r="P442" s="260"/>
      <c r="Q442" s="260"/>
      <c r="R442" s="260"/>
      <c r="S442" s="260"/>
      <c r="T442" s="261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62" t="s">
        <v>156</v>
      </c>
      <c r="AU442" s="262" t="s">
        <v>85</v>
      </c>
      <c r="AV442" s="13" t="s">
        <v>85</v>
      </c>
      <c r="AW442" s="13" t="s">
        <v>30</v>
      </c>
      <c r="AX442" s="13" t="s">
        <v>83</v>
      </c>
      <c r="AY442" s="262" t="s">
        <v>148</v>
      </c>
    </row>
    <row r="443" s="2" customFormat="1" ht="16.5" customHeight="1">
      <c r="A443" s="39"/>
      <c r="B443" s="40"/>
      <c r="C443" s="239" t="s">
        <v>612</v>
      </c>
      <c r="D443" s="239" t="s">
        <v>150</v>
      </c>
      <c r="E443" s="240" t="s">
        <v>613</v>
      </c>
      <c r="F443" s="241" t="s">
        <v>614</v>
      </c>
      <c r="G443" s="242" t="s">
        <v>608</v>
      </c>
      <c r="H443" s="243">
        <v>1</v>
      </c>
      <c r="I443" s="244"/>
      <c r="J443" s="245">
        <f>ROUND(I443*H443,2)</f>
        <v>0</v>
      </c>
      <c r="K443" s="241" t="s">
        <v>298</v>
      </c>
      <c r="L443" s="42"/>
      <c r="M443" s="246" t="s">
        <v>1</v>
      </c>
      <c r="N443" s="247" t="s">
        <v>40</v>
      </c>
      <c r="O443" s="92"/>
      <c r="P443" s="248">
        <f>O443*H443</f>
        <v>0</v>
      </c>
      <c r="Q443" s="248">
        <v>0</v>
      </c>
      <c r="R443" s="248">
        <f>Q443*H443</f>
        <v>0</v>
      </c>
      <c r="S443" s="248">
        <v>0</v>
      </c>
      <c r="T443" s="249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50" t="s">
        <v>609</v>
      </c>
      <c r="AT443" s="250" t="s">
        <v>150</v>
      </c>
      <c r="AU443" s="250" t="s">
        <v>85</v>
      </c>
      <c r="AY443" s="16" t="s">
        <v>148</v>
      </c>
      <c r="BE443" s="140">
        <f>IF(N443="základní",J443,0)</f>
        <v>0</v>
      </c>
      <c r="BF443" s="140">
        <f>IF(N443="snížená",J443,0)</f>
        <v>0</v>
      </c>
      <c r="BG443" s="140">
        <f>IF(N443="zákl. přenesená",J443,0)</f>
        <v>0</v>
      </c>
      <c r="BH443" s="140">
        <f>IF(N443="sníž. přenesená",J443,0)</f>
        <v>0</v>
      </c>
      <c r="BI443" s="140">
        <f>IF(N443="nulová",J443,0)</f>
        <v>0</v>
      </c>
      <c r="BJ443" s="16" t="s">
        <v>83</v>
      </c>
      <c r="BK443" s="140">
        <f>ROUND(I443*H443,2)</f>
        <v>0</v>
      </c>
      <c r="BL443" s="16" t="s">
        <v>609</v>
      </c>
      <c r="BM443" s="250" t="s">
        <v>615</v>
      </c>
    </row>
    <row r="444" s="2" customFormat="1">
      <c r="A444" s="39"/>
      <c r="B444" s="40"/>
      <c r="C444" s="41"/>
      <c r="D444" s="253" t="s">
        <v>163</v>
      </c>
      <c r="E444" s="41"/>
      <c r="F444" s="263" t="s">
        <v>614</v>
      </c>
      <c r="G444" s="41"/>
      <c r="H444" s="41"/>
      <c r="I444" s="209"/>
      <c r="J444" s="41"/>
      <c r="K444" s="41"/>
      <c r="L444" s="42"/>
      <c r="M444" s="264"/>
      <c r="N444" s="265"/>
      <c r="O444" s="92"/>
      <c r="P444" s="92"/>
      <c r="Q444" s="92"/>
      <c r="R444" s="92"/>
      <c r="S444" s="92"/>
      <c r="T444" s="93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T444" s="16" t="s">
        <v>163</v>
      </c>
      <c r="AU444" s="16" t="s">
        <v>85</v>
      </c>
    </row>
    <row r="445" s="2" customFormat="1">
      <c r="A445" s="39"/>
      <c r="B445" s="40"/>
      <c r="C445" s="41"/>
      <c r="D445" s="266" t="s">
        <v>165</v>
      </c>
      <c r="E445" s="41"/>
      <c r="F445" s="267" t="s">
        <v>616</v>
      </c>
      <c r="G445" s="41"/>
      <c r="H445" s="41"/>
      <c r="I445" s="209"/>
      <c r="J445" s="41"/>
      <c r="K445" s="41"/>
      <c r="L445" s="42"/>
      <c r="M445" s="264"/>
      <c r="N445" s="265"/>
      <c r="O445" s="92"/>
      <c r="P445" s="92"/>
      <c r="Q445" s="92"/>
      <c r="R445" s="92"/>
      <c r="S445" s="92"/>
      <c r="T445" s="93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T445" s="16" t="s">
        <v>165</v>
      </c>
      <c r="AU445" s="16" t="s">
        <v>85</v>
      </c>
    </row>
    <row r="446" s="13" customFormat="1">
      <c r="A446" s="13"/>
      <c r="B446" s="251"/>
      <c r="C446" s="252"/>
      <c r="D446" s="253" t="s">
        <v>156</v>
      </c>
      <c r="E446" s="254" t="s">
        <v>1</v>
      </c>
      <c r="F446" s="255" t="s">
        <v>83</v>
      </c>
      <c r="G446" s="252"/>
      <c r="H446" s="256">
        <v>1</v>
      </c>
      <c r="I446" s="257"/>
      <c r="J446" s="252"/>
      <c r="K446" s="252"/>
      <c r="L446" s="258"/>
      <c r="M446" s="259"/>
      <c r="N446" s="260"/>
      <c r="O446" s="260"/>
      <c r="P446" s="260"/>
      <c r="Q446" s="260"/>
      <c r="R446" s="260"/>
      <c r="S446" s="260"/>
      <c r="T446" s="261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62" t="s">
        <v>156</v>
      </c>
      <c r="AU446" s="262" t="s">
        <v>85</v>
      </c>
      <c r="AV446" s="13" t="s">
        <v>85</v>
      </c>
      <c r="AW446" s="13" t="s">
        <v>30</v>
      </c>
      <c r="AX446" s="13" t="s">
        <v>83</v>
      </c>
      <c r="AY446" s="262" t="s">
        <v>148</v>
      </c>
    </row>
    <row r="447" s="2" customFormat="1" ht="16.5" customHeight="1">
      <c r="A447" s="39"/>
      <c r="B447" s="40"/>
      <c r="C447" s="239" t="s">
        <v>446</v>
      </c>
      <c r="D447" s="239" t="s">
        <v>150</v>
      </c>
      <c r="E447" s="240" t="s">
        <v>617</v>
      </c>
      <c r="F447" s="241" t="s">
        <v>618</v>
      </c>
      <c r="G447" s="242" t="s">
        <v>608</v>
      </c>
      <c r="H447" s="243">
        <v>1</v>
      </c>
      <c r="I447" s="244"/>
      <c r="J447" s="245">
        <f>ROUND(I447*H447,2)</f>
        <v>0</v>
      </c>
      <c r="K447" s="241" t="s">
        <v>298</v>
      </c>
      <c r="L447" s="42"/>
      <c r="M447" s="246" t="s">
        <v>1</v>
      </c>
      <c r="N447" s="247" t="s">
        <v>40</v>
      </c>
      <c r="O447" s="92"/>
      <c r="P447" s="248">
        <f>O447*H447</f>
        <v>0</v>
      </c>
      <c r="Q447" s="248">
        <v>0</v>
      </c>
      <c r="R447" s="248">
        <f>Q447*H447</f>
        <v>0</v>
      </c>
      <c r="S447" s="248">
        <v>0</v>
      </c>
      <c r="T447" s="249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50" t="s">
        <v>609</v>
      </c>
      <c r="AT447" s="250" t="s">
        <v>150</v>
      </c>
      <c r="AU447" s="250" t="s">
        <v>85</v>
      </c>
      <c r="AY447" s="16" t="s">
        <v>148</v>
      </c>
      <c r="BE447" s="140">
        <f>IF(N447="základní",J447,0)</f>
        <v>0</v>
      </c>
      <c r="BF447" s="140">
        <f>IF(N447="snížená",J447,0)</f>
        <v>0</v>
      </c>
      <c r="BG447" s="140">
        <f>IF(N447="zákl. přenesená",J447,0)</f>
        <v>0</v>
      </c>
      <c r="BH447" s="140">
        <f>IF(N447="sníž. přenesená",J447,0)</f>
        <v>0</v>
      </c>
      <c r="BI447" s="140">
        <f>IF(N447="nulová",J447,0)</f>
        <v>0</v>
      </c>
      <c r="BJ447" s="16" t="s">
        <v>83</v>
      </c>
      <c r="BK447" s="140">
        <f>ROUND(I447*H447,2)</f>
        <v>0</v>
      </c>
      <c r="BL447" s="16" t="s">
        <v>609</v>
      </c>
      <c r="BM447" s="250" t="s">
        <v>619</v>
      </c>
    </row>
    <row r="448" s="2" customFormat="1">
      <c r="A448" s="39"/>
      <c r="B448" s="40"/>
      <c r="C448" s="41"/>
      <c r="D448" s="253" t="s">
        <v>163</v>
      </c>
      <c r="E448" s="41"/>
      <c r="F448" s="263" t="s">
        <v>618</v>
      </c>
      <c r="G448" s="41"/>
      <c r="H448" s="41"/>
      <c r="I448" s="209"/>
      <c r="J448" s="41"/>
      <c r="K448" s="41"/>
      <c r="L448" s="42"/>
      <c r="M448" s="264"/>
      <c r="N448" s="265"/>
      <c r="O448" s="92"/>
      <c r="P448" s="92"/>
      <c r="Q448" s="92"/>
      <c r="R448" s="92"/>
      <c r="S448" s="92"/>
      <c r="T448" s="93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T448" s="16" t="s">
        <v>163</v>
      </c>
      <c r="AU448" s="16" t="s">
        <v>85</v>
      </c>
    </row>
    <row r="449" s="2" customFormat="1">
      <c r="A449" s="39"/>
      <c r="B449" s="40"/>
      <c r="C449" s="41"/>
      <c r="D449" s="266" t="s">
        <v>165</v>
      </c>
      <c r="E449" s="41"/>
      <c r="F449" s="267" t="s">
        <v>620</v>
      </c>
      <c r="G449" s="41"/>
      <c r="H449" s="41"/>
      <c r="I449" s="209"/>
      <c r="J449" s="41"/>
      <c r="K449" s="41"/>
      <c r="L449" s="42"/>
      <c r="M449" s="264"/>
      <c r="N449" s="265"/>
      <c r="O449" s="92"/>
      <c r="P449" s="92"/>
      <c r="Q449" s="92"/>
      <c r="R449" s="92"/>
      <c r="S449" s="92"/>
      <c r="T449" s="93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T449" s="16" t="s">
        <v>165</v>
      </c>
      <c r="AU449" s="16" t="s">
        <v>85</v>
      </c>
    </row>
    <row r="450" s="13" customFormat="1">
      <c r="A450" s="13"/>
      <c r="B450" s="251"/>
      <c r="C450" s="252"/>
      <c r="D450" s="253" t="s">
        <v>156</v>
      </c>
      <c r="E450" s="254" t="s">
        <v>1</v>
      </c>
      <c r="F450" s="255" t="s">
        <v>83</v>
      </c>
      <c r="G450" s="252"/>
      <c r="H450" s="256">
        <v>1</v>
      </c>
      <c r="I450" s="257"/>
      <c r="J450" s="252"/>
      <c r="K450" s="252"/>
      <c r="L450" s="258"/>
      <c r="M450" s="259"/>
      <c r="N450" s="260"/>
      <c r="O450" s="260"/>
      <c r="P450" s="260"/>
      <c r="Q450" s="260"/>
      <c r="R450" s="260"/>
      <c r="S450" s="260"/>
      <c r="T450" s="261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62" t="s">
        <v>156</v>
      </c>
      <c r="AU450" s="262" t="s">
        <v>85</v>
      </c>
      <c r="AV450" s="13" t="s">
        <v>85</v>
      </c>
      <c r="AW450" s="13" t="s">
        <v>30</v>
      </c>
      <c r="AX450" s="13" t="s">
        <v>83</v>
      </c>
      <c r="AY450" s="262" t="s">
        <v>148</v>
      </c>
    </row>
    <row r="451" s="2" customFormat="1" ht="16.5" customHeight="1">
      <c r="A451" s="39"/>
      <c r="B451" s="40"/>
      <c r="C451" s="239" t="s">
        <v>621</v>
      </c>
      <c r="D451" s="239" t="s">
        <v>150</v>
      </c>
      <c r="E451" s="240" t="s">
        <v>622</v>
      </c>
      <c r="F451" s="241" t="s">
        <v>623</v>
      </c>
      <c r="G451" s="242" t="s">
        <v>608</v>
      </c>
      <c r="H451" s="243">
        <v>1</v>
      </c>
      <c r="I451" s="244"/>
      <c r="J451" s="245">
        <f>ROUND(I451*H451,2)</f>
        <v>0</v>
      </c>
      <c r="K451" s="241" t="s">
        <v>298</v>
      </c>
      <c r="L451" s="42"/>
      <c r="M451" s="246" t="s">
        <v>1</v>
      </c>
      <c r="N451" s="247" t="s">
        <v>40</v>
      </c>
      <c r="O451" s="92"/>
      <c r="P451" s="248">
        <f>O451*H451</f>
        <v>0</v>
      </c>
      <c r="Q451" s="248">
        <v>0</v>
      </c>
      <c r="R451" s="248">
        <f>Q451*H451</f>
        <v>0</v>
      </c>
      <c r="S451" s="248">
        <v>0</v>
      </c>
      <c r="T451" s="249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50" t="s">
        <v>609</v>
      </c>
      <c r="AT451" s="250" t="s">
        <v>150</v>
      </c>
      <c r="AU451" s="250" t="s">
        <v>85</v>
      </c>
      <c r="AY451" s="16" t="s">
        <v>148</v>
      </c>
      <c r="BE451" s="140">
        <f>IF(N451="základní",J451,0)</f>
        <v>0</v>
      </c>
      <c r="BF451" s="140">
        <f>IF(N451="snížená",J451,0)</f>
        <v>0</v>
      </c>
      <c r="BG451" s="140">
        <f>IF(N451="zákl. přenesená",J451,0)</f>
        <v>0</v>
      </c>
      <c r="BH451" s="140">
        <f>IF(N451="sníž. přenesená",J451,0)</f>
        <v>0</v>
      </c>
      <c r="BI451" s="140">
        <f>IF(N451="nulová",J451,0)</f>
        <v>0</v>
      </c>
      <c r="BJ451" s="16" t="s">
        <v>83</v>
      </c>
      <c r="BK451" s="140">
        <f>ROUND(I451*H451,2)</f>
        <v>0</v>
      </c>
      <c r="BL451" s="16" t="s">
        <v>609</v>
      </c>
      <c r="BM451" s="250" t="s">
        <v>624</v>
      </c>
    </row>
    <row r="452" s="2" customFormat="1">
      <c r="A452" s="39"/>
      <c r="B452" s="40"/>
      <c r="C452" s="41"/>
      <c r="D452" s="253" t="s">
        <v>163</v>
      </c>
      <c r="E452" s="41"/>
      <c r="F452" s="263" t="s">
        <v>623</v>
      </c>
      <c r="G452" s="41"/>
      <c r="H452" s="41"/>
      <c r="I452" s="209"/>
      <c r="J452" s="41"/>
      <c r="K452" s="41"/>
      <c r="L452" s="42"/>
      <c r="M452" s="264"/>
      <c r="N452" s="265"/>
      <c r="O452" s="92"/>
      <c r="P452" s="92"/>
      <c r="Q452" s="92"/>
      <c r="R452" s="92"/>
      <c r="S452" s="92"/>
      <c r="T452" s="93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6" t="s">
        <v>163</v>
      </c>
      <c r="AU452" s="16" t="s">
        <v>85</v>
      </c>
    </row>
    <row r="453" s="2" customFormat="1">
      <c r="A453" s="39"/>
      <c r="B453" s="40"/>
      <c r="C453" s="41"/>
      <c r="D453" s="266" t="s">
        <v>165</v>
      </c>
      <c r="E453" s="41"/>
      <c r="F453" s="267" t="s">
        <v>625</v>
      </c>
      <c r="G453" s="41"/>
      <c r="H453" s="41"/>
      <c r="I453" s="209"/>
      <c r="J453" s="41"/>
      <c r="K453" s="41"/>
      <c r="L453" s="42"/>
      <c r="M453" s="264"/>
      <c r="N453" s="265"/>
      <c r="O453" s="92"/>
      <c r="P453" s="92"/>
      <c r="Q453" s="92"/>
      <c r="R453" s="92"/>
      <c r="S453" s="92"/>
      <c r="T453" s="93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T453" s="16" t="s">
        <v>165</v>
      </c>
      <c r="AU453" s="16" t="s">
        <v>85</v>
      </c>
    </row>
    <row r="454" s="13" customFormat="1">
      <c r="A454" s="13"/>
      <c r="B454" s="251"/>
      <c r="C454" s="252"/>
      <c r="D454" s="253" t="s">
        <v>156</v>
      </c>
      <c r="E454" s="254" t="s">
        <v>1</v>
      </c>
      <c r="F454" s="255" t="s">
        <v>83</v>
      </c>
      <c r="G454" s="252"/>
      <c r="H454" s="256">
        <v>1</v>
      </c>
      <c r="I454" s="257"/>
      <c r="J454" s="252"/>
      <c r="K454" s="252"/>
      <c r="L454" s="258"/>
      <c r="M454" s="259"/>
      <c r="N454" s="260"/>
      <c r="O454" s="260"/>
      <c r="P454" s="260"/>
      <c r="Q454" s="260"/>
      <c r="R454" s="260"/>
      <c r="S454" s="260"/>
      <c r="T454" s="261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62" t="s">
        <v>156</v>
      </c>
      <c r="AU454" s="262" t="s">
        <v>85</v>
      </c>
      <c r="AV454" s="13" t="s">
        <v>85</v>
      </c>
      <c r="AW454" s="13" t="s">
        <v>30</v>
      </c>
      <c r="AX454" s="13" t="s">
        <v>83</v>
      </c>
      <c r="AY454" s="262" t="s">
        <v>148</v>
      </c>
    </row>
    <row r="455" s="2" customFormat="1" ht="16.5" customHeight="1">
      <c r="A455" s="39"/>
      <c r="B455" s="40"/>
      <c r="C455" s="239" t="s">
        <v>626</v>
      </c>
      <c r="D455" s="239" t="s">
        <v>150</v>
      </c>
      <c r="E455" s="240" t="s">
        <v>627</v>
      </c>
      <c r="F455" s="241" t="s">
        <v>628</v>
      </c>
      <c r="G455" s="242" t="s">
        <v>608</v>
      </c>
      <c r="H455" s="243">
        <v>1</v>
      </c>
      <c r="I455" s="244"/>
      <c r="J455" s="245">
        <f>ROUND(I455*H455,2)</f>
        <v>0</v>
      </c>
      <c r="K455" s="241" t="s">
        <v>298</v>
      </c>
      <c r="L455" s="42"/>
      <c r="M455" s="246" t="s">
        <v>1</v>
      </c>
      <c r="N455" s="247" t="s">
        <v>40</v>
      </c>
      <c r="O455" s="92"/>
      <c r="P455" s="248">
        <f>O455*H455</f>
        <v>0</v>
      </c>
      <c r="Q455" s="248">
        <v>0</v>
      </c>
      <c r="R455" s="248">
        <f>Q455*H455</f>
        <v>0</v>
      </c>
      <c r="S455" s="248">
        <v>0</v>
      </c>
      <c r="T455" s="249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50" t="s">
        <v>609</v>
      </c>
      <c r="AT455" s="250" t="s">
        <v>150</v>
      </c>
      <c r="AU455" s="250" t="s">
        <v>85</v>
      </c>
      <c r="AY455" s="16" t="s">
        <v>148</v>
      </c>
      <c r="BE455" s="140">
        <f>IF(N455="základní",J455,0)</f>
        <v>0</v>
      </c>
      <c r="BF455" s="140">
        <f>IF(N455="snížená",J455,0)</f>
        <v>0</v>
      </c>
      <c r="BG455" s="140">
        <f>IF(N455="zákl. přenesená",J455,0)</f>
        <v>0</v>
      </c>
      <c r="BH455" s="140">
        <f>IF(N455="sníž. přenesená",J455,0)</f>
        <v>0</v>
      </c>
      <c r="BI455" s="140">
        <f>IF(N455="nulová",J455,0)</f>
        <v>0</v>
      </c>
      <c r="BJ455" s="16" t="s">
        <v>83</v>
      </c>
      <c r="BK455" s="140">
        <f>ROUND(I455*H455,2)</f>
        <v>0</v>
      </c>
      <c r="BL455" s="16" t="s">
        <v>609</v>
      </c>
      <c r="BM455" s="250" t="s">
        <v>629</v>
      </c>
    </row>
    <row r="456" s="2" customFormat="1">
      <c r="A456" s="39"/>
      <c r="B456" s="40"/>
      <c r="C456" s="41"/>
      <c r="D456" s="253" t="s">
        <v>163</v>
      </c>
      <c r="E456" s="41"/>
      <c r="F456" s="263" t="s">
        <v>628</v>
      </c>
      <c r="G456" s="41"/>
      <c r="H456" s="41"/>
      <c r="I456" s="209"/>
      <c r="J456" s="41"/>
      <c r="K456" s="41"/>
      <c r="L456" s="42"/>
      <c r="M456" s="264"/>
      <c r="N456" s="265"/>
      <c r="O456" s="92"/>
      <c r="P456" s="92"/>
      <c r="Q456" s="92"/>
      <c r="R456" s="92"/>
      <c r="S456" s="92"/>
      <c r="T456" s="93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6" t="s">
        <v>163</v>
      </c>
      <c r="AU456" s="16" t="s">
        <v>85</v>
      </c>
    </row>
    <row r="457" s="2" customFormat="1">
      <c r="A457" s="39"/>
      <c r="B457" s="40"/>
      <c r="C457" s="41"/>
      <c r="D457" s="266" t="s">
        <v>165</v>
      </c>
      <c r="E457" s="41"/>
      <c r="F457" s="267" t="s">
        <v>630</v>
      </c>
      <c r="G457" s="41"/>
      <c r="H457" s="41"/>
      <c r="I457" s="209"/>
      <c r="J457" s="41"/>
      <c r="K457" s="41"/>
      <c r="L457" s="42"/>
      <c r="M457" s="264"/>
      <c r="N457" s="265"/>
      <c r="O457" s="92"/>
      <c r="P457" s="92"/>
      <c r="Q457" s="92"/>
      <c r="R457" s="92"/>
      <c r="S457" s="92"/>
      <c r="T457" s="93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6" t="s">
        <v>165</v>
      </c>
      <c r="AU457" s="16" t="s">
        <v>85</v>
      </c>
    </row>
    <row r="458" s="13" customFormat="1">
      <c r="A458" s="13"/>
      <c r="B458" s="251"/>
      <c r="C458" s="252"/>
      <c r="D458" s="253" t="s">
        <v>156</v>
      </c>
      <c r="E458" s="254" t="s">
        <v>1</v>
      </c>
      <c r="F458" s="255" t="s">
        <v>83</v>
      </c>
      <c r="G458" s="252"/>
      <c r="H458" s="256">
        <v>1</v>
      </c>
      <c r="I458" s="257"/>
      <c r="J458" s="252"/>
      <c r="K458" s="252"/>
      <c r="L458" s="258"/>
      <c r="M458" s="259"/>
      <c r="N458" s="260"/>
      <c r="O458" s="260"/>
      <c r="P458" s="260"/>
      <c r="Q458" s="260"/>
      <c r="R458" s="260"/>
      <c r="S458" s="260"/>
      <c r="T458" s="261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62" t="s">
        <v>156</v>
      </c>
      <c r="AU458" s="262" t="s">
        <v>85</v>
      </c>
      <c r="AV458" s="13" t="s">
        <v>85</v>
      </c>
      <c r="AW458" s="13" t="s">
        <v>30</v>
      </c>
      <c r="AX458" s="13" t="s">
        <v>83</v>
      </c>
      <c r="AY458" s="262" t="s">
        <v>148</v>
      </c>
    </row>
    <row r="459" s="2" customFormat="1" ht="21.75" customHeight="1">
      <c r="A459" s="39"/>
      <c r="B459" s="40"/>
      <c r="C459" s="239" t="s">
        <v>631</v>
      </c>
      <c r="D459" s="239" t="s">
        <v>150</v>
      </c>
      <c r="E459" s="240" t="s">
        <v>632</v>
      </c>
      <c r="F459" s="241" t="s">
        <v>633</v>
      </c>
      <c r="G459" s="242" t="s">
        <v>608</v>
      </c>
      <c r="H459" s="243">
        <v>1</v>
      </c>
      <c r="I459" s="244"/>
      <c r="J459" s="245">
        <f>ROUND(I459*H459,2)</f>
        <v>0</v>
      </c>
      <c r="K459" s="241" t="s">
        <v>1</v>
      </c>
      <c r="L459" s="42"/>
      <c r="M459" s="246" t="s">
        <v>1</v>
      </c>
      <c r="N459" s="247" t="s">
        <v>40</v>
      </c>
      <c r="O459" s="92"/>
      <c r="P459" s="248">
        <f>O459*H459</f>
        <v>0</v>
      </c>
      <c r="Q459" s="248">
        <v>0</v>
      </c>
      <c r="R459" s="248">
        <f>Q459*H459</f>
        <v>0</v>
      </c>
      <c r="S459" s="248">
        <v>0</v>
      </c>
      <c r="T459" s="249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50" t="s">
        <v>609</v>
      </c>
      <c r="AT459" s="250" t="s">
        <v>150</v>
      </c>
      <c r="AU459" s="250" t="s">
        <v>85</v>
      </c>
      <c r="AY459" s="16" t="s">
        <v>148</v>
      </c>
      <c r="BE459" s="140">
        <f>IF(N459="základní",J459,0)</f>
        <v>0</v>
      </c>
      <c r="BF459" s="140">
        <f>IF(N459="snížená",J459,0)</f>
        <v>0</v>
      </c>
      <c r="BG459" s="140">
        <f>IF(N459="zákl. přenesená",J459,0)</f>
        <v>0</v>
      </c>
      <c r="BH459" s="140">
        <f>IF(N459="sníž. přenesená",J459,0)</f>
        <v>0</v>
      </c>
      <c r="BI459" s="140">
        <f>IF(N459="nulová",J459,0)</f>
        <v>0</v>
      </c>
      <c r="BJ459" s="16" t="s">
        <v>83</v>
      </c>
      <c r="BK459" s="140">
        <f>ROUND(I459*H459,2)</f>
        <v>0</v>
      </c>
      <c r="BL459" s="16" t="s">
        <v>609</v>
      </c>
      <c r="BM459" s="250" t="s">
        <v>634</v>
      </c>
    </row>
    <row r="460" s="2" customFormat="1">
      <c r="A460" s="39"/>
      <c r="B460" s="40"/>
      <c r="C460" s="41"/>
      <c r="D460" s="253" t="s">
        <v>163</v>
      </c>
      <c r="E460" s="41"/>
      <c r="F460" s="263" t="s">
        <v>628</v>
      </c>
      <c r="G460" s="41"/>
      <c r="H460" s="41"/>
      <c r="I460" s="209"/>
      <c r="J460" s="41"/>
      <c r="K460" s="41"/>
      <c r="L460" s="42"/>
      <c r="M460" s="264"/>
      <c r="N460" s="265"/>
      <c r="O460" s="92"/>
      <c r="P460" s="92"/>
      <c r="Q460" s="92"/>
      <c r="R460" s="92"/>
      <c r="S460" s="92"/>
      <c r="T460" s="93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T460" s="16" t="s">
        <v>163</v>
      </c>
      <c r="AU460" s="16" t="s">
        <v>85</v>
      </c>
    </row>
    <row r="461" s="13" customFormat="1">
      <c r="A461" s="13"/>
      <c r="B461" s="251"/>
      <c r="C461" s="252"/>
      <c r="D461" s="253" t="s">
        <v>156</v>
      </c>
      <c r="E461" s="254" t="s">
        <v>1</v>
      </c>
      <c r="F461" s="255" t="s">
        <v>83</v>
      </c>
      <c r="G461" s="252"/>
      <c r="H461" s="256">
        <v>1</v>
      </c>
      <c r="I461" s="257"/>
      <c r="J461" s="252"/>
      <c r="K461" s="252"/>
      <c r="L461" s="258"/>
      <c r="M461" s="259"/>
      <c r="N461" s="260"/>
      <c r="O461" s="260"/>
      <c r="P461" s="260"/>
      <c r="Q461" s="260"/>
      <c r="R461" s="260"/>
      <c r="S461" s="260"/>
      <c r="T461" s="261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62" t="s">
        <v>156</v>
      </c>
      <c r="AU461" s="262" t="s">
        <v>85</v>
      </c>
      <c r="AV461" s="13" t="s">
        <v>85</v>
      </c>
      <c r="AW461" s="13" t="s">
        <v>30</v>
      </c>
      <c r="AX461" s="13" t="s">
        <v>83</v>
      </c>
      <c r="AY461" s="262" t="s">
        <v>148</v>
      </c>
    </row>
    <row r="462" s="2" customFormat="1" ht="21.75" customHeight="1">
      <c r="A462" s="39"/>
      <c r="B462" s="40"/>
      <c r="C462" s="239" t="s">
        <v>485</v>
      </c>
      <c r="D462" s="239" t="s">
        <v>150</v>
      </c>
      <c r="E462" s="240" t="s">
        <v>635</v>
      </c>
      <c r="F462" s="241" t="s">
        <v>636</v>
      </c>
      <c r="G462" s="242" t="s">
        <v>608</v>
      </c>
      <c r="H462" s="243">
        <v>1</v>
      </c>
      <c r="I462" s="244"/>
      <c r="J462" s="245">
        <f>ROUND(I462*H462,2)</f>
        <v>0</v>
      </c>
      <c r="K462" s="241" t="s">
        <v>298</v>
      </c>
      <c r="L462" s="42"/>
      <c r="M462" s="246" t="s">
        <v>1</v>
      </c>
      <c r="N462" s="247" t="s">
        <v>40</v>
      </c>
      <c r="O462" s="92"/>
      <c r="P462" s="248">
        <f>O462*H462</f>
        <v>0</v>
      </c>
      <c r="Q462" s="248">
        <v>0</v>
      </c>
      <c r="R462" s="248">
        <f>Q462*H462</f>
        <v>0</v>
      </c>
      <c r="S462" s="248">
        <v>0</v>
      </c>
      <c r="T462" s="249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50" t="s">
        <v>609</v>
      </c>
      <c r="AT462" s="250" t="s">
        <v>150</v>
      </c>
      <c r="AU462" s="250" t="s">
        <v>85</v>
      </c>
      <c r="AY462" s="16" t="s">
        <v>148</v>
      </c>
      <c r="BE462" s="140">
        <f>IF(N462="základní",J462,0)</f>
        <v>0</v>
      </c>
      <c r="BF462" s="140">
        <f>IF(N462="snížená",J462,0)</f>
        <v>0</v>
      </c>
      <c r="BG462" s="140">
        <f>IF(N462="zákl. přenesená",J462,0)</f>
        <v>0</v>
      </c>
      <c r="BH462" s="140">
        <f>IF(N462="sníž. přenesená",J462,0)</f>
        <v>0</v>
      </c>
      <c r="BI462" s="140">
        <f>IF(N462="nulová",J462,0)</f>
        <v>0</v>
      </c>
      <c r="BJ462" s="16" t="s">
        <v>83</v>
      </c>
      <c r="BK462" s="140">
        <f>ROUND(I462*H462,2)</f>
        <v>0</v>
      </c>
      <c r="BL462" s="16" t="s">
        <v>609</v>
      </c>
      <c r="BM462" s="250" t="s">
        <v>637</v>
      </c>
    </row>
    <row r="463" s="2" customFormat="1">
      <c r="A463" s="39"/>
      <c r="B463" s="40"/>
      <c r="C463" s="41"/>
      <c r="D463" s="253" t="s">
        <v>163</v>
      </c>
      <c r="E463" s="41"/>
      <c r="F463" s="263" t="s">
        <v>638</v>
      </c>
      <c r="G463" s="41"/>
      <c r="H463" s="41"/>
      <c r="I463" s="209"/>
      <c r="J463" s="41"/>
      <c r="K463" s="41"/>
      <c r="L463" s="42"/>
      <c r="M463" s="264"/>
      <c r="N463" s="265"/>
      <c r="O463" s="92"/>
      <c r="P463" s="92"/>
      <c r="Q463" s="92"/>
      <c r="R463" s="92"/>
      <c r="S463" s="92"/>
      <c r="T463" s="93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T463" s="16" t="s">
        <v>163</v>
      </c>
      <c r="AU463" s="16" t="s">
        <v>85</v>
      </c>
    </row>
    <row r="464" s="2" customFormat="1">
      <c r="A464" s="39"/>
      <c r="B464" s="40"/>
      <c r="C464" s="41"/>
      <c r="D464" s="266" t="s">
        <v>165</v>
      </c>
      <c r="E464" s="41"/>
      <c r="F464" s="267" t="s">
        <v>639</v>
      </c>
      <c r="G464" s="41"/>
      <c r="H464" s="41"/>
      <c r="I464" s="209"/>
      <c r="J464" s="41"/>
      <c r="K464" s="41"/>
      <c r="L464" s="42"/>
      <c r="M464" s="264"/>
      <c r="N464" s="265"/>
      <c r="O464" s="92"/>
      <c r="P464" s="92"/>
      <c r="Q464" s="92"/>
      <c r="R464" s="92"/>
      <c r="S464" s="92"/>
      <c r="T464" s="93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T464" s="16" t="s">
        <v>165</v>
      </c>
      <c r="AU464" s="16" t="s">
        <v>85</v>
      </c>
    </row>
    <row r="465" s="13" customFormat="1">
      <c r="A465" s="13"/>
      <c r="B465" s="251"/>
      <c r="C465" s="252"/>
      <c r="D465" s="253" t="s">
        <v>156</v>
      </c>
      <c r="E465" s="254" t="s">
        <v>1</v>
      </c>
      <c r="F465" s="255" t="s">
        <v>83</v>
      </c>
      <c r="G465" s="252"/>
      <c r="H465" s="256">
        <v>1</v>
      </c>
      <c r="I465" s="257"/>
      <c r="J465" s="252"/>
      <c r="K465" s="252"/>
      <c r="L465" s="258"/>
      <c r="M465" s="259"/>
      <c r="N465" s="260"/>
      <c r="O465" s="260"/>
      <c r="P465" s="260"/>
      <c r="Q465" s="260"/>
      <c r="R465" s="260"/>
      <c r="S465" s="260"/>
      <c r="T465" s="261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62" t="s">
        <v>156</v>
      </c>
      <c r="AU465" s="262" t="s">
        <v>85</v>
      </c>
      <c r="AV465" s="13" t="s">
        <v>85</v>
      </c>
      <c r="AW465" s="13" t="s">
        <v>30</v>
      </c>
      <c r="AX465" s="13" t="s">
        <v>83</v>
      </c>
      <c r="AY465" s="262" t="s">
        <v>148</v>
      </c>
    </row>
    <row r="466" s="2" customFormat="1" ht="16.5" customHeight="1">
      <c r="A466" s="39"/>
      <c r="B466" s="40"/>
      <c r="C466" s="239" t="s">
        <v>640</v>
      </c>
      <c r="D466" s="239" t="s">
        <v>150</v>
      </c>
      <c r="E466" s="240" t="s">
        <v>641</v>
      </c>
      <c r="F466" s="241" t="s">
        <v>642</v>
      </c>
      <c r="G466" s="242" t="s">
        <v>608</v>
      </c>
      <c r="H466" s="243">
        <v>1</v>
      </c>
      <c r="I466" s="244"/>
      <c r="J466" s="245">
        <f>ROUND(I466*H466,2)</f>
        <v>0</v>
      </c>
      <c r="K466" s="241" t="s">
        <v>298</v>
      </c>
      <c r="L466" s="42"/>
      <c r="M466" s="246" t="s">
        <v>1</v>
      </c>
      <c r="N466" s="247" t="s">
        <v>40</v>
      </c>
      <c r="O466" s="92"/>
      <c r="P466" s="248">
        <f>O466*H466</f>
        <v>0</v>
      </c>
      <c r="Q466" s="248">
        <v>0</v>
      </c>
      <c r="R466" s="248">
        <f>Q466*H466</f>
        <v>0</v>
      </c>
      <c r="S466" s="248">
        <v>0</v>
      </c>
      <c r="T466" s="249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50" t="s">
        <v>609</v>
      </c>
      <c r="AT466" s="250" t="s">
        <v>150</v>
      </c>
      <c r="AU466" s="250" t="s">
        <v>85</v>
      </c>
      <c r="AY466" s="16" t="s">
        <v>148</v>
      </c>
      <c r="BE466" s="140">
        <f>IF(N466="základní",J466,0)</f>
        <v>0</v>
      </c>
      <c r="BF466" s="140">
        <f>IF(N466="snížená",J466,0)</f>
        <v>0</v>
      </c>
      <c r="BG466" s="140">
        <f>IF(N466="zákl. přenesená",J466,0)</f>
        <v>0</v>
      </c>
      <c r="BH466" s="140">
        <f>IF(N466="sníž. přenesená",J466,0)</f>
        <v>0</v>
      </c>
      <c r="BI466" s="140">
        <f>IF(N466="nulová",J466,0)</f>
        <v>0</v>
      </c>
      <c r="BJ466" s="16" t="s">
        <v>83</v>
      </c>
      <c r="BK466" s="140">
        <f>ROUND(I466*H466,2)</f>
        <v>0</v>
      </c>
      <c r="BL466" s="16" t="s">
        <v>609</v>
      </c>
      <c r="BM466" s="250" t="s">
        <v>643</v>
      </c>
    </row>
    <row r="467" s="2" customFormat="1">
      <c r="A467" s="39"/>
      <c r="B467" s="40"/>
      <c r="C467" s="41"/>
      <c r="D467" s="253" t="s">
        <v>163</v>
      </c>
      <c r="E467" s="41"/>
      <c r="F467" s="263" t="s">
        <v>642</v>
      </c>
      <c r="G467" s="41"/>
      <c r="H467" s="41"/>
      <c r="I467" s="209"/>
      <c r="J467" s="41"/>
      <c r="K467" s="41"/>
      <c r="L467" s="42"/>
      <c r="M467" s="264"/>
      <c r="N467" s="265"/>
      <c r="O467" s="92"/>
      <c r="P467" s="92"/>
      <c r="Q467" s="92"/>
      <c r="R467" s="92"/>
      <c r="S467" s="92"/>
      <c r="T467" s="93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T467" s="16" t="s">
        <v>163</v>
      </c>
      <c r="AU467" s="16" t="s">
        <v>85</v>
      </c>
    </row>
    <row r="468" s="2" customFormat="1">
      <c r="A468" s="39"/>
      <c r="B468" s="40"/>
      <c r="C468" s="41"/>
      <c r="D468" s="266" t="s">
        <v>165</v>
      </c>
      <c r="E468" s="41"/>
      <c r="F468" s="267" t="s">
        <v>644</v>
      </c>
      <c r="G468" s="41"/>
      <c r="H468" s="41"/>
      <c r="I468" s="209"/>
      <c r="J468" s="41"/>
      <c r="K468" s="41"/>
      <c r="L468" s="42"/>
      <c r="M468" s="264"/>
      <c r="N468" s="265"/>
      <c r="O468" s="92"/>
      <c r="P468" s="92"/>
      <c r="Q468" s="92"/>
      <c r="R468" s="92"/>
      <c r="S468" s="92"/>
      <c r="T468" s="93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T468" s="16" t="s">
        <v>165</v>
      </c>
      <c r="AU468" s="16" t="s">
        <v>85</v>
      </c>
    </row>
    <row r="469" s="13" customFormat="1">
      <c r="A469" s="13"/>
      <c r="B469" s="251"/>
      <c r="C469" s="252"/>
      <c r="D469" s="253" t="s">
        <v>156</v>
      </c>
      <c r="E469" s="254" t="s">
        <v>1</v>
      </c>
      <c r="F469" s="255" t="s">
        <v>83</v>
      </c>
      <c r="G469" s="252"/>
      <c r="H469" s="256">
        <v>1</v>
      </c>
      <c r="I469" s="257"/>
      <c r="J469" s="252"/>
      <c r="K469" s="252"/>
      <c r="L469" s="258"/>
      <c r="M469" s="259"/>
      <c r="N469" s="260"/>
      <c r="O469" s="260"/>
      <c r="P469" s="260"/>
      <c r="Q469" s="260"/>
      <c r="R469" s="260"/>
      <c r="S469" s="260"/>
      <c r="T469" s="261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62" t="s">
        <v>156</v>
      </c>
      <c r="AU469" s="262" t="s">
        <v>85</v>
      </c>
      <c r="AV469" s="13" t="s">
        <v>85</v>
      </c>
      <c r="AW469" s="13" t="s">
        <v>30</v>
      </c>
      <c r="AX469" s="13" t="s">
        <v>83</v>
      </c>
      <c r="AY469" s="262" t="s">
        <v>148</v>
      </c>
    </row>
    <row r="470" s="2" customFormat="1" ht="16.5" customHeight="1">
      <c r="A470" s="39"/>
      <c r="B470" s="40"/>
      <c r="C470" s="239" t="s">
        <v>645</v>
      </c>
      <c r="D470" s="239" t="s">
        <v>150</v>
      </c>
      <c r="E470" s="240" t="s">
        <v>646</v>
      </c>
      <c r="F470" s="241" t="s">
        <v>647</v>
      </c>
      <c r="G470" s="242" t="s">
        <v>608</v>
      </c>
      <c r="H470" s="243">
        <v>1</v>
      </c>
      <c r="I470" s="244"/>
      <c r="J470" s="245">
        <f>ROUND(I470*H470,2)</f>
        <v>0</v>
      </c>
      <c r="K470" s="241" t="s">
        <v>1</v>
      </c>
      <c r="L470" s="42"/>
      <c r="M470" s="246" t="s">
        <v>1</v>
      </c>
      <c r="N470" s="247" t="s">
        <v>40</v>
      </c>
      <c r="O470" s="92"/>
      <c r="P470" s="248">
        <f>O470*H470</f>
        <v>0</v>
      </c>
      <c r="Q470" s="248">
        <v>0</v>
      </c>
      <c r="R470" s="248">
        <f>Q470*H470</f>
        <v>0</v>
      </c>
      <c r="S470" s="248">
        <v>0</v>
      </c>
      <c r="T470" s="249">
        <f>S470*H470</f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50" t="s">
        <v>609</v>
      </c>
      <c r="AT470" s="250" t="s">
        <v>150</v>
      </c>
      <c r="AU470" s="250" t="s">
        <v>85</v>
      </c>
      <c r="AY470" s="16" t="s">
        <v>148</v>
      </c>
      <c r="BE470" s="140">
        <f>IF(N470="základní",J470,0)</f>
        <v>0</v>
      </c>
      <c r="BF470" s="140">
        <f>IF(N470="snížená",J470,0)</f>
        <v>0</v>
      </c>
      <c r="BG470" s="140">
        <f>IF(N470="zákl. přenesená",J470,0)</f>
        <v>0</v>
      </c>
      <c r="BH470" s="140">
        <f>IF(N470="sníž. přenesená",J470,0)</f>
        <v>0</v>
      </c>
      <c r="BI470" s="140">
        <f>IF(N470="nulová",J470,0)</f>
        <v>0</v>
      </c>
      <c r="BJ470" s="16" t="s">
        <v>83</v>
      </c>
      <c r="BK470" s="140">
        <f>ROUND(I470*H470,2)</f>
        <v>0</v>
      </c>
      <c r="BL470" s="16" t="s">
        <v>609</v>
      </c>
      <c r="BM470" s="250" t="s">
        <v>648</v>
      </c>
    </row>
    <row r="471" s="2" customFormat="1">
      <c r="A471" s="39"/>
      <c r="B471" s="40"/>
      <c r="C471" s="41"/>
      <c r="D471" s="253" t="s">
        <v>163</v>
      </c>
      <c r="E471" s="41"/>
      <c r="F471" s="263" t="s">
        <v>649</v>
      </c>
      <c r="G471" s="41"/>
      <c r="H471" s="41"/>
      <c r="I471" s="209"/>
      <c r="J471" s="41"/>
      <c r="K471" s="41"/>
      <c r="L471" s="42"/>
      <c r="M471" s="264"/>
      <c r="N471" s="265"/>
      <c r="O471" s="92"/>
      <c r="P471" s="92"/>
      <c r="Q471" s="92"/>
      <c r="R471" s="92"/>
      <c r="S471" s="92"/>
      <c r="T471" s="93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T471" s="16" t="s">
        <v>163</v>
      </c>
      <c r="AU471" s="16" t="s">
        <v>85</v>
      </c>
    </row>
    <row r="472" s="13" customFormat="1">
      <c r="A472" s="13"/>
      <c r="B472" s="251"/>
      <c r="C472" s="252"/>
      <c r="D472" s="253" t="s">
        <v>156</v>
      </c>
      <c r="E472" s="254" t="s">
        <v>1</v>
      </c>
      <c r="F472" s="255" t="s">
        <v>83</v>
      </c>
      <c r="G472" s="252"/>
      <c r="H472" s="256">
        <v>1</v>
      </c>
      <c r="I472" s="257"/>
      <c r="J472" s="252"/>
      <c r="K472" s="252"/>
      <c r="L472" s="258"/>
      <c r="M472" s="259"/>
      <c r="N472" s="260"/>
      <c r="O472" s="260"/>
      <c r="P472" s="260"/>
      <c r="Q472" s="260"/>
      <c r="R472" s="260"/>
      <c r="S472" s="260"/>
      <c r="T472" s="261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62" t="s">
        <v>156</v>
      </c>
      <c r="AU472" s="262" t="s">
        <v>85</v>
      </c>
      <c r="AV472" s="13" t="s">
        <v>85</v>
      </c>
      <c r="AW472" s="13" t="s">
        <v>30</v>
      </c>
      <c r="AX472" s="13" t="s">
        <v>83</v>
      </c>
      <c r="AY472" s="262" t="s">
        <v>148</v>
      </c>
    </row>
    <row r="473" s="2" customFormat="1" ht="16.5" customHeight="1">
      <c r="A473" s="39"/>
      <c r="B473" s="40"/>
      <c r="C473" s="239" t="s">
        <v>650</v>
      </c>
      <c r="D473" s="239" t="s">
        <v>150</v>
      </c>
      <c r="E473" s="240" t="s">
        <v>651</v>
      </c>
      <c r="F473" s="241" t="s">
        <v>652</v>
      </c>
      <c r="G473" s="242" t="s">
        <v>608</v>
      </c>
      <c r="H473" s="243">
        <v>1</v>
      </c>
      <c r="I473" s="244"/>
      <c r="J473" s="245">
        <f>ROUND(I473*H473,2)</f>
        <v>0</v>
      </c>
      <c r="K473" s="241" t="s">
        <v>1</v>
      </c>
      <c r="L473" s="42"/>
      <c r="M473" s="246" t="s">
        <v>1</v>
      </c>
      <c r="N473" s="247" t="s">
        <v>40</v>
      </c>
      <c r="O473" s="92"/>
      <c r="P473" s="248">
        <f>O473*H473</f>
        <v>0</v>
      </c>
      <c r="Q473" s="248">
        <v>0</v>
      </c>
      <c r="R473" s="248">
        <f>Q473*H473</f>
        <v>0</v>
      </c>
      <c r="S473" s="248">
        <v>0</v>
      </c>
      <c r="T473" s="249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50" t="s">
        <v>609</v>
      </c>
      <c r="AT473" s="250" t="s">
        <v>150</v>
      </c>
      <c r="AU473" s="250" t="s">
        <v>85</v>
      </c>
      <c r="AY473" s="16" t="s">
        <v>148</v>
      </c>
      <c r="BE473" s="140">
        <f>IF(N473="základní",J473,0)</f>
        <v>0</v>
      </c>
      <c r="BF473" s="140">
        <f>IF(N473="snížená",J473,0)</f>
        <v>0</v>
      </c>
      <c r="BG473" s="140">
        <f>IF(N473="zákl. přenesená",J473,0)</f>
        <v>0</v>
      </c>
      <c r="BH473" s="140">
        <f>IF(N473="sníž. přenesená",J473,0)</f>
        <v>0</v>
      </c>
      <c r="BI473" s="140">
        <f>IF(N473="nulová",J473,0)</f>
        <v>0</v>
      </c>
      <c r="BJ473" s="16" t="s">
        <v>83</v>
      </c>
      <c r="BK473" s="140">
        <f>ROUND(I473*H473,2)</f>
        <v>0</v>
      </c>
      <c r="BL473" s="16" t="s">
        <v>609</v>
      </c>
      <c r="BM473" s="250" t="s">
        <v>653</v>
      </c>
    </row>
    <row r="474" s="2" customFormat="1">
      <c r="A474" s="39"/>
      <c r="B474" s="40"/>
      <c r="C474" s="41"/>
      <c r="D474" s="253" t="s">
        <v>163</v>
      </c>
      <c r="E474" s="41"/>
      <c r="F474" s="263" t="s">
        <v>649</v>
      </c>
      <c r="G474" s="41"/>
      <c r="H474" s="41"/>
      <c r="I474" s="209"/>
      <c r="J474" s="41"/>
      <c r="K474" s="41"/>
      <c r="L474" s="42"/>
      <c r="M474" s="264"/>
      <c r="N474" s="265"/>
      <c r="O474" s="92"/>
      <c r="P474" s="92"/>
      <c r="Q474" s="92"/>
      <c r="R474" s="92"/>
      <c r="S474" s="92"/>
      <c r="T474" s="93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T474" s="16" t="s">
        <v>163</v>
      </c>
      <c r="AU474" s="16" t="s">
        <v>85</v>
      </c>
    </row>
    <row r="475" s="13" customFormat="1">
      <c r="A475" s="13"/>
      <c r="B475" s="251"/>
      <c r="C475" s="252"/>
      <c r="D475" s="253" t="s">
        <v>156</v>
      </c>
      <c r="E475" s="254" t="s">
        <v>1</v>
      </c>
      <c r="F475" s="255" t="s">
        <v>83</v>
      </c>
      <c r="G475" s="252"/>
      <c r="H475" s="256">
        <v>1</v>
      </c>
      <c r="I475" s="257"/>
      <c r="J475" s="252"/>
      <c r="K475" s="252"/>
      <c r="L475" s="258"/>
      <c r="M475" s="259"/>
      <c r="N475" s="260"/>
      <c r="O475" s="260"/>
      <c r="P475" s="260"/>
      <c r="Q475" s="260"/>
      <c r="R475" s="260"/>
      <c r="S475" s="260"/>
      <c r="T475" s="261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62" t="s">
        <v>156</v>
      </c>
      <c r="AU475" s="262" t="s">
        <v>85</v>
      </c>
      <c r="AV475" s="13" t="s">
        <v>85</v>
      </c>
      <c r="AW475" s="13" t="s">
        <v>30</v>
      </c>
      <c r="AX475" s="13" t="s">
        <v>83</v>
      </c>
      <c r="AY475" s="262" t="s">
        <v>148</v>
      </c>
    </row>
    <row r="476" s="12" customFormat="1" ht="22.8" customHeight="1">
      <c r="A476" s="12"/>
      <c r="B476" s="223"/>
      <c r="C476" s="224"/>
      <c r="D476" s="225" t="s">
        <v>74</v>
      </c>
      <c r="E476" s="237" t="s">
        <v>654</v>
      </c>
      <c r="F476" s="237" t="s">
        <v>125</v>
      </c>
      <c r="G476" s="224"/>
      <c r="H476" s="224"/>
      <c r="I476" s="227"/>
      <c r="J476" s="238">
        <f>BK476</f>
        <v>0</v>
      </c>
      <c r="K476" s="224"/>
      <c r="L476" s="229"/>
      <c r="M476" s="230"/>
      <c r="N476" s="231"/>
      <c r="O476" s="231"/>
      <c r="P476" s="232">
        <f>SUM(P477:P484)</f>
        <v>0</v>
      </c>
      <c r="Q476" s="231"/>
      <c r="R476" s="232">
        <f>SUM(R477:R484)</f>
        <v>0</v>
      </c>
      <c r="S476" s="231"/>
      <c r="T476" s="233">
        <f>SUM(T477:T484)</f>
        <v>0</v>
      </c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R476" s="234" t="s">
        <v>178</v>
      </c>
      <c r="AT476" s="235" t="s">
        <v>74</v>
      </c>
      <c r="AU476" s="235" t="s">
        <v>83</v>
      </c>
      <c r="AY476" s="234" t="s">
        <v>148</v>
      </c>
      <c r="BK476" s="236">
        <f>SUM(BK477:BK484)</f>
        <v>0</v>
      </c>
    </row>
    <row r="477" s="2" customFormat="1" ht="16.5" customHeight="1">
      <c r="A477" s="39"/>
      <c r="B477" s="40"/>
      <c r="C477" s="239" t="s">
        <v>655</v>
      </c>
      <c r="D477" s="239" t="s">
        <v>150</v>
      </c>
      <c r="E477" s="240" t="s">
        <v>656</v>
      </c>
      <c r="F477" s="241" t="s">
        <v>125</v>
      </c>
      <c r="G477" s="242" t="s">
        <v>608</v>
      </c>
      <c r="H477" s="243">
        <v>1</v>
      </c>
      <c r="I477" s="244"/>
      <c r="J477" s="245">
        <f>ROUND(I477*H477,2)</f>
        <v>0</v>
      </c>
      <c r="K477" s="241" t="s">
        <v>298</v>
      </c>
      <c r="L477" s="42"/>
      <c r="M477" s="246" t="s">
        <v>1</v>
      </c>
      <c r="N477" s="247" t="s">
        <v>40</v>
      </c>
      <c r="O477" s="92"/>
      <c r="P477" s="248">
        <f>O477*H477</f>
        <v>0</v>
      </c>
      <c r="Q477" s="248">
        <v>0</v>
      </c>
      <c r="R477" s="248">
        <f>Q477*H477</f>
        <v>0</v>
      </c>
      <c r="S477" s="248">
        <v>0</v>
      </c>
      <c r="T477" s="249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50" t="s">
        <v>609</v>
      </c>
      <c r="AT477" s="250" t="s">
        <v>150</v>
      </c>
      <c r="AU477" s="250" t="s">
        <v>85</v>
      </c>
      <c r="AY477" s="16" t="s">
        <v>148</v>
      </c>
      <c r="BE477" s="140">
        <f>IF(N477="základní",J477,0)</f>
        <v>0</v>
      </c>
      <c r="BF477" s="140">
        <f>IF(N477="snížená",J477,0)</f>
        <v>0</v>
      </c>
      <c r="BG477" s="140">
        <f>IF(N477="zákl. přenesená",J477,0)</f>
        <v>0</v>
      </c>
      <c r="BH477" s="140">
        <f>IF(N477="sníž. přenesená",J477,0)</f>
        <v>0</v>
      </c>
      <c r="BI477" s="140">
        <f>IF(N477="nulová",J477,0)</f>
        <v>0</v>
      </c>
      <c r="BJ477" s="16" t="s">
        <v>83</v>
      </c>
      <c r="BK477" s="140">
        <f>ROUND(I477*H477,2)</f>
        <v>0</v>
      </c>
      <c r="BL477" s="16" t="s">
        <v>609</v>
      </c>
      <c r="BM477" s="250" t="s">
        <v>657</v>
      </c>
    </row>
    <row r="478" s="2" customFormat="1">
      <c r="A478" s="39"/>
      <c r="B478" s="40"/>
      <c r="C478" s="41"/>
      <c r="D478" s="253" t="s">
        <v>163</v>
      </c>
      <c r="E478" s="41"/>
      <c r="F478" s="263" t="s">
        <v>125</v>
      </c>
      <c r="G478" s="41"/>
      <c r="H478" s="41"/>
      <c r="I478" s="209"/>
      <c r="J478" s="41"/>
      <c r="K478" s="41"/>
      <c r="L478" s="42"/>
      <c r="M478" s="264"/>
      <c r="N478" s="265"/>
      <c r="O478" s="92"/>
      <c r="P478" s="92"/>
      <c r="Q478" s="92"/>
      <c r="R478" s="92"/>
      <c r="S478" s="92"/>
      <c r="T478" s="93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T478" s="16" t="s">
        <v>163</v>
      </c>
      <c r="AU478" s="16" t="s">
        <v>85</v>
      </c>
    </row>
    <row r="479" s="2" customFormat="1">
      <c r="A479" s="39"/>
      <c r="B479" s="40"/>
      <c r="C479" s="41"/>
      <c r="D479" s="266" t="s">
        <v>165</v>
      </c>
      <c r="E479" s="41"/>
      <c r="F479" s="267" t="s">
        <v>658</v>
      </c>
      <c r="G479" s="41"/>
      <c r="H479" s="41"/>
      <c r="I479" s="209"/>
      <c r="J479" s="41"/>
      <c r="K479" s="41"/>
      <c r="L479" s="42"/>
      <c r="M479" s="264"/>
      <c r="N479" s="265"/>
      <c r="O479" s="92"/>
      <c r="P479" s="92"/>
      <c r="Q479" s="92"/>
      <c r="R479" s="92"/>
      <c r="S479" s="92"/>
      <c r="T479" s="93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T479" s="16" t="s">
        <v>165</v>
      </c>
      <c r="AU479" s="16" t="s">
        <v>85</v>
      </c>
    </row>
    <row r="480" s="13" customFormat="1">
      <c r="A480" s="13"/>
      <c r="B480" s="251"/>
      <c r="C480" s="252"/>
      <c r="D480" s="253" t="s">
        <v>156</v>
      </c>
      <c r="E480" s="254" t="s">
        <v>1</v>
      </c>
      <c r="F480" s="255" t="s">
        <v>83</v>
      </c>
      <c r="G480" s="252"/>
      <c r="H480" s="256">
        <v>1</v>
      </c>
      <c r="I480" s="257"/>
      <c r="J480" s="252"/>
      <c r="K480" s="252"/>
      <c r="L480" s="258"/>
      <c r="M480" s="259"/>
      <c r="N480" s="260"/>
      <c r="O480" s="260"/>
      <c r="P480" s="260"/>
      <c r="Q480" s="260"/>
      <c r="R480" s="260"/>
      <c r="S480" s="260"/>
      <c r="T480" s="261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62" t="s">
        <v>156</v>
      </c>
      <c r="AU480" s="262" t="s">
        <v>85</v>
      </c>
      <c r="AV480" s="13" t="s">
        <v>85</v>
      </c>
      <c r="AW480" s="13" t="s">
        <v>30</v>
      </c>
      <c r="AX480" s="13" t="s">
        <v>83</v>
      </c>
      <c r="AY480" s="262" t="s">
        <v>148</v>
      </c>
    </row>
    <row r="481" s="2" customFormat="1" ht="16.5" customHeight="1">
      <c r="A481" s="39"/>
      <c r="B481" s="40"/>
      <c r="C481" s="239" t="s">
        <v>659</v>
      </c>
      <c r="D481" s="239" t="s">
        <v>150</v>
      </c>
      <c r="E481" s="240" t="s">
        <v>660</v>
      </c>
      <c r="F481" s="241" t="s">
        <v>661</v>
      </c>
      <c r="G481" s="242" t="s">
        <v>608</v>
      </c>
      <c r="H481" s="243">
        <v>1</v>
      </c>
      <c r="I481" s="244"/>
      <c r="J481" s="245">
        <f>ROUND(I481*H481,2)</f>
        <v>0</v>
      </c>
      <c r="K481" s="241" t="s">
        <v>298</v>
      </c>
      <c r="L481" s="42"/>
      <c r="M481" s="246" t="s">
        <v>1</v>
      </c>
      <c r="N481" s="247" t="s">
        <v>40</v>
      </c>
      <c r="O481" s="92"/>
      <c r="P481" s="248">
        <f>O481*H481</f>
        <v>0</v>
      </c>
      <c r="Q481" s="248">
        <v>0</v>
      </c>
      <c r="R481" s="248">
        <f>Q481*H481</f>
        <v>0</v>
      </c>
      <c r="S481" s="248">
        <v>0</v>
      </c>
      <c r="T481" s="249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50" t="s">
        <v>609</v>
      </c>
      <c r="AT481" s="250" t="s">
        <v>150</v>
      </c>
      <c r="AU481" s="250" t="s">
        <v>85</v>
      </c>
      <c r="AY481" s="16" t="s">
        <v>148</v>
      </c>
      <c r="BE481" s="140">
        <f>IF(N481="základní",J481,0)</f>
        <v>0</v>
      </c>
      <c r="BF481" s="140">
        <f>IF(N481="snížená",J481,0)</f>
        <v>0</v>
      </c>
      <c r="BG481" s="140">
        <f>IF(N481="zákl. přenesená",J481,0)</f>
        <v>0</v>
      </c>
      <c r="BH481" s="140">
        <f>IF(N481="sníž. přenesená",J481,0)</f>
        <v>0</v>
      </c>
      <c r="BI481" s="140">
        <f>IF(N481="nulová",J481,0)</f>
        <v>0</v>
      </c>
      <c r="BJ481" s="16" t="s">
        <v>83</v>
      </c>
      <c r="BK481" s="140">
        <f>ROUND(I481*H481,2)</f>
        <v>0</v>
      </c>
      <c r="BL481" s="16" t="s">
        <v>609</v>
      </c>
      <c r="BM481" s="250" t="s">
        <v>662</v>
      </c>
    </row>
    <row r="482" s="2" customFormat="1">
      <c r="A482" s="39"/>
      <c r="B482" s="40"/>
      <c r="C482" s="41"/>
      <c r="D482" s="253" t="s">
        <v>163</v>
      </c>
      <c r="E482" s="41"/>
      <c r="F482" s="263" t="s">
        <v>661</v>
      </c>
      <c r="G482" s="41"/>
      <c r="H482" s="41"/>
      <c r="I482" s="209"/>
      <c r="J482" s="41"/>
      <c r="K482" s="41"/>
      <c r="L482" s="42"/>
      <c r="M482" s="264"/>
      <c r="N482" s="265"/>
      <c r="O482" s="92"/>
      <c r="P482" s="92"/>
      <c r="Q482" s="92"/>
      <c r="R482" s="92"/>
      <c r="S482" s="92"/>
      <c r="T482" s="93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T482" s="16" t="s">
        <v>163</v>
      </c>
      <c r="AU482" s="16" t="s">
        <v>85</v>
      </c>
    </row>
    <row r="483" s="2" customFormat="1">
      <c r="A483" s="39"/>
      <c r="B483" s="40"/>
      <c r="C483" s="41"/>
      <c r="D483" s="266" t="s">
        <v>165</v>
      </c>
      <c r="E483" s="41"/>
      <c r="F483" s="267" t="s">
        <v>663</v>
      </c>
      <c r="G483" s="41"/>
      <c r="H483" s="41"/>
      <c r="I483" s="209"/>
      <c r="J483" s="41"/>
      <c r="K483" s="41"/>
      <c r="L483" s="42"/>
      <c r="M483" s="264"/>
      <c r="N483" s="265"/>
      <c r="O483" s="92"/>
      <c r="P483" s="92"/>
      <c r="Q483" s="92"/>
      <c r="R483" s="92"/>
      <c r="S483" s="92"/>
      <c r="T483" s="93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T483" s="16" t="s">
        <v>165</v>
      </c>
      <c r="AU483" s="16" t="s">
        <v>85</v>
      </c>
    </row>
    <row r="484" s="13" customFormat="1">
      <c r="A484" s="13"/>
      <c r="B484" s="251"/>
      <c r="C484" s="252"/>
      <c r="D484" s="253" t="s">
        <v>156</v>
      </c>
      <c r="E484" s="254" t="s">
        <v>1</v>
      </c>
      <c r="F484" s="255" t="s">
        <v>83</v>
      </c>
      <c r="G484" s="252"/>
      <c r="H484" s="256">
        <v>1</v>
      </c>
      <c r="I484" s="257"/>
      <c r="J484" s="252"/>
      <c r="K484" s="252"/>
      <c r="L484" s="258"/>
      <c r="M484" s="259"/>
      <c r="N484" s="260"/>
      <c r="O484" s="260"/>
      <c r="P484" s="260"/>
      <c r="Q484" s="260"/>
      <c r="R484" s="260"/>
      <c r="S484" s="260"/>
      <c r="T484" s="261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62" t="s">
        <v>156</v>
      </c>
      <c r="AU484" s="262" t="s">
        <v>85</v>
      </c>
      <c r="AV484" s="13" t="s">
        <v>85</v>
      </c>
      <c r="AW484" s="13" t="s">
        <v>30</v>
      </c>
      <c r="AX484" s="13" t="s">
        <v>83</v>
      </c>
      <c r="AY484" s="262" t="s">
        <v>148</v>
      </c>
    </row>
    <row r="485" s="12" customFormat="1" ht="22.8" customHeight="1">
      <c r="A485" s="12"/>
      <c r="B485" s="223"/>
      <c r="C485" s="224"/>
      <c r="D485" s="225" t="s">
        <v>74</v>
      </c>
      <c r="E485" s="237" t="s">
        <v>664</v>
      </c>
      <c r="F485" s="237" t="s">
        <v>665</v>
      </c>
      <c r="G485" s="224"/>
      <c r="H485" s="224"/>
      <c r="I485" s="227"/>
      <c r="J485" s="238">
        <f>BK485</f>
        <v>0</v>
      </c>
      <c r="K485" s="224"/>
      <c r="L485" s="229"/>
      <c r="M485" s="230"/>
      <c r="N485" s="231"/>
      <c r="O485" s="231"/>
      <c r="P485" s="232">
        <f>SUM(P486:P504)</f>
        <v>0</v>
      </c>
      <c r="Q485" s="231"/>
      <c r="R485" s="232">
        <f>SUM(R486:R504)</f>
        <v>0</v>
      </c>
      <c r="S485" s="231"/>
      <c r="T485" s="233">
        <f>SUM(T486:T504)</f>
        <v>0</v>
      </c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R485" s="234" t="s">
        <v>178</v>
      </c>
      <c r="AT485" s="235" t="s">
        <v>74</v>
      </c>
      <c r="AU485" s="235" t="s">
        <v>83</v>
      </c>
      <c r="AY485" s="234" t="s">
        <v>148</v>
      </c>
      <c r="BK485" s="236">
        <f>SUM(BK486:BK504)</f>
        <v>0</v>
      </c>
    </row>
    <row r="486" s="2" customFormat="1" ht="16.5" customHeight="1">
      <c r="A486" s="39"/>
      <c r="B486" s="40"/>
      <c r="C486" s="239" t="s">
        <v>666</v>
      </c>
      <c r="D486" s="239" t="s">
        <v>150</v>
      </c>
      <c r="E486" s="240" t="s">
        <v>667</v>
      </c>
      <c r="F486" s="241" t="s">
        <v>668</v>
      </c>
      <c r="G486" s="242" t="s">
        <v>608</v>
      </c>
      <c r="H486" s="243">
        <v>1</v>
      </c>
      <c r="I486" s="244"/>
      <c r="J486" s="245">
        <f>ROUND(I486*H486,2)</f>
        <v>0</v>
      </c>
      <c r="K486" s="241" t="s">
        <v>298</v>
      </c>
      <c r="L486" s="42"/>
      <c r="M486" s="246" t="s">
        <v>1</v>
      </c>
      <c r="N486" s="247" t="s">
        <v>40</v>
      </c>
      <c r="O486" s="92"/>
      <c r="P486" s="248">
        <f>O486*H486</f>
        <v>0</v>
      </c>
      <c r="Q486" s="248">
        <v>0</v>
      </c>
      <c r="R486" s="248">
        <f>Q486*H486</f>
        <v>0</v>
      </c>
      <c r="S486" s="248">
        <v>0</v>
      </c>
      <c r="T486" s="249">
        <f>S486*H486</f>
        <v>0</v>
      </c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R486" s="250" t="s">
        <v>609</v>
      </c>
      <c r="AT486" s="250" t="s">
        <v>150</v>
      </c>
      <c r="AU486" s="250" t="s">
        <v>85</v>
      </c>
      <c r="AY486" s="16" t="s">
        <v>148</v>
      </c>
      <c r="BE486" s="140">
        <f>IF(N486="základní",J486,0)</f>
        <v>0</v>
      </c>
      <c r="BF486" s="140">
        <f>IF(N486="snížená",J486,0)</f>
        <v>0</v>
      </c>
      <c r="BG486" s="140">
        <f>IF(N486="zákl. přenesená",J486,0)</f>
        <v>0</v>
      </c>
      <c r="BH486" s="140">
        <f>IF(N486="sníž. přenesená",J486,0)</f>
        <v>0</v>
      </c>
      <c r="BI486" s="140">
        <f>IF(N486="nulová",J486,0)</f>
        <v>0</v>
      </c>
      <c r="BJ486" s="16" t="s">
        <v>83</v>
      </c>
      <c r="BK486" s="140">
        <f>ROUND(I486*H486,2)</f>
        <v>0</v>
      </c>
      <c r="BL486" s="16" t="s">
        <v>609</v>
      </c>
      <c r="BM486" s="250" t="s">
        <v>669</v>
      </c>
    </row>
    <row r="487" s="2" customFormat="1">
      <c r="A487" s="39"/>
      <c r="B487" s="40"/>
      <c r="C487" s="41"/>
      <c r="D487" s="253" t="s">
        <v>163</v>
      </c>
      <c r="E487" s="41"/>
      <c r="F487" s="263" t="s">
        <v>670</v>
      </c>
      <c r="G487" s="41"/>
      <c r="H487" s="41"/>
      <c r="I487" s="209"/>
      <c r="J487" s="41"/>
      <c r="K487" s="41"/>
      <c r="L487" s="42"/>
      <c r="M487" s="264"/>
      <c r="N487" s="265"/>
      <c r="O487" s="92"/>
      <c r="P487" s="92"/>
      <c r="Q487" s="92"/>
      <c r="R487" s="92"/>
      <c r="S487" s="92"/>
      <c r="T487" s="93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T487" s="16" t="s">
        <v>163</v>
      </c>
      <c r="AU487" s="16" t="s">
        <v>85</v>
      </c>
    </row>
    <row r="488" s="2" customFormat="1">
      <c r="A488" s="39"/>
      <c r="B488" s="40"/>
      <c r="C488" s="41"/>
      <c r="D488" s="266" t="s">
        <v>165</v>
      </c>
      <c r="E488" s="41"/>
      <c r="F488" s="267" t="s">
        <v>671</v>
      </c>
      <c r="G488" s="41"/>
      <c r="H488" s="41"/>
      <c r="I488" s="209"/>
      <c r="J488" s="41"/>
      <c r="K488" s="41"/>
      <c r="L488" s="42"/>
      <c r="M488" s="264"/>
      <c r="N488" s="265"/>
      <c r="O488" s="92"/>
      <c r="P488" s="92"/>
      <c r="Q488" s="92"/>
      <c r="R488" s="92"/>
      <c r="S488" s="92"/>
      <c r="T488" s="93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T488" s="16" t="s">
        <v>165</v>
      </c>
      <c r="AU488" s="16" t="s">
        <v>85</v>
      </c>
    </row>
    <row r="489" s="13" customFormat="1">
      <c r="A489" s="13"/>
      <c r="B489" s="251"/>
      <c r="C489" s="252"/>
      <c r="D489" s="253" t="s">
        <v>156</v>
      </c>
      <c r="E489" s="254" t="s">
        <v>1</v>
      </c>
      <c r="F489" s="255" t="s">
        <v>83</v>
      </c>
      <c r="G489" s="252"/>
      <c r="H489" s="256">
        <v>1</v>
      </c>
      <c r="I489" s="257"/>
      <c r="J489" s="252"/>
      <c r="K489" s="252"/>
      <c r="L489" s="258"/>
      <c r="M489" s="259"/>
      <c r="N489" s="260"/>
      <c r="O489" s="260"/>
      <c r="P489" s="260"/>
      <c r="Q489" s="260"/>
      <c r="R489" s="260"/>
      <c r="S489" s="260"/>
      <c r="T489" s="261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62" t="s">
        <v>156</v>
      </c>
      <c r="AU489" s="262" t="s">
        <v>85</v>
      </c>
      <c r="AV489" s="13" t="s">
        <v>85</v>
      </c>
      <c r="AW489" s="13" t="s">
        <v>30</v>
      </c>
      <c r="AX489" s="13" t="s">
        <v>83</v>
      </c>
      <c r="AY489" s="262" t="s">
        <v>148</v>
      </c>
    </row>
    <row r="490" s="2" customFormat="1" ht="24.15" customHeight="1">
      <c r="A490" s="39"/>
      <c r="B490" s="40"/>
      <c r="C490" s="239" t="s">
        <v>672</v>
      </c>
      <c r="D490" s="239" t="s">
        <v>150</v>
      </c>
      <c r="E490" s="240" t="s">
        <v>673</v>
      </c>
      <c r="F490" s="241" t="s">
        <v>674</v>
      </c>
      <c r="G490" s="242" t="s">
        <v>608</v>
      </c>
      <c r="H490" s="243">
        <v>1</v>
      </c>
      <c r="I490" s="244"/>
      <c r="J490" s="245">
        <f>ROUND(I490*H490,2)</f>
        <v>0</v>
      </c>
      <c r="K490" s="241" t="s">
        <v>1</v>
      </c>
      <c r="L490" s="42"/>
      <c r="M490" s="246" t="s">
        <v>1</v>
      </c>
      <c r="N490" s="247" t="s">
        <v>40</v>
      </c>
      <c r="O490" s="92"/>
      <c r="P490" s="248">
        <f>O490*H490</f>
        <v>0</v>
      </c>
      <c r="Q490" s="248">
        <v>0</v>
      </c>
      <c r="R490" s="248">
        <f>Q490*H490</f>
        <v>0</v>
      </c>
      <c r="S490" s="248">
        <v>0</v>
      </c>
      <c r="T490" s="249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50" t="s">
        <v>609</v>
      </c>
      <c r="AT490" s="250" t="s">
        <v>150</v>
      </c>
      <c r="AU490" s="250" t="s">
        <v>85</v>
      </c>
      <c r="AY490" s="16" t="s">
        <v>148</v>
      </c>
      <c r="BE490" s="140">
        <f>IF(N490="základní",J490,0)</f>
        <v>0</v>
      </c>
      <c r="BF490" s="140">
        <f>IF(N490="snížená",J490,0)</f>
        <v>0</v>
      </c>
      <c r="BG490" s="140">
        <f>IF(N490="zákl. přenesená",J490,0)</f>
        <v>0</v>
      </c>
      <c r="BH490" s="140">
        <f>IF(N490="sníž. přenesená",J490,0)</f>
        <v>0</v>
      </c>
      <c r="BI490" s="140">
        <f>IF(N490="nulová",J490,0)</f>
        <v>0</v>
      </c>
      <c r="BJ490" s="16" t="s">
        <v>83</v>
      </c>
      <c r="BK490" s="140">
        <f>ROUND(I490*H490,2)</f>
        <v>0</v>
      </c>
      <c r="BL490" s="16" t="s">
        <v>609</v>
      </c>
      <c r="BM490" s="250" t="s">
        <v>675</v>
      </c>
    </row>
    <row r="491" s="2" customFormat="1">
      <c r="A491" s="39"/>
      <c r="B491" s="40"/>
      <c r="C491" s="41"/>
      <c r="D491" s="253" t="s">
        <v>163</v>
      </c>
      <c r="E491" s="41"/>
      <c r="F491" s="263" t="s">
        <v>676</v>
      </c>
      <c r="G491" s="41"/>
      <c r="H491" s="41"/>
      <c r="I491" s="209"/>
      <c r="J491" s="41"/>
      <c r="K491" s="41"/>
      <c r="L491" s="42"/>
      <c r="M491" s="264"/>
      <c r="N491" s="265"/>
      <c r="O491" s="92"/>
      <c r="P491" s="92"/>
      <c r="Q491" s="92"/>
      <c r="R491" s="92"/>
      <c r="S491" s="92"/>
      <c r="T491" s="93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T491" s="16" t="s">
        <v>163</v>
      </c>
      <c r="AU491" s="16" t="s">
        <v>85</v>
      </c>
    </row>
    <row r="492" s="13" customFormat="1">
      <c r="A492" s="13"/>
      <c r="B492" s="251"/>
      <c r="C492" s="252"/>
      <c r="D492" s="253" t="s">
        <v>156</v>
      </c>
      <c r="E492" s="254" t="s">
        <v>1</v>
      </c>
      <c r="F492" s="255" t="s">
        <v>83</v>
      </c>
      <c r="G492" s="252"/>
      <c r="H492" s="256">
        <v>1</v>
      </c>
      <c r="I492" s="257"/>
      <c r="J492" s="252"/>
      <c r="K492" s="252"/>
      <c r="L492" s="258"/>
      <c r="M492" s="259"/>
      <c r="N492" s="260"/>
      <c r="O492" s="260"/>
      <c r="P492" s="260"/>
      <c r="Q492" s="260"/>
      <c r="R492" s="260"/>
      <c r="S492" s="260"/>
      <c r="T492" s="261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62" t="s">
        <v>156</v>
      </c>
      <c r="AU492" s="262" t="s">
        <v>85</v>
      </c>
      <c r="AV492" s="13" t="s">
        <v>85</v>
      </c>
      <c r="AW492" s="13" t="s">
        <v>30</v>
      </c>
      <c r="AX492" s="13" t="s">
        <v>83</v>
      </c>
      <c r="AY492" s="262" t="s">
        <v>148</v>
      </c>
    </row>
    <row r="493" s="2" customFormat="1" ht="24.15" customHeight="1">
      <c r="A493" s="39"/>
      <c r="B493" s="40"/>
      <c r="C493" s="239" t="s">
        <v>555</v>
      </c>
      <c r="D493" s="239" t="s">
        <v>150</v>
      </c>
      <c r="E493" s="240" t="s">
        <v>677</v>
      </c>
      <c r="F493" s="241" t="s">
        <v>678</v>
      </c>
      <c r="G493" s="242" t="s">
        <v>608</v>
      </c>
      <c r="H493" s="243">
        <v>1</v>
      </c>
      <c r="I493" s="244"/>
      <c r="J493" s="245">
        <f>ROUND(I493*H493,2)</f>
        <v>0</v>
      </c>
      <c r="K493" s="241" t="s">
        <v>1</v>
      </c>
      <c r="L493" s="42"/>
      <c r="M493" s="246" t="s">
        <v>1</v>
      </c>
      <c r="N493" s="247" t="s">
        <v>40</v>
      </c>
      <c r="O493" s="92"/>
      <c r="P493" s="248">
        <f>O493*H493</f>
        <v>0</v>
      </c>
      <c r="Q493" s="248">
        <v>0</v>
      </c>
      <c r="R493" s="248">
        <f>Q493*H493</f>
        <v>0</v>
      </c>
      <c r="S493" s="248">
        <v>0</v>
      </c>
      <c r="T493" s="249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50" t="s">
        <v>609</v>
      </c>
      <c r="AT493" s="250" t="s">
        <v>150</v>
      </c>
      <c r="AU493" s="250" t="s">
        <v>85</v>
      </c>
      <c r="AY493" s="16" t="s">
        <v>148</v>
      </c>
      <c r="BE493" s="140">
        <f>IF(N493="základní",J493,0)</f>
        <v>0</v>
      </c>
      <c r="BF493" s="140">
        <f>IF(N493="snížená",J493,0)</f>
        <v>0</v>
      </c>
      <c r="BG493" s="140">
        <f>IF(N493="zákl. přenesená",J493,0)</f>
        <v>0</v>
      </c>
      <c r="BH493" s="140">
        <f>IF(N493="sníž. přenesená",J493,0)</f>
        <v>0</v>
      </c>
      <c r="BI493" s="140">
        <f>IF(N493="nulová",J493,0)</f>
        <v>0</v>
      </c>
      <c r="BJ493" s="16" t="s">
        <v>83</v>
      </c>
      <c r="BK493" s="140">
        <f>ROUND(I493*H493,2)</f>
        <v>0</v>
      </c>
      <c r="BL493" s="16" t="s">
        <v>609</v>
      </c>
      <c r="BM493" s="250" t="s">
        <v>679</v>
      </c>
    </row>
    <row r="494" s="2" customFormat="1">
      <c r="A494" s="39"/>
      <c r="B494" s="40"/>
      <c r="C494" s="41"/>
      <c r="D494" s="253" t="s">
        <v>163</v>
      </c>
      <c r="E494" s="41"/>
      <c r="F494" s="263" t="s">
        <v>676</v>
      </c>
      <c r="G494" s="41"/>
      <c r="H494" s="41"/>
      <c r="I494" s="209"/>
      <c r="J494" s="41"/>
      <c r="K494" s="41"/>
      <c r="L494" s="42"/>
      <c r="M494" s="264"/>
      <c r="N494" s="265"/>
      <c r="O494" s="92"/>
      <c r="P494" s="92"/>
      <c r="Q494" s="92"/>
      <c r="R494" s="92"/>
      <c r="S494" s="92"/>
      <c r="T494" s="93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T494" s="16" t="s">
        <v>163</v>
      </c>
      <c r="AU494" s="16" t="s">
        <v>85</v>
      </c>
    </row>
    <row r="495" s="13" customFormat="1">
      <c r="A495" s="13"/>
      <c r="B495" s="251"/>
      <c r="C495" s="252"/>
      <c r="D495" s="253" t="s">
        <v>156</v>
      </c>
      <c r="E495" s="254" t="s">
        <v>1</v>
      </c>
      <c r="F495" s="255" t="s">
        <v>83</v>
      </c>
      <c r="G495" s="252"/>
      <c r="H495" s="256">
        <v>1</v>
      </c>
      <c r="I495" s="257"/>
      <c r="J495" s="252"/>
      <c r="K495" s="252"/>
      <c r="L495" s="258"/>
      <c r="M495" s="259"/>
      <c r="N495" s="260"/>
      <c r="O495" s="260"/>
      <c r="P495" s="260"/>
      <c r="Q495" s="260"/>
      <c r="R495" s="260"/>
      <c r="S495" s="260"/>
      <c r="T495" s="261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62" t="s">
        <v>156</v>
      </c>
      <c r="AU495" s="262" t="s">
        <v>85</v>
      </c>
      <c r="AV495" s="13" t="s">
        <v>85</v>
      </c>
      <c r="AW495" s="13" t="s">
        <v>30</v>
      </c>
      <c r="AX495" s="13" t="s">
        <v>83</v>
      </c>
      <c r="AY495" s="262" t="s">
        <v>148</v>
      </c>
    </row>
    <row r="496" s="2" customFormat="1" ht="24.15" customHeight="1">
      <c r="A496" s="39"/>
      <c r="B496" s="40"/>
      <c r="C496" s="239" t="s">
        <v>680</v>
      </c>
      <c r="D496" s="239" t="s">
        <v>150</v>
      </c>
      <c r="E496" s="240" t="s">
        <v>681</v>
      </c>
      <c r="F496" s="241" t="s">
        <v>682</v>
      </c>
      <c r="G496" s="242" t="s">
        <v>608</v>
      </c>
      <c r="H496" s="243">
        <v>1</v>
      </c>
      <c r="I496" s="244"/>
      <c r="J496" s="245">
        <f>ROUND(I496*H496,2)</f>
        <v>0</v>
      </c>
      <c r="K496" s="241" t="s">
        <v>1</v>
      </c>
      <c r="L496" s="42"/>
      <c r="M496" s="246" t="s">
        <v>1</v>
      </c>
      <c r="N496" s="247" t="s">
        <v>40</v>
      </c>
      <c r="O496" s="92"/>
      <c r="P496" s="248">
        <f>O496*H496</f>
        <v>0</v>
      </c>
      <c r="Q496" s="248">
        <v>0</v>
      </c>
      <c r="R496" s="248">
        <f>Q496*H496</f>
        <v>0</v>
      </c>
      <c r="S496" s="248">
        <v>0</v>
      </c>
      <c r="T496" s="249">
        <f>S496*H496</f>
        <v>0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R496" s="250" t="s">
        <v>609</v>
      </c>
      <c r="AT496" s="250" t="s">
        <v>150</v>
      </c>
      <c r="AU496" s="250" t="s">
        <v>85</v>
      </c>
      <c r="AY496" s="16" t="s">
        <v>148</v>
      </c>
      <c r="BE496" s="140">
        <f>IF(N496="základní",J496,0)</f>
        <v>0</v>
      </c>
      <c r="BF496" s="140">
        <f>IF(N496="snížená",J496,0)</f>
        <v>0</v>
      </c>
      <c r="BG496" s="140">
        <f>IF(N496="zákl. přenesená",J496,0)</f>
        <v>0</v>
      </c>
      <c r="BH496" s="140">
        <f>IF(N496="sníž. přenesená",J496,0)</f>
        <v>0</v>
      </c>
      <c r="BI496" s="140">
        <f>IF(N496="nulová",J496,0)</f>
        <v>0</v>
      </c>
      <c r="BJ496" s="16" t="s">
        <v>83</v>
      </c>
      <c r="BK496" s="140">
        <f>ROUND(I496*H496,2)</f>
        <v>0</v>
      </c>
      <c r="BL496" s="16" t="s">
        <v>609</v>
      </c>
      <c r="BM496" s="250" t="s">
        <v>683</v>
      </c>
    </row>
    <row r="497" s="2" customFormat="1">
      <c r="A497" s="39"/>
      <c r="B497" s="40"/>
      <c r="C497" s="41"/>
      <c r="D497" s="253" t="s">
        <v>163</v>
      </c>
      <c r="E497" s="41"/>
      <c r="F497" s="263" t="s">
        <v>676</v>
      </c>
      <c r="G497" s="41"/>
      <c r="H497" s="41"/>
      <c r="I497" s="209"/>
      <c r="J497" s="41"/>
      <c r="K497" s="41"/>
      <c r="L497" s="42"/>
      <c r="M497" s="264"/>
      <c r="N497" s="265"/>
      <c r="O497" s="92"/>
      <c r="P497" s="92"/>
      <c r="Q497" s="92"/>
      <c r="R497" s="92"/>
      <c r="S497" s="92"/>
      <c r="T497" s="93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T497" s="16" t="s">
        <v>163</v>
      </c>
      <c r="AU497" s="16" t="s">
        <v>85</v>
      </c>
    </row>
    <row r="498" s="13" customFormat="1">
      <c r="A498" s="13"/>
      <c r="B498" s="251"/>
      <c r="C498" s="252"/>
      <c r="D498" s="253" t="s">
        <v>156</v>
      </c>
      <c r="E498" s="254" t="s">
        <v>1</v>
      </c>
      <c r="F498" s="255" t="s">
        <v>83</v>
      </c>
      <c r="G498" s="252"/>
      <c r="H498" s="256">
        <v>1</v>
      </c>
      <c r="I498" s="257"/>
      <c r="J498" s="252"/>
      <c r="K498" s="252"/>
      <c r="L498" s="258"/>
      <c r="M498" s="259"/>
      <c r="N498" s="260"/>
      <c r="O498" s="260"/>
      <c r="P498" s="260"/>
      <c r="Q498" s="260"/>
      <c r="R498" s="260"/>
      <c r="S498" s="260"/>
      <c r="T498" s="261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62" t="s">
        <v>156</v>
      </c>
      <c r="AU498" s="262" t="s">
        <v>85</v>
      </c>
      <c r="AV498" s="13" t="s">
        <v>85</v>
      </c>
      <c r="AW498" s="13" t="s">
        <v>30</v>
      </c>
      <c r="AX498" s="13" t="s">
        <v>83</v>
      </c>
      <c r="AY498" s="262" t="s">
        <v>148</v>
      </c>
    </row>
    <row r="499" s="2" customFormat="1" ht="24.15" customHeight="1">
      <c r="A499" s="39"/>
      <c r="B499" s="40"/>
      <c r="C499" s="239" t="s">
        <v>560</v>
      </c>
      <c r="D499" s="239" t="s">
        <v>150</v>
      </c>
      <c r="E499" s="240" t="s">
        <v>684</v>
      </c>
      <c r="F499" s="241" t="s">
        <v>685</v>
      </c>
      <c r="G499" s="242" t="s">
        <v>608</v>
      </c>
      <c r="H499" s="243">
        <v>1</v>
      </c>
      <c r="I499" s="244"/>
      <c r="J499" s="245">
        <f>ROUND(I499*H499,2)</f>
        <v>0</v>
      </c>
      <c r="K499" s="241" t="s">
        <v>1</v>
      </c>
      <c r="L499" s="42"/>
      <c r="M499" s="246" t="s">
        <v>1</v>
      </c>
      <c r="N499" s="247" t="s">
        <v>40</v>
      </c>
      <c r="O499" s="92"/>
      <c r="P499" s="248">
        <f>O499*H499</f>
        <v>0</v>
      </c>
      <c r="Q499" s="248">
        <v>0</v>
      </c>
      <c r="R499" s="248">
        <f>Q499*H499</f>
        <v>0</v>
      </c>
      <c r="S499" s="248">
        <v>0</v>
      </c>
      <c r="T499" s="249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50" t="s">
        <v>609</v>
      </c>
      <c r="AT499" s="250" t="s">
        <v>150</v>
      </c>
      <c r="AU499" s="250" t="s">
        <v>85</v>
      </c>
      <c r="AY499" s="16" t="s">
        <v>148</v>
      </c>
      <c r="BE499" s="140">
        <f>IF(N499="základní",J499,0)</f>
        <v>0</v>
      </c>
      <c r="BF499" s="140">
        <f>IF(N499="snížená",J499,0)</f>
        <v>0</v>
      </c>
      <c r="BG499" s="140">
        <f>IF(N499="zákl. přenesená",J499,0)</f>
        <v>0</v>
      </c>
      <c r="BH499" s="140">
        <f>IF(N499="sníž. přenesená",J499,0)</f>
        <v>0</v>
      </c>
      <c r="BI499" s="140">
        <f>IF(N499="nulová",J499,0)</f>
        <v>0</v>
      </c>
      <c r="BJ499" s="16" t="s">
        <v>83</v>
      </c>
      <c r="BK499" s="140">
        <f>ROUND(I499*H499,2)</f>
        <v>0</v>
      </c>
      <c r="BL499" s="16" t="s">
        <v>609</v>
      </c>
      <c r="BM499" s="250" t="s">
        <v>686</v>
      </c>
    </row>
    <row r="500" s="2" customFormat="1">
      <c r="A500" s="39"/>
      <c r="B500" s="40"/>
      <c r="C500" s="41"/>
      <c r="D500" s="253" t="s">
        <v>163</v>
      </c>
      <c r="E500" s="41"/>
      <c r="F500" s="263" t="s">
        <v>676</v>
      </c>
      <c r="G500" s="41"/>
      <c r="H500" s="41"/>
      <c r="I500" s="209"/>
      <c r="J500" s="41"/>
      <c r="K500" s="41"/>
      <c r="L500" s="42"/>
      <c r="M500" s="264"/>
      <c r="N500" s="265"/>
      <c r="O500" s="92"/>
      <c r="P500" s="92"/>
      <c r="Q500" s="92"/>
      <c r="R500" s="92"/>
      <c r="S500" s="92"/>
      <c r="T500" s="93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16" t="s">
        <v>163</v>
      </c>
      <c r="AU500" s="16" t="s">
        <v>85</v>
      </c>
    </row>
    <row r="501" s="13" customFormat="1">
      <c r="A501" s="13"/>
      <c r="B501" s="251"/>
      <c r="C501" s="252"/>
      <c r="D501" s="253" t="s">
        <v>156</v>
      </c>
      <c r="E501" s="254" t="s">
        <v>1</v>
      </c>
      <c r="F501" s="255" t="s">
        <v>83</v>
      </c>
      <c r="G501" s="252"/>
      <c r="H501" s="256">
        <v>1</v>
      </c>
      <c r="I501" s="257"/>
      <c r="J501" s="252"/>
      <c r="K501" s="252"/>
      <c r="L501" s="258"/>
      <c r="M501" s="259"/>
      <c r="N501" s="260"/>
      <c r="O501" s="260"/>
      <c r="P501" s="260"/>
      <c r="Q501" s="260"/>
      <c r="R501" s="260"/>
      <c r="S501" s="260"/>
      <c r="T501" s="261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62" t="s">
        <v>156</v>
      </c>
      <c r="AU501" s="262" t="s">
        <v>85</v>
      </c>
      <c r="AV501" s="13" t="s">
        <v>85</v>
      </c>
      <c r="AW501" s="13" t="s">
        <v>30</v>
      </c>
      <c r="AX501" s="13" t="s">
        <v>83</v>
      </c>
      <c r="AY501" s="262" t="s">
        <v>148</v>
      </c>
    </row>
    <row r="502" s="2" customFormat="1" ht="16.5" customHeight="1">
      <c r="A502" s="39"/>
      <c r="B502" s="40"/>
      <c r="C502" s="239" t="s">
        <v>687</v>
      </c>
      <c r="D502" s="239" t="s">
        <v>150</v>
      </c>
      <c r="E502" s="240" t="s">
        <v>688</v>
      </c>
      <c r="F502" s="241" t="s">
        <v>689</v>
      </c>
      <c r="G502" s="242" t="s">
        <v>608</v>
      </c>
      <c r="H502" s="243">
        <v>1</v>
      </c>
      <c r="I502" s="244"/>
      <c r="J502" s="245">
        <f>ROUND(I502*H502,2)</f>
        <v>0</v>
      </c>
      <c r="K502" s="241" t="s">
        <v>1</v>
      </c>
      <c r="L502" s="42"/>
      <c r="M502" s="246" t="s">
        <v>1</v>
      </c>
      <c r="N502" s="247" t="s">
        <v>40</v>
      </c>
      <c r="O502" s="92"/>
      <c r="P502" s="248">
        <f>O502*H502</f>
        <v>0</v>
      </c>
      <c r="Q502" s="248">
        <v>0</v>
      </c>
      <c r="R502" s="248">
        <f>Q502*H502</f>
        <v>0</v>
      </c>
      <c r="S502" s="248">
        <v>0</v>
      </c>
      <c r="T502" s="249">
        <f>S502*H502</f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50" t="s">
        <v>609</v>
      </c>
      <c r="AT502" s="250" t="s">
        <v>150</v>
      </c>
      <c r="AU502" s="250" t="s">
        <v>85</v>
      </c>
      <c r="AY502" s="16" t="s">
        <v>148</v>
      </c>
      <c r="BE502" s="140">
        <f>IF(N502="základní",J502,0)</f>
        <v>0</v>
      </c>
      <c r="BF502" s="140">
        <f>IF(N502="snížená",J502,0)</f>
        <v>0</v>
      </c>
      <c r="BG502" s="140">
        <f>IF(N502="zákl. přenesená",J502,0)</f>
        <v>0</v>
      </c>
      <c r="BH502" s="140">
        <f>IF(N502="sníž. přenesená",J502,0)</f>
        <v>0</v>
      </c>
      <c r="BI502" s="140">
        <f>IF(N502="nulová",J502,0)</f>
        <v>0</v>
      </c>
      <c r="BJ502" s="16" t="s">
        <v>83</v>
      </c>
      <c r="BK502" s="140">
        <f>ROUND(I502*H502,2)</f>
        <v>0</v>
      </c>
      <c r="BL502" s="16" t="s">
        <v>609</v>
      </c>
      <c r="BM502" s="250" t="s">
        <v>690</v>
      </c>
    </row>
    <row r="503" s="2" customFormat="1">
      <c r="A503" s="39"/>
      <c r="B503" s="40"/>
      <c r="C503" s="41"/>
      <c r="D503" s="253" t="s">
        <v>163</v>
      </c>
      <c r="E503" s="41"/>
      <c r="F503" s="263" t="s">
        <v>676</v>
      </c>
      <c r="G503" s="41"/>
      <c r="H503" s="41"/>
      <c r="I503" s="209"/>
      <c r="J503" s="41"/>
      <c r="K503" s="41"/>
      <c r="L503" s="42"/>
      <c r="M503" s="264"/>
      <c r="N503" s="265"/>
      <c r="O503" s="92"/>
      <c r="P503" s="92"/>
      <c r="Q503" s="92"/>
      <c r="R503" s="92"/>
      <c r="S503" s="92"/>
      <c r="T503" s="93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T503" s="16" t="s">
        <v>163</v>
      </c>
      <c r="AU503" s="16" t="s">
        <v>85</v>
      </c>
    </row>
    <row r="504" s="13" customFormat="1">
      <c r="A504" s="13"/>
      <c r="B504" s="251"/>
      <c r="C504" s="252"/>
      <c r="D504" s="253" t="s">
        <v>156</v>
      </c>
      <c r="E504" s="254" t="s">
        <v>1</v>
      </c>
      <c r="F504" s="255" t="s">
        <v>83</v>
      </c>
      <c r="G504" s="252"/>
      <c r="H504" s="256">
        <v>1</v>
      </c>
      <c r="I504" s="257"/>
      <c r="J504" s="252"/>
      <c r="K504" s="252"/>
      <c r="L504" s="258"/>
      <c r="M504" s="259"/>
      <c r="N504" s="260"/>
      <c r="O504" s="260"/>
      <c r="P504" s="260"/>
      <c r="Q504" s="260"/>
      <c r="R504" s="260"/>
      <c r="S504" s="260"/>
      <c r="T504" s="261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62" t="s">
        <v>156</v>
      </c>
      <c r="AU504" s="262" t="s">
        <v>85</v>
      </c>
      <c r="AV504" s="13" t="s">
        <v>85</v>
      </c>
      <c r="AW504" s="13" t="s">
        <v>30</v>
      </c>
      <c r="AX504" s="13" t="s">
        <v>83</v>
      </c>
      <c r="AY504" s="262" t="s">
        <v>148</v>
      </c>
    </row>
    <row r="505" s="12" customFormat="1" ht="22.8" customHeight="1">
      <c r="A505" s="12"/>
      <c r="B505" s="223"/>
      <c r="C505" s="224"/>
      <c r="D505" s="225" t="s">
        <v>74</v>
      </c>
      <c r="E505" s="237" t="s">
        <v>691</v>
      </c>
      <c r="F505" s="237" t="s">
        <v>692</v>
      </c>
      <c r="G505" s="224"/>
      <c r="H505" s="224"/>
      <c r="I505" s="227"/>
      <c r="J505" s="238">
        <f>BK505</f>
        <v>0</v>
      </c>
      <c r="K505" s="224"/>
      <c r="L505" s="229"/>
      <c r="M505" s="230"/>
      <c r="N505" s="231"/>
      <c r="O505" s="231"/>
      <c r="P505" s="232">
        <f>SUM(P506:P508)</f>
        <v>0</v>
      </c>
      <c r="Q505" s="231"/>
      <c r="R505" s="232">
        <f>SUM(R506:R508)</f>
        <v>0</v>
      </c>
      <c r="S505" s="231"/>
      <c r="T505" s="233">
        <f>SUM(T506:T508)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234" t="s">
        <v>178</v>
      </c>
      <c r="AT505" s="235" t="s">
        <v>74</v>
      </c>
      <c r="AU505" s="235" t="s">
        <v>83</v>
      </c>
      <c r="AY505" s="234" t="s">
        <v>148</v>
      </c>
      <c r="BK505" s="236">
        <f>SUM(BK506:BK508)</f>
        <v>0</v>
      </c>
    </row>
    <row r="506" s="2" customFormat="1" ht="16.5" customHeight="1">
      <c r="A506" s="39"/>
      <c r="B506" s="40"/>
      <c r="C506" s="239" t="s">
        <v>568</v>
      </c>
      <c r="D506" s="239" t="s">
        <v>150</v>
      </c>
      <c r="E506" s="240" t="s">
        <v>693</v>
      </c>
      <c r="F506" s="241" t="s">
        <v>694</v>
      </c>
      <c r="G506" s="242" t="s">
        <v>608</v>
      </c>
      <c r="H506" s="243">
        <v>1</v>
      </c>
      <c r="I506" s="244"/>
      <c r="J506" s="245">
        <f>ROUND(I506*H506,2)</f>
        <v>0</v>
      </c>
      <c r="K506" s="241" t="s">
        <v>1</v>
      </c>
      <c r="L506" s="42"/>
      <c r="M506" s="246" t="s">
        <v>1</v>
      </c>
      <c r="N506" s="247" t="s">
        <v>40</v>
      </c>
      <c r="O506" s="92"/>
      <c r="P506" s="248">
        <f>O506*H506</f>
        <v>0</v>
      </c>
      <c r="Q506" s="248">
        <v>0</v>
      </c>
      <c r="R506" s="248">
        <f>Q506*H506</f>
        <v>0</v>
      </c>
      <c r="S506" s="248">
        <v>0</v>
      </c>
      <c r="T506" s="249">
        <f>S506*H506</f>
        <v>0</v>
      </c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R506" s="250" t="s">
        <v>609</v>
      </c>
      <c r="AT506" s="250" t="s">
        <v>150</v>
      </c>
      <c r="AU506" s="250" t="s">
        <v>85</v>
      </c>
      <c r="AY506" s="16" t="s">
        <v>148</v>
      </c>
      <c r="BE506" s="140">
        <f>IF(N506="základní",J506,0)</f>
        <v>0</v>
      </c>
      <c r="BF506" s="140">
        <f>IF(N506="snížená",J506,0)</f>
        <v>0</v>
      </c>
      <c r="BG506" s="140">
        <f>IF(N506="zákl. přenesená",J506,0)</f>
        <v>0</v>
      </c>
      <c r="BH506" s="140">
        <f>IF(N506="sníž. přenesená",J506,0)</f>
        <v>0</v>
      </c>
      <c r="BI506" s="140">
        <f>IF(N506="nulová",J506,0)</f>
        <v>0</v>
      </c>
      <c r="BJ506" s="16" t="s">
        <v>83</v>
      </c>
      <c r="BK506" s="140">
        <f>ROUND(I506*H506,2)</f>
        <v>0</v>
      </c>
      <c r="BL506" s="16" t="s">
        <v>609</v>
      </c>
      <c r="BM506" s="250" t="s">
        <v>695</v>
      </c>
    </row>
    <row r="507" s="2" customFormat="1">
      <c r="A507" s="39"/>
      <c r="B507" s="40"/>
      <c r="C507" s="41"/>
      <c r="D507" s="253" t="s">
        <v>163</v>
      </c>
      <c r="E507" s="41"/>
      <c r="F507" s="263" t="s">
        <v>696</v>
      </c>
      <c r="G507" s="41"/>
      <c r="H507" s="41"/>
      <c r="I507" s="209"/>
      <c r="J507" s="41"/>
      <c r="K507" s="41"/>
      <c r="L507" s="42"/>
      <c r="M507" s="264"/>
      <c r="N507" s="265"/>
      <c r="O507" s="92"/>
      <c r="P507" s="92"/>
      <c r="Q507" s="92"/>
      <c r="R507" s="92"/>
      <c r="S507" s="92"/>
      <c r="T507" s="93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T507" s="16" t="s">
        <v>163</v>
      </c>
      <c r="AU507" s="16" t="s">
        <v>85</v>
      </c>
    </row>
    <row r="508" s="13" customFormat="1">
      <c r="A508" s="13"/>
      <c r="B508" s="251"/>
      <c r="C508" s="252"/>
      <c r="D508" s="253" t="s">
        <v>156</v>
      </c>
      <c r="E508" s="254" t="s">
        <v>1</v>
      </c>
      <c r="F508" s="255" t="s">
        <v>83</v>
      </c>
      <c r="G508" s="252"/>
      <c r="H508" s="256">
        <v>1</v>
      </c>
      <c r="I508" s="257"/>
      <c r="J508" s="252"/>
      <c r="K508" s="252"/>
      <c r="L508" s="258"/>
      <c r="M508" s="259"/>
      <c r="N508" s="260"/>
      <c r="O508" s="260"/>
      <c r="P508" s="260"/>
      <c r="Q508" s="260"/>
      <c r="R508" s="260"/>
      <c r="S508" s="260"/>
      <c r="T508" s="261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62" t="s">
        <v>156</v>
      </c>
      <c r="AU508" s="262" t="s">
        <v>85</v>
      </c>
      <c r="AV508" s="13" t="s">
        <v>85</v>
      </c>
      <c r="AW508" s="13" t="s">
        <v>30</v>
      </c>
      <c r="AX508" s="13" t="s">
        <v>83</v>
      </c>
      <c r="AY508" s="262" t="s">
        <v>148</v>
      </c>
    </row>
    <row r="509" s="12" customFormat="1" ht="22.8" customHeight="1">
      <c r="A509" s="12"/>
      <c r="B509" s="223"/>
      <c r="C509" s="224"/>
      <c r="D509" s="225" t="s">
        <v>74</v>
      </c>
      <c r="E509" s="237" t="s">
        <v>697</v>
      </c>
      <c r="F509" s="237" t="s">
        <v>89</v>
      </c>
      <c r="G509" s="224"/>
      <c r="H509" s="224"/>
      <c r="I509" s="227"/>
      <c r="J509" s="238">
        <f>BK509</f>
        <v>0</v>
      </c>
      <c r="K509" s="224"/>
      <c r="L509" s="229"/>
      <c r="M509" s="230"/>
      <c r="N509" s="231"/>
      <c r="O509" s="231"/>
      <c r="P509" s="232">
        <f>SUM(P510:P521)</f>
        <v>0</v>
      </c>
      <c r="Q509" s="231"/>
      <c r="R509" s="232">
        <f>SUM(R510:R521)</f>
        <v>0</v>
      </c>
      <c r="S509" s="231"/>
      <c r="T509" s="233">
        <f>SUM(T510:T521)</f>
        <v>0</v>
      </c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R509" s="234" t="s">
        <v>178</v>
      </c>
      <c r="AT509" s="235" t="s">
        <v>74</v>
      </c>
      <c r="AU509" s="235" t="s">
        <v>83</v>
      </c>
      <c r="AY509" s="234" t="s">
        <v>148</v>
      </c>
      <c r="BK509" s="236">
        <f>SUM(BK510:BK521)</f>
        <v>0</v>
      </c>
    </row>
    <row r="510" s="2" customFormat="1" ht="21.75" customHeight="1">
      <c r="A510" s="39"/>
      <c r="B510" s="40"/>
      <c r="C510" s="239" t="s">
        <v>698</v>
      </c>
      <c r="D510" s="239" t="s">
        <v>150</v>
      </c>
      <c r="E510" s="240" t="s">
        <v>699</v>
      </c>
      <c r="F510" s="241" t="s">
        <v>700</v>
      </c>
      <c r="G510" s="242" t="s">
        <v>608</v>
      </c>
      <c r="H510" s="243">
        <v>1</v>
      </c>
      <c r="I510" s="244"/>
      <c r="J510" s="245">
        <f>ROUND(I510*H510,2)</f>
        <v>0</v>
      </c>
      <c r="K510" s="241" t="s">
        <v>1</v>
      </c>
      <c r="L510" s="42"/>
      <c r="M510" s="246" t="s">
        <v>1</v>
      </c>
      <c r="N510" s="247" t="s">
        <v>40</v>
      </c>
      <c r="O510" s="92"/>
      <c r="P510" s="248">
        <f>O510*H510</f>
        <v>0</v>
      </c>
      <c r="Q510" s="248">
        <v>0</v>
      </c>
      <c r="R510" s="248">
        <f>Q510*H510</f>
        <v>0</v>
      </c>
      <c r="S510" s="248">
        <v>0</v>
      </c>
      <c r="T510" s="249">
        <f>S510*H510</f>
        <v>0</v>
      </c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R510" s="250" t="s">
        <v>609</v>
      </c>
      <c r="AT510" s="250" t="s">
        <v>150</v>
      </c>
      <c r="AU510" s="250" t="s">
        <v>85</v>
      </c>
      <c r="AY510" s="16" t="s">
        <v>148</v>
      </c>
      <c r="BE510" s="140">
        <f>IF(N510="základní",J510,0)</f>
        <v>0</v>
      </c>
      <c r="BF510" s="140">
        <f>IF(N510="snížená",J510,0)</f>
        <v>0</v>
      </c>
      <c r="BG510" s="140">
        <f>IF(N510="zákl. přenesená",J510,0)</f>
        <v>0</v>
      </c>
      <c r="BH510" s="140">
        <f>IF(N510="sníž. přenesená",J510,0)</f>
        <v>0</v>
      </c>
      <c r="BI510" s="140">
        <f>IF(N510="nulová",J510,0)</f>
        <v>0</v>
      </c>
      <c r="BJ510" s="16" t="s">
        <v>83</v>
      </c>
      <c r="BK510" s="140">
        <f>ROUND(I510*H510,2)</f>
        <v>0</v>
      </c>
      <c r="BL510" s="16" t="s">
        <v>609</v>
      </c>
      <c r="BM510" s="250" t="s">
        <v>701</v>
      </c>
    </row>
    <row r="511" s="2" customFormat="1">
      <c r="A511" s="39"/>
      <c r="B511" s="40"/>
      <c r="C511" s="41"/>
      <c r="D511" s="253" t="s">
        <v>163</v>
      </c>
      <c r="E511" s="41"/>
      <c r="F511" s="263" t="s">
        <v>702</v>
      </c>
      <c r="G511" s="41"/>
      <c r="H511" s="41"/>
      <c r="I511" s="209"/>
      <c r="J511" s="41"/>
      <c r="K511" s="41"/>
      <c r="L511" s="42"/>
      <c r="M511" s="264"/>
      <c r="N511" s="265"/>
      <c r="O511" s="92"/>
      <c r="P511" s="92"/>
      <c r="Q511" s="92"/>
      <c r="R511" s="92"/>
      <c r="S511" s="92"/>
      <c r="T511" s="93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T511" s="16" t="s">
        <v>163</v>
      </c>
      <c r="AU511" s="16" t="s">
        <v>85</v>
      </c>
    </row>
    <row r="512" s="13" customFormat="1">
      <c r="A512" s="13"/>
      <c r="B512" s="251"/>
      <c r="C512" s="252"/>
      <c r="D512" s="253" t="s">
        <v>156</v>
      </c>
      <c r="E512" s="254" t="s">
        <v>1</v>
      </c>
      <c r="F512" s="255" t="s">
        <v>83</v>
      </c>
      <c r="G512" s="252"/>
      <c r="H512" s="256">
        <v>1</v>
      </c>
      <c r="I512" s="257"/>
      <c r="J512" s="252"/>
      <c r="K512" s="252"/>
      <c r="L512" s="258"/>
      <c r="M512" s="259"/>
      <c r="N512" s="260"/>
      <c r="O512" s="260"/>
      <c r="P512" s="260"/>
      <c r="Q512" s="260"/>
      <c r="R512" s="260"/>
      <c r="S512" s="260"/>
      <c r="T512" s="261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62" t="s">
        <v>156</v>
      </c>
      <c r="AU512" s="262" t="s">
        <v>85</v>
      </c>
      <c r="AV512" s="13" t="s">
        <v>85</v>
      </c>
      <c r="AW512" s="13" t="s">
        <v>30</v>
      </c>
      <c r="AX512" s="13" t="s">
        <v>83</v>
      </c>
      <c r="AY512" s="262" t="s">
        <v>148</v>
      </c>
    </row>
    <row r="513" s="2" customFormat="1" ht="21.75" customHeight="1">
      <c r="A513" s="39"/>
      <c r="B513" s="40"/>
      <c r="C513" s="239" t="s">
        <v>574</v>
      </c>
      <c r="D513" s="239" t="s">
        <v>150</v>
      </c>
      <c r="E513" s="240" t="s">
        <v>703</v>
      </c>
      <c r="F513" s="241" t="s">
        <v>704</v>
      </c>
      <c r="G513" s="242" t="s">
        <v>608</v>
      </c>
      <c r="H513" s="243">
        <v>1</v>
      </c>
      <c r="I513" s="244"/>
      <c r="J513" s="245">
        <f>ROUND(I513*H513,2)</f>
        <v>0</v>
      </c>
      <c r="K513" s="241" t="s">
        <v>1</v>
      </c>
      <c r="L513" s="42"/>
      <c r="M513" s="246" t="s">
        <v>1</v>
      </c>
      <c r="N513" s="247" t="s">
        <v>40</v>
      </c>
      <c r="O513" s="92"/>
      <c r="P513" s="248">
        <f>O513*H513</f>
        <v>0</v>
      </c>
      <c r="Q513" s="248">
        <v>0</v>
      </c>
      <c r="R513" s="248">
        <f>Q513*H513</f>
        <v>0</v>
      </c>
      <c r="S513" s="248">
        <v>0</v>
      </c>
      <c r="T513" s="249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50" t="s">
        <v>609</v>
      </c>
      <c r="AT513" s="250" t="s">
        <v>150</v>
      </c>
      <c r="AU513" s="250" t="s">
        <v>85</v>
      </c>
      <c r="AY513" s="16" t="s">
        <v>148</v>
      </c>
      <c r="BE513" s="140">
        <f>IF(N513="základní",J513,0)</f>
        <v>0</v>
      </c>
      <c r="BF513" s="140">
        <f>IF(N513="snížená",J513,0)</f>
        <v>0</v>
      </c>
      <c r="BG513" s="140">
        <f>IF(N513="zákl. přenesená",J513,0)</f>
        <v>0</v>
      </c>
      <c r="BH513" s="140">
        <f>IF(N513="sníž. přenesená",J513,0)</f>
        <v>0</v>
      </c>
      <c r="BI513" s="140">
        <f>IF(N513="nulová",J513,0)</f>
        <v>0</v>
      </c>
      <c r="BJ513" s="16" t="s">
        <v>83</v>
      </c>
      <c r="BK513" s="140">
        <f>ROUND(I513*H513,2)</f>
        <v>0</v>
      </c>
      <c r="BL513" s="16" t="s">
        <v>609</v>
      </c>
      <c r="BM513" s="250" t="s">
        <v>705</v>
      </c>
    </row>
    <row r="514" s="2" customFormat="1">
      <c r="A514" s="39"/>
      <c r="B514" s="40"/>
      <c r="C514" s="41"/>
      <c r="D514" s="253" t="s">
        <v>163</v>
      </c>
      <c r="E514" s="41"/>
      <c r="F514" s="263" t="s">
        <v>702</v>
      </c>
      <c r="G514" s="41"/>
      <c r="H514" s="41"/>
      <c r="I514" s="209"/>
      <c r="J514" s="41"/>
      <c r="K514" s="41"/>
      <c r="L514" s="42"/>
      <c r="M514" s="264"/>
      <c r="N514" s="265"/>
      <c r="O514" s="92"/>
      <c r="P514" s="92"/>
      <c r="Q514" s="92"/>
      <c r="R514" s="92"/>
      <c r="S514" s="92"/>
      <c r="T514" s="93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T514" s="16" t="s">
        <v>163</v>
      </c>
      <c r="AU514" s="16" t="s">
        <v>85</v>
      </c>
    </row>
    <row r="515" s="13" customFormat="1">
      <c r="A515" s="13"/>
      <c r="B515" s="251"/>
      <c r="C515" s="252"/>
      <c r="D515" s="253" t="s">
        <v>156</v>
      </c>
      <c r="E515" s="254" t="s">
        <v>1</v>
      </c>
      <c r="F515" s="255" t="s">
        <v>83</v>
      </c>
      <c r="G515" s="252"/>
      <c r="H515" s="256">
        <v>1</v>
      </c>
      <c r="I515" s="257"/>
      <c r="J515" s="252"/>
      <c r="K515" s="252"/>
      <c r="L515" s="258"/>
      <c r="M515" s="259"/>
      <c r="N515" s="260"/>
      <c r="O515" s="260"/>
      <c r="P515" s="260"/>
      <c r="Q515" s="260"/>
      <c r="R515" s="260"/>
      <c r="S515" s="260"/>
      <c r="T515" s="261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62" t="s">
        <v>156</v>
      </c>
      <c r="AU515" s="262" t="s">
        <v>85</v>
      </c>
      <c r="AV515" s="13" t="s">
        <v>85</v>
      </c>
      <c r="AW515" s="13" t="s">
        <v>30</v>
      </c>
      <c r="AX515" s="13" t="s">
        <v>83</v>
      </c>
      <c r="AY515" s="262" t="s">
        <v>148</v>
      </c>
    </row>
    <row r="516" s="2" customFormat="1" ht="16.5" customHeight="1">
      <c r="A516" s="39"/>
      <c r="B516" s="40"/>
      <c r="C516" s="239" t="s">
        <v>706</v>
      </c>
      <c r="D516" s="239" t="s">
        <v>150</v>
      </c>
      <c r="E516" s="240" t="s">
        <v>707</v>
      </c>
      <c r="F516" s="241" t="s">
        <v>708</v>
      </c>
      <c r="G516" s="242" t="s">
        <v>608</v>
      </c>
      <c r="H516" s="243">
        <v>1</v>
      </c>
      <c r="I516" s="244"/>
      <c r="J516" s="245">
        <f>ROUND(I516*H516,2)</f>
        <v>0</v>
      </c>
      <c r="K516" s="241" t="s">
        <v>1</v>
      </c>
      <c r="L516" s="42"/>
      <c r="M516" s="246" t="s">
        <v>1</v>
      </c>
      <c r="N516" s="247" t="s">
        <v>40</v>
      </c>
      <c r="O516" s="92"/>
      <c r="P516" s="248">
        <f>O516*H516</f>
        <v>0</v>
      </c>
      <c r="Q516" s="248">
        <v>0</v>
      </c>
      <c r="R516" s="248">
        <f>Q516*H516</f>
        <v>0</v>
      </c>
      <c r="S516" s="248">
        <v>0</v>
      </c>
      <c r="T516" s="249">
        <f>S516*H516</f>
        <v>0</v>
      </c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R516" s="250" t="s">
        <v>609</v>
      </c>
      <c r="AT516" s="250" t="s">
        <v>150</v>
      </c>
      <c r="AU516" s="250" t="s">
        <v>85</v>
      </c>
      <c r="AY516" s="16" t="s">
        <v>148</v>
      </c>
      <c r="BE516" s="140">
        <f>IF(N516="základní",J516,0)</f>
        <v>0</v>
      </c>
      <c r="BF516" s="140">
        <f>IF(N516="snížená",J516,0)</f>
        <v>0</v>
      </c>
      <c r="BG516" s="140">
        <f>IF(N516="zákl. přenesená",J516,0)</f>
        <v>0</v>
      </c>
      <c r="BH516" s="140">
        <f>IF(N516="sníž. přenesená",J516,0)</f>
        <v>0</v>
      </c>
      <c r="BI516" s="140">
        <f>IF(N516="nulová",J516,0)</f>
        <v>0</v>
      </c>
      <c r="BJ516" s="16" t="s">
        <v>83</v>
      </c>
      <c r="BK516" s="140">
        <f>ROUND(I516*H516,2)</f>
        <v>0</v>
      </c>
      <c r="BL516" s="16" t="s">
        <v>609</v>
      </c>
      <c r="BM516" s="250" t="s">
        <v>709</v>
      </c>
    </row>
    <row r="517" s="2" customFormat="1">
      <c r="A517" s="39"/>
      <c r="B517" s="40"/>
      <c r="C517" s="41"/>
      <c r="D517" s="253" t="s">
        <v>163</v>
      </c>
      <c r="E517" s="41"/>
      <c r="F517" s="263" t="s">
        <v>710</v>
      </c>
      <c r="G517" s="41"/>
      <c r="H517" s="41"/>
      <c r="I517" s="209"/>
      <c r="J517" s="41"/>
      <c r="K517" s="41"/>
      <c r="L517" s="42"/>
      <c r="M517" s="264"/>
      <c r="N517" s="265"/>
      <c r="O517" s="92"/>
      <c r="P517" s="92"/>
      <c r="Q517" s="92"/>
      <c r="R517" s="92"/>
      <c r="S517" s="92"/>
      <c r="T517" s="93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T517" s="16" t="s">
        <v>163</v>
      </c>
      <c r="AU517" s="16" t="s">
        <v>85</v>
      </c>
    </row>
    <row r="518" s="13" customFormat="1">
      <c r="A518" s="13"/>
      <c r="B518" s="251"/>
      <c r="C518" s="252"/>
      <c r="D518" s="253" t="s">
        <v>156</v>
      </c>
      <c r="E518" s="254" t="s">
        <v>1</v>
      </c>
      <c r="F518" s="255" t="s">
        <v>83</v>
      </c>
      <c r="G518" s="252"/>
      <c r="H518" s="256">
        <v>1</v>
      </c>
      <c r="I518" s="257"/>
      <c r="J518" s="252"/>
      <c r="K518" s="252"/>
      <c r="L518" s="258"/>
      <c r="M518" s="259"/>
      <c r="N518" s="260"/>
      <c r="O518" s="260"/>
      <c r="P518" s="260"/>
      <c r="Q518" s="260"/>
      <c r="R518" s="260"/>
      <c r="S518" s="260"/>
      <c r="T518" s="261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62" t="s">
        <v>156</v>
      </c>
      <c r="AU518" s="262" t="s">
        <v>85</v>
      </c>
      <c r="AV518" s="13" t="s">
        <v>85</v>
      </c>
      <c r="AW518" s="13" t="s">
        <v>30</v>
      </c>
      <c r="AX518" s="13" t="s">
        <v>83</v>
      </c>
      <c r="AY518" s="262" t="s">
        <v>148</v>
      </c>
    </row>
    <row r="519" s="2" customFormat="1" ht="24.15" customHeight="1">
      <c r="A519" s="39"/>
      <c r="B519" s="40"/>
      <c r="C519" s="239" t="s">
        <v>711</v>
      </c>
      <c r="D519" s="239" t="s">
        <v>150</v>
      </c>
      <c r="E519" s="240" t="s">
        <v>712</v>
      </c>
      <c r="F519" s="241" t="s">
        <v>713</v>
      </c>
      <c r="G519" s="242" t="s">
        <v>608</v>
      </c>
      <c r="H519" s="243">
        <v>1</v>
      </c>
      <c r="I519" s="244"/>
      <c r="J519" s="245">
        <f>ROUND(I519*H519,2)</f>
        <v>0</v>
      </c>
      <c r="K519" s="241" t="s">
        <v>1</v>
      </c>
      <c r="L519" s="42"/>
      <c r="M519" s="246" t="s">
        <v>1</v>
      </c>
      <c r="N519" s="247" t="s">
        <v>40</v>
      </c>
      <c r="O519" s="92"/>
      <c r="P519" s="248">
        <f>O519*H519</f>
        <v>0</v>
      </c>
      <c r="Q519" s="248">
        <v>0</v>
      </c>
      <c r="R519" s="248">
        <f>Q519*H519</f>
        <v>0</v>
      </c>
      <c r="S519" s="248">
        <v>0</v>
      </c>
      <c r="T519" s="249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50" t="s">
        <v>609</v>
      </c>
      <c r="AT519" s="250" t="s">
        <v>150</v>
      </c>
      <c r="AU519" s="250" t="s">
        <v>85</v>
      </c>
      <c r="AY519" s="16" t="s">
        <v>148</v>
      </c>
      <c r="BE519" s="140">
        <f>IF(N519="základní",J519,0)</f>
        <v>0</v>
      </c>
      <c r="BF519" s="140">
        <f>IF(N519="snížená",J519,0)</f>
        <v>0</v>
      </c>
      <c r="BG519" s="140">
        <f>IF(N519="zákl. přenesená",J519,0)</f>
        <v>0</v>
      </c>
      <c r="BH519" s="140">
        <f>IF(N519="sníž. přenesená",J519,0)</f>
        <v>0</v>
      </c>
      <c r="BI519" s="140">
        <f>IF(N519="nulová",J519,0)</f>
        <v>0</v>
      </c>
      <c r="BJ519" s="16" t="s">
        <v>83</v>
      </c>
      <c r="BK519" s="140">
        <f>ROUND(I519*H519,2)</f>
        <v>0</v>
      </c>
      <c r="BL519" s="16" t="s">
        <v>609</v>
      </c>
      <c r="BM519" s="250" t="s">
        <v>714</v>
      </c>
    </row>
    <row r="520" s="2" customFormat="1">
      <c r="A520" s="39"/>
      <c r="B520" s="40"/>
      <c r="C520" s="41"/>
      <c r="D520" s="253" t="s">
        <v>163</v>
      </c>
      <c r="E520" s="41"/>
      <c r="F520" s="263" t="s">
        <v>710</v>
      </c>
      <c r="G520" s="41"/>
      <c r="H520" s="41"/>
      <c r="I520" s="209"/>
      <c r="J520" s="41"/>
      <c r="K520" s="41"/>
      <c r="L520" s="42"/>
      <c r="M520" s="264"/>
      <c r="N520" s="265"/>
      <c r="O520" s="92"/>
      <c r="P520" s="92"/>
      <c r="Q520" s="92"/>
      <c r="R520" s="92"/>
      <c r="S520" s="92"/>
      <c r="T520" s="93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16" t="s">
        <v>163</v>
      </c>
      <c r="AU520" s="16" t="s">
        <v>85</v>
      </c>
    </row>
    <row r="521" s="13" customFormat="1">
      <c r="A521" s="13"/>
      <c r="B521" s="251"/>
      <c r="C521" s="252"/>
      <c r="D521" s="253" t="s">
        <v>156</v>
      </c>
      <c r="E521" s="254" t="s">
        <v>1</v>
      </c>
      <c r="F521" s="255" t="s">
        <v>83</v>
      </c>
      <c r="G521" s="252"/>
      <c r="H521" s="256">
        <v>1</v>
      </c>
      <c r="I521" s="257"/>
      <c r="J521" s="252"/>
      <c r="K521" s="252"/>
      <c r="L521" s="258"/>
      <c r="M521" s="290"/>
      <c r="N521" s="291"/>
      <c r="O521" s="291"/>
      <c r="P521" s="291"/>
      <c r="Q521" s="291"/>
      <c r="R521" s="291"/>
      <c r="S521" s="291"/>
      <c r="T521" s="292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62" t="s">
        <v>156</v>
      </c>
      <c r="AU521" s="262" t="s">
        <v>85</v>
      </c>
      <c r="AV521" s="13" t="s">
        <v>85</v>
      </c>
      <c r="AW521" s="13" t="s">
        <v>30</v>
      </c>
      <c r="AX521" s="13" t="s">
        <v>83</v>
      </c>
      <c r="AY521" s="262" t="s">
        <v>148</v>
      </c>
    </row>
    <row r="522" s="2" customFormat="1" ht="6.96" customHeight="1">
      <c r="A522" s="39"/>
      <c r="B522" s="67"/>
      <c r="C522" s="68"/>
      <c r="D522" s="68"/>
      <c r="E522" s="68"/>
      <c r="F522" s="68"/>
      <c r="G522" s="68"/>
      <c r="H522" s="68"/>
      <c r="I522" s="68"/>
      <c r="J522" s="68"/>
      <c r="K522" s="68"/>
      <c r="L522" s="42"/>
      <c r="M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</row>
  </sheetData>
  <sheetProtection sheet="1" autoFilter="0" formatColumns="0" formatRows="0" objects="1" scenarios="1" spinCount="100000" saltValue="MFOkOgbujFdN1PLOQdV+YPgEd6AROcNzBprPlWZw5BINftuRjkdxLWw3vyVoVSJqPu9HoDenozZTKFXLblLyWA==" hashValue="/+6EAKyhC/v5yHs+fk5KuQ0Pv1wUsQbBEo5r0diGZd1ZYu6HqIWKVWzDx0DxU4oEXkeugIeN/BGrXOCIcWXxOA==" algorithmName="SHA-512" password="CC35"/>
  <autoFilter ref="C145:K521"/>
  <mergeCells count="14">
    <mergeCell ref="E7:H7"/>
    <mergeCell ref="E9:H9"/>
    <mergeCell ref="E18:H18"/>
    <mergeCell ref="E27:H27"/>
    <mergeCell ref="E85:H85"/>
    <mergeCell ref="E87:H87"/>
    <mergeCell ref="D120:F120"/>
    <mergeCell ref="D121:F121"/>
    <mergeCell ref="D122:F122"/>
    <mergeCell ref="D123:F123"/>
    <mergeCell ref="D124:F124"/>
    <mergeCell ref="E136:H136"/>
    <mergeCell ref="E138:H138"/>
    <mergeCell ref="L2:V2"/>
  </mergeCells>
  <hyperlinks>
    <hyperlink ref="F153" r:id="rId1" display="https://podminky.urs.cz/item/CS_URS_2025_02/112101105"/>
    <hyperlink ref="F157" r:id="rId2" display="https://podminky.urs.cz/item/CS_URS_2025_02/112251105"/>
    <hyperlink ref="F206" r:id="rId3" display="https://podminky.urs.cz/item/CS_URS_2025_02/181911102"/>
    <hyperlink ref="F237" r:id="rId4" display="https://podminky.urs.cz/item/CS_URS_2025_02/274321511"/>
    <hyperlink ref="F250" r:id="rId5" display="https://podminky.urs.cz/item/CS_URS_2025_02/275321411"/>
    <hyperlink ref="F256" r:id="rId6" display="https://podminky.urs.cz/item/CS_URS_2025_02/275322511"/>
    <hyperlink ref="F260" r:id="rId7" display="https://podminky.urs.cz/item/CS_URS_2024_01/279322512"/>
    <hyperlink ref="F264" r:id="rId8" display="https://podminky.urs.cz/item/CS_URS_2025_02/279351311"/>
    <hyperlink ref="F268" r:id="rId9" display="https://podminky.urs.cz/item/CS_URS_2025_02/279351312"/>
    <hyperlink ref="F280" r:id="rId10" display="https://podminky.urs.cz/item/CS_URS_2025_02/452387121"/>
    <hyperlink ref="F295" r:id="rId11" display="https://podminky.urs.cz/item/CS_URS_2025_02/573111112"/>
    <hyperlink ref="F300" r:id="rId12" display="https://podminky.urs.cz/item/CS_URS_2025_02/573211112"/>
    <hyperlink ref="F305" r:id="rId13" display="https://podminky.urs.cz/item/CS_URS_2024_01/577134141"/>
    <hyperlink ref="F310" r:id="rId14" display="https://podminky.urs.cz/item/CS_URS_2024_01/577155142"/>
    <hyperlink ref="F323" r:id="rId15" display="https://podminky.urs.cz/item/CS_URS_2024_01/871238111"/>
    <hyperlink ref="F329" r:id="rId16" display="https://podminky.urs.cz/item/CS_URS_2025_02/895931111"/>
    <hyperlink ref="F332" r:id="rId17" display="https://podminky.urs.cz/item/CS_URS_2025_02/895941102"/>
    <hyperlink ref="F337" r:id="rId18" display="https://podminky.urs.cz/item/CS_URS_2025_02/899203112"/>
    <hyperlink ref="F353" r:id="rId19" display="https://podminky.urs.cz/item/CS_URS_2025_02/916111113"/>
    <hyperlink ref="F363" r:id="rId20" display="https://podminky.urs.cz/item/CS_URS_2024_01/919122122"/>
    <hyperlink ref="F401" r:id="rId21" display="https://podminky.urs.cz/item/CS_URS_2025_02/997221645"/>
    <hyperlink ref="F406" r:id="rId22" display="https://podminky.urs.cz/item/CS_URS_2024_01/997221665"/>
    <hyperlink ref="F428" r:id="rId23" display="https://podminky.urs.cz/item/CS_URS_2024_01/711161112"/>
    <hyperlink ref="F441" r:id="rId24" display="https://podminky.urs.cz/item/CS_URS_2024_01/011103000"/>
    <hyperlink ref="F445" r:id="rId25" display="https://podminky.urs.cz/item/CS_URS_2024_01/012103000"/>
    <hyperlink ref="F449" r:id="rId26" display="https://podminky.urs.cz/item/CS_URS_2024_01/012203000"/>
    <hyperlink ref="F453" r:id="rId27" display="https://podminky.urs.cz/item/CS_URS_2024_01/012303000"/>
    <hyperlink ref="F457" r:id="rId28" display="https://podminky.urs.cz/item/CS_URS_2024_01/013203000"/>
    <hyperlink ref="F464" r:id="rId29" display="https://podminky.urs.cz/item/CS_URS_2024_01/013244000"/>
    <hyperlink ref="F468" r:id="rId30" display="https://podminky.urs.cz/item/CS_URS_2024_01/013254000"/>
    <hyperlink ref="F479" r:id="rId31" display="https://podminky.urs.cz/item/CS_URS_2024_01/030001000"/>
    <hyperlink ref="F483" r:id="rId32" display="https://podminky.urs.cz/item/CS_URS_2024_01/034503000"/>
    <hyperlink ref="F488" r:id="rId33" display="https://podminky.urs.cz/item/CS_URS_2024_01/0429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4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Kroupa Michal</dc:creator>
  <cp:lastModifiedBy>Kroupa Michal</cp:lastModifiedBy>
  <dcterms:created xsi:type="dcterms:W3CDTF">2025-09-22T16:43:58Z</dcterms:created>
  <dcterms:modified xsi:type="dcterms:W3CDTF">2025-09-22T16:44:04Z</dcterms:modified>
</cp:coreProperties>
</file>