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\Desktop\"/>
    </mc:Choice>
  </mc:AlternateContent>
  <xr:revisionPtr revIDLastSave="0" documentId="8_{E5DA2A5D-EE40-4743-8317-7CA3E4C2B8CA}" xr6:coauthVersionLast="47" xr6:coauthVersionMax="47" xr10:uidLastSave="{00000000-0000-0000-0000-000000000000}"/>
  <workbookProtection workbookAlgorithmName="SHA-512" workbookHashValue="6hbmEjz34xZkabaYSrqIobtAUq/WvaHwEzpAh2LsdifxKOYxpy8XtcS357I6Rx2nVfu+dZ4y0fHoKrfcFRYUJg==" workbookSaltValue="FoYCY+SMiznzyr/B0yxL8Q==" workbookSpinCount="100000" lockStructure="1" lockWindows="1"/>
  <bookViews>
    <workbookView xWindow="-120" yWindow="-120" windowWidth="29040" windowHeight="15720" xr2:uid="{00000000-000D-0000-FFFF-FFFF00000000}"/>
  </bookViews>
  <sheets>
    <sheet name="Stavba" sheetId="1" r:id="rId1"/>
    <sheet name="VzorPolozky" sheetId="2" state="hidden" r:id="rId2"/>
    <sheet name="01 01 Pol" sheetId="3" r:id="rId3"/>
  </sheet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Stavby" localSheetId="0">Stavba!$D$2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Stavby" localSheetId="0">Stavba!$E$2</definedName>
    <definedName name="NazevStavebnihoRozpoctu">Stavba!$E$4</definedName>
    <definedName name="_xlnm.Print_Titles" localSheetId="2">'01 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 Pol'!$A$1:$Y$43</definedName>
    <definedName name="_xlnm.Print_Area" localSheetId="0">Stavba!$A$1:$J$53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int_Area_0" localSheetId="2">'01 01 Pol'!$A$1:$Y$43</definedName>
    <definedName name="Print_Area_0" localSheetId="0">Stavba!$A$1:$J$53</definedName>
    <definedName name="Print_Area_0_0" localSheetId="2">'01 01 Pol'!$A$1:$Y$43</definedName>
    <definedName name="Print_Area_0_0" localSheetId="0">Stavba!$A$1:$J$53</definedName>
    <definedName name="Print_Titles_0" localSheetId="2">'01 01 Pol'!$1:$7</definedName>
    <definedName name="Print_Titles_0_0" localSheetId="2">'01 01 Pol'!$1:$7</definedName>
    <definedName name="Projektant">Stavba!$D$8</definedName>
    <definedName name="SazbaDPH1" localSheetId="0">Stavba!$E$23</definedName>
    <definedName name="SazbaDPH2" localSheetId="0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>Stavba!$A:$A</definedName>
    <definedName name="Z_B7E7C763_C459_487D_8ABA_5CFDDFBD5A84_.wvu.PrintArea" localSheetId="0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3" i="3" l="1"/>
  <c r="F39" i="1" s="1"/>
  <c r="V31" i="3"/>
  <c r="V30" i="3" s="1"/>
  <c r="Q31" i="3"/>
  <c r="Q30" i="3" s="1"/>
  <c r="O31" i="3"/>
  <c r="K31" i="3"/>
  <c r="K30" i="3" s="1"/>
  <c r="I31" i="3"/>
  <c r="I30" i="3" s="1"/>
  <c r="G31" i="3"/>
  <c r="M31" i="3" s="1"/>
  <c r="M30" i="3" s="1"/>
  <c r="O30" i="3"/>
  <c r="V29" i="3"/>
  <c r="Q29" i="3"/>
  <c r="O29" i="3"/>
  <c r="K29" i="3"/>
  <c r="I29" i="3"/>
  <c r="G29" i="3"/>
  <c r="M29" i="3" s="1"/>
  <c r="V28" i="3"/>
  <c r="Q28" i="3"/>
  <c r="O28" i="3"/>
  <c r="K28" i="3"/>
  <c r="I28" i="3"/>
  <c r="G28" i="3"/>
  <c r="M28" i="3" s="1"/>
  <c r="V27" i="3"/>
  <c r="Q27" i="3"/>
  <c r="O27" i="3"/>
  <c r="K27" i="3"/>
  <c r="I27" i="3"/>
  <c r="G27" i="3"/>
  <c r="M27" i="3" s="1"/>
  <c r="V26" i="3"/>
  <c r="Q26" i="3"/>
  <c r="O26" i="3"/>
  <c r="K26" i="3"/>
  <c r="I26" i="3"/>
  <c r="G26" i="3"/>
  <c r="M26" i="3" s="1"/>
  <c r="V25" i="3"/>
  <c r="Q25" i="3"/>
  <c r="O25" i="3"/>
  <c r="K25" i="3"/>
  <c r="I25" i="3"/>
  <c r="G25" i="3"/>
  <c r="M25" i="3" s="1"/>
  <c r="V24" i="3"/>
  <c r="Q24" i="3"/>
  <c r="O24" i="3"/>
  <c r="K24" i="3"/>
  <c r="I24" i="3"/>
  <c r="G24" i="3"/>
  <c r="M24" i="3" s="1"/>
  <c r="V23" i="3"/>
  <c r="Q23" i="3"/>
  <c r="O23" i="3"/>
  <c r="K23" i="3"/>
  <c r="I23" i="3"/>
  <c r="G23" i="3"/>
  <c r="M23" i="3" s="1"/>
  <c r="V22" i="3"/>
  <c r="V21" i="3" s="1"/>
  <c r="Q22" i="3"/>
  <c r="O22" i="3"/>
  <c r="K22" i="3"/>
  <c r="I22" i="3"/>
  <c r="G22" i="3"/>
  <c r="M22" i="3" s="1"/>
  <c r="G21" i="3"/>
  <c r="I51" i="1" s="1"/>
  <c r="V20" i="3"/>
  <c r="Q20" i="3"/>
  <c r="O20" i="3"/>
  <c r="K20" i="3"/>
  <c r="I20" i="3"/>
  <c r="G20" i="3"/>
  <c r="M20" i="3" s="1"/>
  <c r="V19" i="3"/>
  <c r="Q19" i="3"/>
  <c r="O19" i="3"/>
  <c r="K19" i="3"/>
  <c r="I19" i="3"/>
  <c r="G19" i="3"/>
  <c r="M19" i="3" s="1"/>
  <c r="V18" i="3"/>
  <c r="Q18" i="3"/>
  <c r="O18" i="3"/>
  <c r="K18" i="3"/>
  <c r="I18" i="3"/>
  <c r="G18" i="3"/>
  <c r="M18" i="3" s="1"/>
  <c r="V17" i="3"/>
  <c r="Q17" i="3"/>
  <c r="O17" i="3"/>
  <c r="K17" i="3"/>
  <c r="I17" i="3"/>
  <c r="G17" i="3"/>
  <c r="M17" i="3" s="1"/>
  <c r="V16" i="3"/>
  <c r="Q16" i="3"/>
  <c r="O16" i="3"/>
  <c r="K16" i="3"/>
  <c r="I16" i="3"/>
  <c r="G16" i="3"/>
  <c r="M16" i="3" s="1"/>
  <c r="V15" i="3"/>
  <c r="Q15" i="3"/>
  <c r="O15" i="3"/>
  <c r="K15" i="3"/>
  <c r="I15" i="3"/>
  <c r="G15" i="3"/>
  <c r="V14" i="3"/>
  <c r="Q14" i="3"/>
  <c r="O14" i="3"/>
  <c r="K14" i="3"/>
  <c r="I14" i="3"/>
  <c r="G14" i="3"/>
  <c r="V13" i="3"/>
  <c r="Q13" i="3"/>
  <c r="O13" i="3"/>
  <c r="K13" i="3"/>
  <c r="I13" i="3"/>
  <c r="G13" i="3"/>
  <c r="M13" i="3" s="1"/>
  <c r="V12" i="3"/>
  <c r="Q12" i="3"/>
  <c r="O12" i="3"/>
  <c r="K12" i="3"/>
  <c r="I12" i="3"/>
  <c r="G12" i="3"/>
  <c r="M12" i="3" s="1"/>
  <c r="V11" i="3"/>
  <c r="Q11" i="3"/>
  <c r="O11" i="3"/>
  <c r="K11" i="3"/>
  <c r="I11" i="3"/>
  <c r="G11" i="3"/>
  <c r="M11" i="3" s="1"/>
  <c r="V9" i="3"/>
  <c r="Q9" i="3"/>
  <c r="O9" i="3"/>
  <c r="O8" i="3" s="1"/>
  <c r="K9" i="3"/>
  <c r="K8" i="3" s="1"/>
  <c r="I9" i="3"/>
  <c r="I8" i="3" s="1"/>
  <c r="G9" i="3"/>
  <c r="M9" i="3" s="1"/>
  <c r="M8" i="3" s="1"/>
  <c r="V8" i="3"/>
  <c r="Q8" i="3"/>
  <c r="G8" i="3"/>
  <c r="I49" i="1" s="1"/>
  <c r="G38" i="1"/>
  <c r="F38" i="1"/>
  <c r="J28" i="1"/>
  <c r="J27" i="1"/>
  <c r="J26" i="1"/>
  <c r="E26" i="1"/>
  <c r="J25" i="1"/>
  <c r="J24" i="1"/>
  <c r="E24" i="1"/>
  <c r="J23" i="1"/>
  <c r="I20" i="1"/>
  <c r="I18" i="1"/>
  <c r="I17" i="1"/>
  <c r="Q21" i="3" l="1"/>
  <c r="O10" i="3"/>
  <c r="Q10" i="3"/>
  <c r="V10" i="3"/>
  <c r="O21" i="3"/>
  <c r="K21" i="3"/>
  <c r="I21" i="3"/>
  <c r="G10" i="3"/>
  <c r="I50" i="1" s="1"/>
  <c r="I16" i="1" s="1"/>
  <c r="I10" i="3"/>
  <c r="AF33" i="3"/>
  <c r="G41" i="1" s="1"/>
  <c r="K10" i="3"/>
  <c r="M21" i="3"/>
  <c r="F42" i="1"/>
  <c r="G30" i="3"/>
  <c r="I52" i="1" s="1"/>
  <c r="I19" i="1" s="1"/>
  <c r="F41" i="1"/>
  <c r="M15" i="3"/>
  <c r="M14" i="3"/>
  <c r="F40" i="1"/>
  <c r="M10" i="3" l="1"/>
  <c r="G40" i="1"/>
  <c r="H40" i="1" s="1"/>
  <c r="I40" i="1" s="1"/>
  <c r="G39" i="1"/>
  <c r="G42" i="1" s="1"/>
  <c r="G25" i="1" s="1"/>
  <c r="A25" i="1" s="1"/>
  <c r="G26" i="1" s="1"/>
  <c r="I21" i="1"/>
  <c r="I53" i="1"/>
  <c r="G23" i="1"/>
  <c r="H41" i="1"/>
  <c r="I41" i="1" s="1"/>
  <c r="H39" i="1"/>
  <c r="H42" i="1" s="1"/>
  <c r="G33" i="3"/>
  <c r="G28" i="1" l="1"/>
  <c r="A26" i="1"/>
  <c r="A23" i="1"/>
  <c r="I39" i="1"/>
  <c r="I42" i="1" s="1"/>
  <c r="J49" i="1"/>
  <c r="J52" i="1"/>
  <c r="J51" i="1"/>
  <c r="J50" i="1"/>
  <c r="J53" i="1" l="1"/>
  <c r="J41" i="1"/>
  <c r="J39" i="1"/>
  <c r="J42" i="1" s="1"/>
  <c r="J40" i="1"/>
  <c r="G24" i="1"/>
  <c r="A27" i="1" s="1"/>
  <c r="A24" i="1"/>
  <c r="A29" i="1" l="1"/>
  <c r="G29" i="1"/>
  <c r="G27" i="1" s="1"/>
</calcChain>
</file>

<file path=xl/sharedStrings.xml><?xml version="1.0" encoding="utf-8"?>
<sst xmlns="http://schemas.openxmlformats.org/spreadsheetml/2006/main" count="315" uniqueCount="155">
  <si>
    <t>#RTSROZP#</t>
  </si>
  <si>
    <t>Položkový rozpočet stavby</t>
  </si>
  <si>
    <t>Stavba:</t>
  </si>
  <si>
    <t>2024-106</t>
  </si>
  <si>
    <t>Podivín</t>
  </si>
  <si>
    <t>Objekt:</t>
  </si>
  <si>
    <t>01</t>
  </si>
  <si>
    <t>Hřiště</t>
  </si>
  <si>
    <t>Rozpočet: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</si>
  <si>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</si>
  <si>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</si>
  <si>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</si>
  <si>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</si>
  <si>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</si>
  <si>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</si>
  <si>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</si>
  <si>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</si>
  <si>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</si>
  <si>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</si>
  <si>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</si>
  <si>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</si>
  <si>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</si>
  <si>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</si>
  <si>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</si>
  <si>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</si>
  <si>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</si>
  <si>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</si>
  <si>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>Snížená DPH</t>
  </si>
  <si>
    <t>Základ pro základní DPH</t>
  </si>
  <si>
    <t>Základní DPH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</si>
  <si>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</si>
  <si>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</si>
  <si>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</si>
  <si>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</si>
  <si>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</si>
  <si>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</si>
  <si>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</si>
  <si>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</si>
  <si>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</si>
  <si>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</si>
  <si>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</si>
  <si>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</si>
  <si>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</si>
  <si>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</si>
  <si>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</si>
  <si>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Celkem za stavbu</t>
  </si>
  <si>
    <t>Rekapitulace dílů</t>
  </si>
  <si>
    <t>Typ dílu</t>
  </si>
  <si>
    <t>1</t>
  </si>
  <si>
    <t>Zemní práce</t>
  </si>
  <si>
    <t>991</t>
  </si>
  <si>
    <t>Sportovní povrchy</t>
  </si>
  <si>
    <t>993</t>
  </si>
  <si>
    <t>Oplocení</t>
  </si>
  <si>
    <t>Položkový rozpočet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</si>
  <si>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</si>
  <si>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</si>
  <si>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</si>
  <si>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</si>
  <si>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</si>
  <si>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</si>
  <si>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</si>
  <si>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</si>
  <si>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</si>
  <si>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</si>
  <si>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</si>
  <si>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</si>
  <si>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</si>
  <si>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</si>
  <si>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</si>
  <si>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</si>
  <si>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</si>
  <si>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</si>
  <si>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</si>
  <si>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</si>
  <si>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</si>
  <si>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</si>
  <si>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</si>
  <si>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</si>
  <si>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</si>
  <si>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</si>
  <si>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</si>
  <si>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</si>
  <si>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</si>
  <si>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</si>
  <si>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</si>
  <si>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</si>
  <si>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</si>
  <si>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181101102R00</t>
  </si>
  <si>
    <t>Lokální vysprávka podkladu</t>
  </si>
  <si>
    <t>m2</t>
  </si>
  <si>
    <t>RTS 25/ I</t>
  </si>
  <si>
    <t>Indiv</t>
  </si>
  <si>
    <t>Práce</t>
  </si>
  <si>
    <t>Běžná</t>
  </si>
  <si>
    <t>POL1_</t>
  </si>
  <si>
    <t>D-UT</t>
  </si>
  <si>
    <t>Demontáž sportovního povrchu umělá tráva</t>
  </si>
  <si>
    <t>Vlastní</t>
  </si>
  <si>
    <t>POL1_1</t>
  </si>
  <si>
    <t>D-POL</t>
  </si>
  <si>
    <t>Demontáž sportovního povrchu polyuretan</t>
  </si>
  <si>
    <t>D</t>
  </si>
  <si>
    <t>Nakládka a přeprava demontovaného povrchu</t>
  </si>
  <si>
    <t>kpl</t>
  </si>
  <si>
    <t>Specifikace</t>
  </si>
  <si>
    <t>POL3_0</t>
  </si>
  <si>
    <t>SSP</t>
  </si>
  <si>
    <t>Likvidace umělých povrchů - skládka</t>
  </si>
  <si>
    <t>t</t>
  </si>
  <si>
    <t>589181151R00</t>
  </si>
  <si>
    <t>Kryt sport.ploch,um.trávník,fotbal 40 mm – síla vlákna +- 1,2 mm, dtex min 12 000</t>
  </si>
  <si>
    <t>589181911R00</t>
  </si>
  <si>
    <t>Lajnování sport.ploch vlepením,umělý trávník,š.5cm</t>
  </si>
  <si>
    <t>m</t>
  </si>
  <si>
    <t>589651111RET</t>
  </si>
  <si>
    <t>Podložka sportovních ploch polyuretanový ET tl. 30 mm</t>
  </si>
  <si>
    <t>589651111R00</t>
  </si>
  <si>
    <t>Kryt sportovních ploch polyuretanový  SP tl. 13 mm</t>
  </si>
  <si>
    <t>589651111REP</t>
  </si>
  <si>
    <t>Kryt sportovních ploch polyuretanový  EPDM tl. 10 mm</t>
  </si>
  <si>
    <t>589651121R00</t>
  </si>
  <si>
    <t>Lajnování sportovních ploch</t>
  </si>
  <si>
    <t>Nátěr sloupků v. 2,0 m</t>
  </si>
  <si>
    <t>ks</t>
  </si>
  <si>
    <t>02</t>
  </si>
  <si>
    <t>Nátěr sloupků v. 4,0 m</t>
  </si>
  <si>
    <t>05</t>
  </si>
  <si>
    <t>Nátěr jednokřídlé branky</t>
  </si>
  <si>
    <t>06</t>
  </si>
  <si>
    <t>Nátěr dvoukřídlé branky</t>
  </si>
  <si>
    <t>08</t>
  </si>
  <si>
    <t>Demontáž a montáž nového pletiva PVC 2000 mm</t>
  </si>
  <si>
    <t>R-položka</t>
  </si>
  <si>
    <t>POL12_0</t>
  </si>
  <si>
    <t>dem. síť</t>
  </si>
  <si>
    <t>Demontáž sítí</t>
  </si>
  <si>
    <t>07</t>
  </si>
  <si>
    <t>Ochranná síť v. 4,0 m</t>
  </si>
  <si>
    <t>Režie, lešení</t>
  </si>
  <si>
    <t>kompl</t>
  </si>
  <si>
    <t>005124010R</t>
  </si>
  <si>
    <t>Koordinační činnost</t>
  </si>
  <si>
    <t>Soubor</t>
  </si>
  <si>
    <t>VRN</t>
  </si>
  <si>
    <t>POL99_8</t>
  </si>
  <si>
    <t>SUM</t>
  </si>
  <si>
    <t>Poznámky uchazeče k zadání</t>
  </si>
  <si>
    <t>POPUZIV</t>
  </si>
  <si>
    <t>END</t>
  </si>
  <si>
    <t>Město Podivín</t>
  </si>
  <si>
    <t>00283495</t>
  </si>
  <si>
    <t>CZ00283495</t>
  </si>
  <si>
    <t>Masarykovo nám. 192/2</t>
  </si>
  <si>
    <t>691 45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</si>
</sst>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.0"/>
    <numFmt numFmtId="166" formatCode="#,##0.00000"/>
  </numFmts>
  <fonts count="12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auto="1"/>
      </top>
      <bottom/>
      <diagonal/>
    </border>
    <border>
      <left style="thin">
        <color rgb="FF80808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8">
    <xf numFmtId="0" fontId="0" fillId="0" borderId="0" xfId="0"/>
    <xf numFmtId="49" fontId="5" fillId="3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2" fillId="2" borderId="3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3" fillId="2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left"/>
    </xf>
    <xf numFmtId="0" fontId="0" fillId="2" borderId="3" xfId="0" applyFill="1" applyBorder="1" applyAlignment="1">
      <alignment horizontal="left" vertical="center" indent="1"/>
    </xf>
    <xf numFmtId="49" fontId="5" fillId="2" borderId="0" xfId="0" applyNumberFormat="1" applyFont="1" applyFill="1" applyAlignment="1">
      <alignment horizontal="left" vertical="center" wrapText="1"/>
    </xf>
    <xf numFmtId="4" fontId="0" fillId="0" borderId="3" xfId="0" applyNumberFormat="1" applyBorder="1"/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wrapText="1"/>
    </xf>
    <xf numFmtId="49" fontId="5" fillId="2" borderId="7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8" xfId="0" applyBorder="1"/>
    <xf numFmtId="0" fontId="0" fillId="0" borderId="6" xfId="0" applyBorder="1" applyAlignment="1">
      <alignment horizontal="left" indent="1"/>
    </xf>
    <xf numFmtId="0" fontId="0" fillId="0" borderId="7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right"/>
    </xf>
    <xf numFmtId="49" fontId="5" fillId="3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left" vertical="top" indent="1"/>
    </xf>
    <xf numFmtId="0" fontId="0" fillId="0" borderId="9" xfId="0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4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49" fontId="0" fillId="0" borderId="3" xfId="0" applyNumberFormat="1" applyBorder="1"/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0" fillId="0" borderId="11" xfId="0" applyBorder="1" applyAlignment="1">
      <alignment horizontal="left" indent="1"/>
    </xf>
    <xf numFmtId="1" fontId="5" fillId="0" borderId="12" xfId="0" applyNumberFormat="1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indent="1"/>
    </xf>
    <xf numFmtId="0" fontId="5" fillId="0" borderId="12" xfId="0" applyFont="1" applyBorder="1" applyAlignment="1">
      <alignment vertical="center"/>
    </xf>
    <xf numFmtId="49" fontId="0" fillId="0" borderId="15" xfId="0" applyNumberFormat="1" applyBorder="1" applyAlignment="1">
      <alignment horizontal="left" vertical="center"/>
    </xf>
    <xf numFmtId="1" fontId="5" fillId="0" borderId="1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1" fontId="5" fillId="0" borderId="17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4" fontId="3" fillId="2" borderId="19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wrapText="1"/>
    </xf>
    <xf numFmtId="0" fontId="0" fillId="2" borderId="19" xfId="0" applyFill="1" applyBorder="1"/>
    <xf numFmtId="49" fontId="5" fillId="2" borderId="20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vertical="top"/>
    </xf>
    <xf numFmtId="164" fontId="5" fillId="0" borderId="7" xfId="0" applyNumberFormat="1" applyFont="1" applyBorder="1" applyAlignment="1">
      <alignment horizontal="center" vertical="top"/>
    </xf>
    <xf numFmtId="0" fontId="5" fillId="0" borderId="3" xfId="0" applyFont="1" applyBorder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" fontId="0" fillId="0" borderId="24" xfId="0" applyNumberFormat="1" applyBorder="1"/>
    <xf numFmtId="4" fontId="4" fillId="4" borderId="16" xfId="0" applyNumberFormat="1" applyFont="1" applyFill="1" applyBorder="1" applyAlignment="1">
      <alignment vertical="center"/>
    </xf>
    <xf numFmtId="4" fontId="4" fillId="4" borderId="12" xfId="0" applyNumberFormat="1" applyFont="1" applyFill="1" applyBorder="1" applyAlignment="1">
      <alignment vertical="center" wrapText="1"/>
    </xf>
    <xf numFmtId="4" fontId="9" fillId="4" borderId="13" xfId="0" applyNumberFormat="1" applyFont="1" applyFill="1" applyBorder="1" applyAlignment="1">
      <alignment horizontal="center" vertical="center" wrapText="1" shrinkToFit="1"/>
    </xf>
    <xf numFmtId="4" fontId="4" fillId="4" borderId="13" xfId="0" applyNumberFormat="1" applyFont="1" applyFill="1" applyBorder="1" applyAlignment="1">
      <alignment horizontal="center" vertical="center" wrapText="1" shrinkToFit="1"/>
    </xf>
    <xf numFmtId="3" fontId="4" fillId="4" borderId="13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/>
    </xf>
    <xf numFmtId="4" fontId="4" fillId="0" borderId="13" xfId="0" applyNumberFormat="1" applyFont="1" applyBorder="1" applyAlignment="1">
      <alignment horizontal="right" vertical="center" wrapText="1" shrinkToFit="1"/>
    </xf>
    <xf numFmtId="4" fontId="4" fillId="0" borderId="13" xfId="0" applyNumberFormat="1" applyFont="1" applyBorder="1" applyAlignment="1">
      <alignment horizontal="right" vertical="center" shrinkToFit="1"/>
    </xf>
    <xf numFmtId="4" fontId="0" fillId="0" borderId="13" xfId="0" applyNumberFormat="1" applyBorder="1" applyAlignment="1">
      <alignment vertical="center" shrinkToFit="1"/>
    </xf>
    <xf numFmtId="3" fontId="0" fillId="0" borderId="13" xfId="0" applyNumberForma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 wrapText="1" shrinkToFit="1"/>
    </xf>
    <xf numFmtId="4" fontId="5" fillId="0" borderId="13" xfId="0" applyNumberFormat="1" applyFont="1" applyBorder="1" applyAlignment="1">
      <alignment vertical="center" shrinkToFit="1"/>
    </xf>
    <xf numFmtId="3" fontId="5" fillId="0" borderId="13" xfId="0" applyNumberFormat="1" applyFont="1" applyBorder="1" applyAlignment="1">
      <alignment vertical="center"/>
    </xf>
    <xf numFmtId="4" fontId="0" fillId="0" borderId="16" xfId="0" applyNumberFormat="1" applyBorder="1" applyAlignment="1">
      <alignment horizontal="left" vertical="center"/>
    </xf>
    <xf numFmtId="4" fontId="0" fillId="0" borderId="13" xfId="0" applyNumberFormat="1" applyBorder="1" applyAlignment="1">
      <alignment vertical="center" wrapText="1" shrinkToFit="1"/>
    </xf>
    <xf numFmtId="4" fontId="0" fillId="2" borderId="13" xfId="0" applyNumberFormat="1" applyFill="1" applyBorder="1" applyAlignment="1">
      <alignment vertical="center" wrapText="1" shrinkToFit="1"/>
    </xf>
    <xf numFmtId="4" fontId="0" fillId="2" borderId="13" xfId="0" applyNumberFormat="1" applyFill="1" applyBorder="1" applyAlignment="1">
      <alignment vertical="center" shrinkToFit="1"/>
    </xf>
    <xf numFmtId="3" fontId="0" fillId="2" borderId="13" xfId="0" applyNumberFormat="1" applyFill="1" applyBorder="1" applyAlignment="1">
      <alignment vertical="center"/>
    </xf>
    <xf numFmtId="0" fontId="3" fillId="0" borderId="0" xfId="0" applyFont="1"/>
    <xf numFmtId="0" fontId="10" fillId="0" borderId="24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0" fontId="4" fillId="0" borderId="24" xfId="0" applyFont="1" applyBorder="1"/>
    <xf numFmtId="0" fontId="4" fillId="2" borderId="16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" fontId="4" fillId="2" borderId="13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vertical="center"/>
    </xf>
    <xf numFmtId="165" fontId="4" fillId="2" borderId="13" xfId="0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/>
    <xf numFmtId="0" fontId="0" fillId="2" borderId="13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3" xfId="0" applyFill="1" applyBorder="1"/>
    <xf numFmtId="49" fontId="0" fillId="4" borderId="13" xfId="0" applyNumberFormat="1" applyFill="1" applyBorder="1"/>
    <xf numFmtId="0" fontId="0" fillId="4" borderId="13" xfId="0" applyFill="1" applyBorder="1" applyAlignment="1">
      <alignment horizontal="center"/>
    </xf>
    <xf numFmtId="0" fontId="0" fillId="4" borderId="16" xfId="0" applyFill="1" applyBorder="1"/>
    <xf numFmtId="0" fontId="0" fillId="4" borderId="13" xfId="0" applyFill="1" applyBorder="1" applyAlignment="1">
      <alignment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26" xfId="0" applyFont="1" applyFill="1" applyBorder="1" applyAlignment="1">
      <alignment vertical="top"/>
    </xf>
    <xf numFmtId="49" fontId="5" fillId="2" borderId="9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shrinkToFit="1"/>
    </xf>
    <xf numFmtId="166" fontId="5" fillId="2" borderId="9" xfId="0" applyNumberFormat="1" applyFont="1" applyFill="1" applyBorder="1" applyAlignment="1">
      <alignment vertical="top" shrinkToFit="1"/>
    </xf>
    <xf numFmtId="4" fontId="5" fillId="2" borderId="9" xfId="0" applyNumberFormat="1" applyFont="1" applyFill="1" applyBorder="1" applyAlignment="1">
      <alignment vertical="top" shrinkToFit="1"/>
    </xf>
    <xf numFmtId="4" fontId="5" fillId="2" borderId="27" xfId="0" applyNumberFormat="1" applyFont="1" applyFill="1" applyBorder="1" applyAlignment="1">
      <alignment vertical="top" shrinkToFit="1"/>
    </xf>
    <xf numFmtId="4" fontId="5" fillId="2" borderId="0" xfId="0" applyNumberFormat="1" applyFont="1" applyFill="1" applyAlignment="1">
      <alignment vertical="top" shrinkToFit="1"/>
    </xf>
    <xf numFmtId="166" fontId="5" fillId="2" borderId="0" xfId="0" applyNumberFormat="1" applyFont="1" applyFill="1" applyAlignment="1">
      <alignment vertical="top" shrinkToFit="1"/>
    </xf>
    <xf numFmtId="0" fontId="11" fillId="0" borderId="28" xfId="0" applyFont="1" applyBorder="1" applyAlignment="1">
      <alignment vertical="top"/>
    </xf>
    <xf numFmtId="49" fontId="11" fillId="0" borderId="29" xfId="0" applyNumberFormat="1" applyFont="1" applyBorder="1" applyAlignment="1">
      <alignment vertical="top"/>
    </xf>
    <xf numFmtId="49" fontId="11" fillId="0" borderId="29" xfId="0" applyNumberFormat="1" applyFont="1" applyBorder="1" applyAlignment="1">
      <alignment horizontal="left" vertical="top" wrapText="1"/>
    </xf>
    <xf numFmtId="0" fontId="11" fillId="0" borderId="29" xfId="0" applyFont="1" applyBorder="1" applyAlignment="1">
      <alignment horizontal="center" vertical="top" shrinkToFit="1"/>
    </xf>
    <xf numFmtId="166" fontId="11" fillId="0" borderId="29" xfId="0" applyNumberFormat="1" applyFont="1" applyBorder="1" applyAlignment="1">
      <alignment vertical="top" shrinkToFit="1"/>
    </xf>
    <xf numFmtId="4" fontId="11" fillId="3" borderId="29" xfId="0" applyNumberFormat="1" applyFont="1" applyFill="1" applyBorder="1" applyAlignment="1" applyProtection="1">
      <alignment vertical="top" shrinkToFit="1"/>
      <protection locked="0"/>
    </xf>
    <xf numFmtId="4" fontId="11" fillId="0" borderId="30" xfId="0" applyNumberFormat="1" applyFont="1" applyBorder="1" applyAlignment="1">
      <alignment vertical="top" shrinkToFit="1"/>
    </xf>
    <xf numFmtId="4" fontId="11" fillId="3" borderId="0" xfId="0" applyNumberFormat="1" applyFont="1" applyFill="1" applyAlignment="1" applyProtection="1">
      <alignment vertical="top" shrinkToFit="1"/>
      <protection locked="0"/>
    </xf>
    <xf numFmtId="4" fontId="11" fillId="0" borderId="0" xfId="0" applyNumberFormat="1" applyFont="1" applyAlignment="1">
      <alignment vertical="top" shrinkToFit="1"/>
    </xf>
    <xf numFmtId="166" fontId="11" fillId="0" borderId="0" xfId="0" applyNumberFormat="1" applyFont="1" applyAlignment="1">
      <alignment vertical="top" shrinkToFit="1"/>
    </xf>
    <xf numFmtId="0" fontId="11" fillId="0" borderId="0" xfId="0" applyFont="1"/>
    <xf numFmtId="0" fontId="11" fillId="0" borderId="31" xfId="0" applyFont="1" applyBorder="1" applyAlignment="1">
      <alignment vertical="top"/>
    </xf>
    <xf numFmtId="49" fontId="11" fillId="0" borderId="32" xfId="0" applyNumberFormat="1" applyFont="1" applyBorder="1" applyAlignment="1">
      <alignment vertical="top"/>
    </xf>
    <xf numFmtId="49" fontId="11" fillId="0" borderId="32" xfId="0" applyNumberFormat="1" applyFont="1" applyBorder="1" applyAlignment="1">
      <alignment horizontal="left" vertical="top" wrapText="1"/>
    </xf>
    <xf numFmtId="0" fontId="11" fillId="0" borderId="32" xfId="0" applyFont="1" applyBorder="1" applyAlignment="1">
      <alignment horizontal="center" vertical="top" shrinkToFit="1"/>
    </xf>
    <xf numFmtId="166" fontId="11" fillId="0" borderId="32" xfId="0" applyNumberFormat="1" applyFont="1" applyBorder="1" applyAlignment="1">
      <alignment vertical="top" shrinkToFit="1"/>
    </xf>
    <xf numFmtId="4" fontId="11" fillId="3" borderId="32" xfId="0" applyNumberFormat="1" applyFont="1" applyFill="1" applyBorder="1" applyAlignment="1" applyProtection="1">
      <alignment vertical="top" shrinkToFit="1"/>
      <protection locked="0"/>
    </xf>
    <xf numFmtId="4" fontId="11" fillId="0" borderId="3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5" fillId="2" borderId="16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4" fontId="5" fillId="2" borderId="25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1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6" fillId="0" borderId="13" xfId="0" applyNumberFormat="1" applyFont="1" applyBorder="1" applyAlignment="1">
      <alignment horizontal="right" vertical="center" indent="1"/>
    </xf>
    <xf numFmtId="4" fontId="6" fillId="0" borderId="14" xfId="0" applyNumberFormat="1" applyFont="1" applyBorder="1" applyAlignment="1">
      <alignment horizontal="right" vertical="center" indent="1"/>
    </xf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8" fillId="2" borderId="19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4" fontId="0" fillId="0" borderId="12" xfId="0" applyNumberForma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" fontId="0" fillId="2" borderId="13" xfId="0" applyNumberFormat="1" applyFill="1" applyBorder="1" applyAlignment="1">
      <alignment vertical="center"/>
    </xf>
    <xf numFmtId="0" fontId="3" fillId="0" borderId="0" xfId="0" applyFont="1" applyAlignment="1">
      <alignment horizontal="center" vertical="top"/>
    </xf>
    <xf numFmtId="49" fontId="0" fillId="0" borderId="25" xfId="0" applyNumberFormat="1" applyBorder="1" applyAlignment="1">
      <alignment vertical="center" shrinkToFit="1"/>
    </xf>
    <xf numFmtId="0" fontId="0" fillId="3" borderId="13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25" xfId="0" applyNumberFormat="1" applyBorder="1" applyAlignment="1">
      <alignment vertical="center"/>
    </xf>
    <xf numFmtId="49" fontId="0" fillId="2" borderId="25" xfId="0" applyNumberFormat="1" applyFill="1" applyBorder="1" applyAlignment="1">
      <alignment vertical="center"/>
    </xf>
    <xf numFmtId="0" fontId="0" fillId="0" borderId="0" xfId="0" applyAlignment="1">
      <alignment vertical="top"/>
    </xf>
    <xf numFmtId="0" fontId="5" fillId="0" borderId="0" xfId="0" quotePrefix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438150</xdr:colOff>
      <xdr:row>35</xdr:row>
      <xdr:rowOff>76200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B2FDD572-B4AC-68A9-E3B7-7B51580BAB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466725</xdr:colOff>
      <xdr:row>52</xdr:row>
      <xdr:rowOff>76200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CFCBC31B-7418-8C16-0898-E15FF8C961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42</xdr:col>
      <xdr:colOff>466725</xdr:colOff>
      <xdr:row>52</xdr:row>
      <xdr:rowOff>76200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293019D-76DF-FB63-01C1-1AF020BE45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indowProtection="1" showGridLines="0" tabSelected="1" topLeftCell="B1" zoomScaleNormal="100" workbookViewId="0">
      <selection activeCell="B1" sqref="B1:J1"/>
    </sheetView>
  </sheetViews>
  <sheetFormatPr defaultRowHeight="12.75" x14ac:dyDescent="0.2"/>
  <cols>
    <col min="1" max="1" width="0" hidden="1"/>
    <col min="2" max="2" width="13.42578125"/>
    <col min="3" max="3" width="7.42578125" style="3"/>
    <col min="4" max="4" width="13" style="3"/>
    <col min="5" max="5" width="9.7109375" style="3"/>
    <col min="6" max="6" width="11.7109375"/>
    <col min="7" max="9" width="13"/>
    <col min="10" max="10" width="5.5703125"/>
    <col min="11" max="11" width="4.28515625"/>
    <col min="12" max="15" width="10.7109375"/>
    <col min="16" max="1025" width="8.7109375"/>
  </cols>
  <sheetData>
    <row r="1" spans="1:15" ht="33.75" customHeight="1" x14ac:dyDescent="0.2">
      <c r="A1" s="4" t="s">
        <v>0</v>
      </c>
      <c r="B1" s="181" t="s">
        <v>1</v>
      </c>
      <c r="C1" s="181"/>
      <c r="D1" s="181"/>
      <c r="E1" s="181"/>
      <c r="F1" s="181"/>
      <c r="G1" s="181"/>
      <c r="H1" s="181"/>
      <c r="I1" s="181"/>
      <c r="J1" s="181"/>
    </row>
    <row r="2" spans="1:15" ht="36" customHeight="1" x14ac:dyDescent="0.2">
      <c r="A2" s="5"/>
      <c r="B2" s="6" t="s">
        <v>2</v>
      </c>
      <c r="C2" s="7"/>
      <c r="D2" s="8" t="s">
        <v>3</v>
      </c>
      <c r="E2" s="182" t="s">
        <v>4</v>
      </c>
      <c r="F2" s="182"/>
      <c r="G2" s="182"/>
      <c r="H2" s="182"/>
      <c r="I2" s="182"/>
      <c r="J2" s="182"/>
      <c r="O2" s="9"/>
    </row>
    <row r="3" spans="1:15" ht="27" customHeight="1" x14ac:dyDescent="0.2">
      <c r="A3" s="5"/>
      <c r="B3" s="10" t="s">
        <v>5</v>
      </c>
      <c r="C3" s="7"/>
      <c r="D3" s="11" t="s">
        <v>6</v>
      </c>
      <c r="E3" s="183" t="s">
        <v>7</v>
      </c>
      <c r="F3" s="183"/>
      <c r="G3" s="183"/>
      <c r="H3" s="183"/>
      <c r="I3" s="183"/>
      <c r="J3" s="183"/>
    </row>
    <row r="4" spans="1:15" ht="23.25" customHeight="1" x14ac:dyDescent="0.2">
      <c r="A4" s="12">
        <v>3452</v>
      </c>
      <c r="B4" s="13" t="s">
        <v>8</v>
      </c>
      <c r="C4" s="14"/>
      <c r="D4" s="15" t="s">
        <v>6</v>
      </c>
      <c r="E4" s="184" t="s">
        <v>7</v>
      </c>
      <c r="F4" s="184"/>
      <c r="G4" s="184"/>
      <c r="H4" s="184"/>
      <c r="I4" s="184"/>
      <c r="J4" s="184"/>
    </row>
    <row r="5" spans="1:15" ht="24" customHeight="1" x14ac:dyDescent="0.2">
      <c r="A5" s="5"/>
      <c r="B5" s="16" t="s">
        <v>9</v>
      </c>
      <c r="C5"/>
      <c r="D5" s="185" t="s">
        <v>150</v>
      </c>
      <c r="E5" s="185"/>
      <c r="F5" s="185"/>
      <c r="G5" s="185"/>
      <c r="H5" s="17" t="s">
        <v>10</v>
      </c>
      <c r="I5" s="217" t="s">
        <v>151</v>
      </c>
      <c r="J5" s="19"/>
    </row>
    <row r="6" spans="1:15" ht="15.75" customHeight="1" x14ac:dyDescent="0.2">
      <c r="A6" s="5"/>
      <c r="B6" s="20"/>
      <c r="C6" s="21"/>
      <c r="D6" s="186" t="s">
        <v>153</v>
      </c>
      <c r="E6" s="186"/>
      <c r="F6" s="186"/>
      <c r="G6" s="186"/>
      <c r="H6" s="17" t="s">
        <v>11</v>
      </c>
      <c r="I6" s="18" t="s">
        <v>152</v>
      </c>
      <c r="J6" s="19"/>
    </row>
    <row r="7" spans="1:15" ht="15.75" customHeight="1" x14ac:dyDescent="0.2">
      <c r="A7" s="5"/>
      <c r="B7" s="22"/>
      <c r="C7" s="23"/>
      <c r="D7" s="24" t="s">
        <v>154</v>
      </c>
      <c r="E7" s="187" t="s">
        <v>4</v>
      </c>
      <c r="F7" s="187"/>
      <c r="G7" s="187"/>
      <c r="H7" s="25"/>
      <c r="I7" s="26"/>
      <c r="J7" s="27"/>
    </row>
    <row r="8" spans="1:15" ht="24" hidden="1" customHeight="1" x14ac:dyDescent="0.2">
      <c r="A8" s="5"/>
      <c r="B8" s="16" t="s">
        <v>12</v>
      </c>
      <c r="C8"/>
      <c r="D8" s="2"/>
      <c r="E8"/>
      <c r="H8" s="17" t="s">
        <v>10</v>
      </c>
      <c r="I8" s="18"/>
      <c r="J8" s="19"/>
    </row>
    <row r="9" spans="1:15" ht="15.75" hidden="1" customHeight="1" x14ac:dyDescent="0.2">
      <c r="A9" s="5"/>
      <c r="B9" s="5"/>
      <c r="C9"/>
      <c r="D9" s="2"/>
      <c r="E9"/>
      <c r="H9" s="17" t="s">
        <v>11</v>
      </c>
      <c r="I9" s="18"/>
      <c r="J9" s="19"/>
    </row>
    <row r="10" spans="1:15" ht="15.75" hidden="1" customHeight="1" x14ac:dyDescent="0.2">
      <c r="A10" s="5"/>
      <c r="B10" s="28"/>
      <c r="C10" s="23"/>
      <c r="D10" s="24"/>
      <c r="E10" s="29"/>
      <c r="F10" s="25"/>
      <c r="G10" s="30"/>
      <c r="H10" s="30"/>
      <c r="I10" s="31"/>
      <c r="J10" s="27"/>
    </row>
    <row r="11" spans="1:15" ht="24" customHeight="1" x14ac:dyDescent="0.2">
      <c r="A11" s="5"/>
      <c r="B11" s="16" t="s">
        <v>13</v>
      </c>
      <c r="C11"/>
      <c r="D11" s="188"/>
      <c r="E11" s="188"/>
      <c r="F11" s="188"/>
      <c r="G11" s="188"/>
      <c r="H11" s="17" t="s">
        <v>10</v>
      </c>
      <c r="I11" s="1"/>
      <c r="J11" s="19"/>
    </row>
    <row r="12" spans="1:15" ht="15.75" customHeight="1" x14ac:dyDescent="0.2">
      <c r="A12" s="5"/>
      <c r="B12" s="20"/>
      <c r="C12" s="21"/>
      <c r="D12" s="189"/>
      <c r="E12" s="189"/>
      <c r="F12" s="189"/>
      <c r="G12" s="189"/>
      <c r="H12" s="17" t="s">
        <v>11</v>
      </c>
      <c r="I12" s="1"/>
      <c r="J12" s="19"/>
    </row>
    <row r="13" spans="1:15" ht="15.75" customHeight="1" x14ac:dyDescent="0.2">
      <c r="A13" s="5"/>
      <c r="B13" s="22"/>
      <c r="C13" s="23"/>
      <c r="D13" s="32"/>
      <c r="E13" s="190"/>
      <c r="F13" s="190"/>
      <c r="G13" s="190"/>
      <c r="H13" s="33"/>
      <c r="I13" s="26"/>
      <c r="J13" s="27"/>
    </row>
    <row r="14" spans="1:15" ht="24" customHeight="1" x14ac:dyDescent="0.2">
      <c r="A14" s="5"/>
      <c r="B14" s="34" t="s">
        <v>14</v>
      </c>
      <c r="C14" s="35"/>
      <c r="D14" s="36"/>
      <c r="E14" s="37"/>
      <c r="F14" s="38"/>
      <c r="G14" s="38"/>
      <c r="H14" s="39"/>
      <c r="I14" s="38"/>
      <c r="J14" s="40"/>
    </row>
    <row r="15" spans="1:15" ht="32.25" customHeight="1" x14ac:dyDescent="0.2">
      <c r="A15" s="5"/>
      <c r="B15" s="28" t="s">
        <v>15</v>
      </c>
      <c r="C15" s="41"/>
      <c r="D15" s="42"/>
      <c r="E15" s="191"/>
      <c r="F15" s="191"/>
      <c r="G15" s="192"/>
      <c r="H15" s="192"/>
      <c r="I15" s="193" t="s">
        <v>16</v>
      </c>
      <c r="J15" s="193"/>
    </row>
    <row r="16" spans="1:15" ht="23.25" customHeight="1" x14ac:dyDescent="0.2">
      <c r="A16" s="43" t="s">
        <v>17</v>
      </c>
      <c r="B16" s="44" t="s">
        <v>17</v>
      </c>
      <c r="C16" s="45"/>
      <c r="D16" s="46"/>
      <c r="E16" s="194"/>
      <c r="F16" s="194"/>
      <c r="G16" s="194"/>
      <c r="H16" s="194"/>
      <c r="I16" s="195">
        <f>SUMIF(F49:F52,A16,I49:I52)+SUMIF(F49:F52,"PSU",I49:I52)</f>
        <v>0</v>
      </c>
      <c r="J16" s="195"/>
    </row>
    <row r="17" spans="1:10" ht="23.25" customHeight="1" x14ac:dyDescent="0.2">
      <c r="A17" s="43" t="s">
        <v>18</v>
      </c>
      <c r="B17" s="44" t="s">
        <v>18</v>
      </c>
      <c r="C17" s="45"/>
      <c r="D17" s="46"/>
      <c r="E17" s="194"/>
      <c r="F17" s="194"/>
      <c r="G17" s="194"/>
      <c r="H17" s="194"/>
      <c r="I17" s="195">
        <f>SUMIF(F49:F52,A17,I49:I52)</f>
        <v>0</v>
      </c>
      <c r="J17" s="195"/>
    </row>
    <row r="18" spans="1:10" ht="23.25" customHeight="1" x14ac:dyDescent="0.2">
      <c r="A18" s="43" t="s">
        <v>19</v>
      </c>
      <c r="B18" s="44" t="s">
        <v>19</v>
      </c>
      <c r="C18" s="45"/>
      <c r="D18" s="46"/>
      <c r="E18" s="194"/>
      <c r="F18" s="194"/>
      <c r="G18" s="194"/>
      <c r="H18" s="194"/>
      <c r="I18" s="195">
        <f>SUMIF(F49:F52,A18,I49:I52)</f>
        <v>0</v>
      </c>
      <c r="J18" s="195"/>
    </row>
    <row r="19" spans="1:10" ht="23.25" customHeight="1" x14ac:dyDescent="0.2">
      <c r="A19" s="43" t="s">
        <v>20</v>
      </c>
      <c r="B19" s="44" t="s">
        <v>21</v>
      </c>
      <c r="C19" s="45"/>
      <c r="D19" s="46"/>
      <c r="E19" s="194"/>
      <c r="F19" s="194"/>
      <c r="G19" s="194"/>
      <c r="H19" s="194"/>
      <c r="I19" s="195">
        <f>SUMIF(F49:F52,A19,I49:I52)</f>
        <v>0</v>
      </c>
      <c r="J19" s="195"/>
    </row>
    <row r="20" spans="1:10" ht="23.25" customHeight="1" x14ac:dyDescent="0.2">
      <c r="A20" s="43" t="s">
        <v>22</v>
      </c>
      <c r="B20" s="44" t="s">
        <v>23</v>
      </c>
      <c r="C20" s="45"/>
      <c r="D20" s="46"/>
      <c r="E20" s="194"/>
      <c r="F20" s="194"/>
      <c r="G20" s="194"/>
      <c r="H20" s="194"/>
      <c r="I20" s="195">
        <f>SUMIF(F49:F52,A20,I49:I52)</f>
        <v>0</v>
      </c>
      <c r="J20" s="195"/>
    </row>
    <row r="21" spans="1:10" ht="23.25" customHeight="1" x14ac:dyDescent="0.2">
      <c r="A21" s="5"/>
      <c r="B21" s="47" t="s">
        <v>16</v>
      </c>
      <c r="C21" s="48"/>
      <c r="D21" s="49"/>
      <c r="E21" s="196"/>
      <c r="F21" s="196"/>
      <c r="G21" s="196"/>
      <c r="H21" s="196"/>
      <c r="I21" s="197">
        <f>SUM(I16:J20)</f>
        <v>0</v>
      </c>
      <c r="J21" s="197"/>
    </row>
    <row r="22" spans="1:10" ht="33" customHeight="1" x14ac:dyDescent="0.2">
      <c r="A22" s="5"/>
      <c r="B22" s="50" t="s">
        <v>24</v>
      </c>
      <c r="C22" s="45"/>
      <c r="D22" s="46"/>
      <c r="E22" s="51"/>
      <c r="F22" s="52"/>
      <c r="G22" s="53"/>
      <c r="H22" s="53"/>
      <c r="I22" s="53"/>
      <c r="J22" s="54"/>
    </row>
    <row r="23" spans="1:10" ht="23.25" customHeight="1" x14ac:dyDescent="0.2">
      <c r="A23" s="5">
        <f>ZakladDPHSni*SazbaDPH1/100</f>
        <v>0</v>
      </c>
      <c r="B23" s="44" t="s">
        <v>25</v>
      </c>
      <c r="C23" s="45"/>
      <c r="D23" s="46"/>
      <c r="E23" s="55">
        <v>15</v>
      </c>
      <c r="F23" s="52" t="s">
        <v>26</v>
      </c>
      <c r="G23" s="198">
        <f>ZakladDPHSniVypocet</f>
        <v>0</v>
      </c>
      <c r="H23" s="198"/>
      <c r="I23" s="198"/>
      <c r="J23" s="54" t="str">
        <f t="shared" ref="J23:J28" si="0">Mena</f>
        <v>CZK</v>
      </c>
    </row>
    <row r="24" spans="1:10" ht="23.25" customHeight="1" x14ac:dyDescent="0.2">
      <c r="A24" s="5">
        <f>(A23-INT(A23))*100</f>
        <v>0</v>
      </c>
      <c r="B24" s="44" t="s">
        <v>27</v>
      </c>
      <c r="C24" s="45"/>
      <c r="D24" s="46"/>
      <c r="E24" s="55">
        <f>SazbaDPH1</f>
        <v>15</v>
      </c>
      <c r="F24" s="52" t="s">
        <v>26</v>
      </c>
      <c r="G24" s="199">
        <f>A23</f>
        <v>0</v>
      </c>
      <c r="H24" s="199"/>
      <c r="I24" s="199"/>
      <c r="J24" s="54" t="str">
        <f t="shared" si="0"/>
        <v>CZK</v>
      </c>
    </row>
    <row r="25" spans="1:10" ht="23.25" customHeight="1" x14ac:dyDescent="0.2">
      <c r="A25" s="5">
        <f>ZakladDPHZakl*SazbaDPH2/100</f>
        <v>0</v>
      </c>
      <c r="B25" s="44" t="s">
        <v>28</v>
      </c>
      <c r="C25" s="45"/>
      <c r="D25" s="46"/>
      <c r="E25" s="55">
        <v>21</v>
      </c>
      <c r="F25" s="52" t="s">
        <v>26</v>
      </c>
      <c r="G25" s="198">
        <f>ZakladDPHZaklVypocet</f>
        <v>0</v>
      </c>
      <c r="H25" s="198"/>
      <c r="I25" s="198"/>
      <c r="J25" s="54" t="str">
        <f t="shared" si="0"/>
        <v>CZK</v>
      </c>
    </row>
    <row r="26" spans="1:10" ht="23.25" customHeight="1" x14ac:dyDescent="0.2">
      <c r="A26" s="5">
        <f>(A25-INT(A25))*100</f>
        <v>0</v>
      </c>
      <c r="B26" s="56" t="s">
        <v>29</v>
      </c>
      <c r="C26" s="57"/>
      <c r="D26" s="42"/>
      <c r="E26" s="58">
        <f>SazbaDPH2</f>
        <v>21</v>
      </c>
      <c r="F26" s="59" t="s">
        <v>26</v>
      </c>
      <c r="G26" s="200">
        <f>A25</f>
        <v>0</v>
      </c>
      <c r="H26" s="200"/>
      <c r="I26" s="200"/>
      <c r="J26" s="60" t="str">
        <f t="shared" si="0"/>
        <v>CZK</v>
      </c>
    </row>
    <row r="27" spans="1:10" ht="23.25" customHeight="1" x14ac:dyDescent="0.2">
      <c r="A27" s="5">
        <f>ZakladDPHSni+DPHSni+ZakladDPHZakl+DPHZakl</f>
        <v>0</v>
      </c>
      <c r="B27" s="16" t="s">
        <v>30</v>
      </c>
      <c r="C27" s="61"/>
      <c r="D27" s="62"/>
      <c r="E27" s="61"/>
      <c r="F27" s="63"/>
      <c r="G27" s="201">
        <f>CenaCelkem-(ZakladDPHSni+DPHSni+ZakladDPHZakl+DPHZakl)</f>
        <v>0</v>
      </c>
      <c r="H27" s="201"/>
      <c r="I27" s="201"/>
      <c r="J27" s="64" t="str">
        <f t="shared" si="0"/>
        <v>CZK</v>
      </c>
    </row>
    <row r="28" spans="1:10" ht="27.75" hidden="1" customHeight="1" x14ac:dyDescent="0.2">
      <c r="A28" s="5"/>
      <c r="B28" s="65" t="s">
        <v>31</v>
      </c>
      <c r="C28" s="66"/>
      <c r="D28" s="66"/>
      <c r="E28" s="67"/>
      <c r="F28" s="68"/>
      <c r="G28" s="202">
        <f>ZakladDPHSniVypocet+ZakladDPHZaklVypocet</f>
        <v>0</v>
      </c>
      <c r="H28" s="202"/>
      <c r="I28" s="202"/>
      <c r="J28" s="69" t="str">
        <f t="shared" si="0"/>
        <v>CZK</v>
      </c>
    </row>
    <row r="29" spans="1:10" ht="27.75" customHeight="1" x14ac:dyDescent="0.2">
      <c r="A29" s="5">
        <f>(A27-INT(A27))*100</f>
        <v>0</v>
      </c>
      <c r="B29" s="65" t="s">
        <v>32</v>
      </c>
      <c r="C29" s="70"/>
      <c r="D29" s="70"/>
      <c r="E29" s="70"/>
      <c r="F29" s="71"/>
      <c r="G29" s="202">
        <f>A27</f>
        <v>0</v>
      </c>
      <c r="H29" s="202"/>
      <c r="I29" s="202"/>
      <c r="J29" s="72" t="s">
        <v>33</v>
      </c>
    </row>
    <row r="30" spans="1:10" ht="12.75" customHeight="1" x14ac:dyDescent="0.2">
      <c r="A30" s="5"/>
      <c r="B30" s="5"/>
      <c r="C30"/>
      <c r="D30"/>
      <c r="E30"/>
      <c r="J30" s="73"/>
    </row>
    <row r="31" spans="1:10" ht="30" customHeight="1" x14ac:dyDescent="0.2">
      <c r="A31" s="5"/>
      <c r="B31" s="5"/>
      <c r="C31"/>
      <c r="D31"/>
      <c r="E31"/>
      <c r="J31" s="73"/>
    </row>
    <row r="32" spans="1:10" ht="18.75" customHeight="1" x14ac:dyDescent="0.2">
      <c r="A32" s="5"/>
      <c r="B32" s="74"/>
      <c r="C32" s="75" t="s">
        <v>34</v>
      </c>
      <c r="D32" s="76"/>
      <c r="E32" s="76"/>
      <c r="F32" s="77" t="s">
        <v>35</v>
      </c>
      <c r="G32" s="78"/>
      <c r="H32" s="79"/>
      <c r="I32" s="78"/>
      <c r="J32" s="73"/>
    </row>
    <row r="33" spans="1:10" ht="47.25" customHeight="1" x14ac:dyDescent="0.2">
      <c r="A33" s="5"/>
      <c r="B33" s="5"/>
      <c r="C33"/>
      <c r="D33"/>
      <c r="E33"/>
      <c r="J33" s="73"/>
    </row>
    <row r="34" spans="1:10" s="82" customFormat="1" ht="18.75" customHeight="1" x14ac:dyDescent="0.2">
      <c r="A34" s="80"/>
      <c r="B34" s="80"/>
      <c r="C34" s="81"/>
      <c r="D34" s="203"/>
      <c r="E34" s="203"/>
      <c r="G34" s="204"/>
      <c r="H34" s="204"/>
      <c r="I34" s="204"/>
      <c r="J34" s="83"/>
    </row>
    <row r="35" spans="1:10" ht="12.75" customHeight="1" x14ac:dyDescent="0.2">
      <c r="A35" s="5"/>
      <c r="B35" s="5"/>
      <c r="C35"/>
      <c r="D35" s="205" t="s">
        <v>36</v>
      </c>
      <c r="E35" s="205"/>
      <c r="H35" s="84" t="s">
        <v>37</v>
      </c>
      <c r="J35" s="73"/>
    </row>
    <row r="36" spans="1:10" ht="13.5" customHeight="1" x14ac:dyDescent="0.2">
      <c r="A36" s="85"/>
      <c r="B36" s="85"/>
      <c r="C36" s="86"/>
      <c r="D36" s="86"/>
      <c r="E36" s="86"/>
      <c r="F36" s="87"/>
      <c r="G36" s="87"/>
      <c r="H36" s="87"/>
      <c r="I36" s="87"/>
      <c r="J36" s="88"/>
    </row>
    <row r="37" spans="1:10" ht="27" hidden="1" customHeight="1" x14ac:dyDescent="0.2">
      <c r="B37" s="89" t="s">
        <v>38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93" t="s">
        <v>39</v>
      </c>
      <c r="B38" s="94" t="s">
        <v>40</v>
      </c>
      <c r="C38" s="95" t="s">
        <v>41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42</v>
      </c>
      <c r="I38" s="97" t="s">
        <v>43</v>
      </c>
      <c r="J38" s="98" t="s">
        <v>26</v>
      </c>
    </row>
    <row r="39" spans="1:10" ht="25.5" hidden="1" customHeight="1" x14ac:dyDescent="0.2">
      <c r="A39" s="93">
        <v>1</v>
      </c>
      <c r="B39" s="99" t="s">
        <v>44</v>
      </c>
      <c r="C39" s="206"/>
      <c r="D39" s="206"/>
      <c r="E39" s="206"/>
      <c r="F39" s="100">
        <f>'01 01 Pol'!AE33</f>
        <v>0</v>
      </c>
      <c r="G39" s="101">
        <f>'01 01 Pol'!AF33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">
      <c r="A40" s="93">
        <v>2</v>
      </c>
      <c r="B40" s="104" t="s">
        <v>6</v>
      </c>
      <c r="C40" s="207" t="s">
        <v>7</v>
      </c>
      <c r="D40" s="207"/>
      <c r="E40" s="207"/>
      <c r="F40" s="105">
        <f>'01 01 Pol'!AE33</f>
        <v>0</v>
      </c>
      <c r="G40" s="106">
        <f>'01 01 Pol'!AF33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">
      <c r="A41" s="93">
        <v>3</v>
      </c>
      <c r="B41" s="108" t="s">
        <v>6</v>
      </c>
      <c r="C41" s="206" t="s">
        <v>7</v>
      </c>
      <c r="D41" s="206"/>
      <c r="E41" s="206"/>
      <c r="F41" s="109">
        <f>'01 01 Pol'!AE33</f>
        <v>0</v>
      </c>
      <c r="G41" s="102">
        <f>'01 01 Pol'!AF33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">
      <c r="A42" s="93"/>
      <c r="B42" s="209" t="s">
        <v>45</v>
      </c>
      <c r="C42" s="209"/>
      <c r="D42" s="209"/>
      <c r="E42" s="209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3" spans="1:10" x14ac:dyDescent="0.2">
      <c r="C43"/>
      <c r="D43"/>
      <c r="E43"/>
    </row>
    <row r="44" spans="1:10" x14ac:dyDescent="0.2">
      <c r="C44"/>
      <c r="D44"/>
      <c r="E44"/>
    </row>
    <row r="45" spans="1:10" x14ac:dyDescent="0.2">
      <c r="C45"/>
      <c r="D45"/>
      <c r="E45"/>
    </row>
    <row r="46" spans="1:10" ht="15.75" x14ac:dyDescent="0.25">
      <c r="B46" s="113" t="s">
        <v>46</v>
      </c>
      <c r="C46"/>
      <c r="D46"/>
      <c r="E46"/>
    </row>
    <row r="47" spans="1:10" x14ac:dyDescent="0.2">
      <c r="C47"/>
      <c r="D47"/>
      <c r="E47"/>
    </row>
    <row r="48" spans="1:10" ht="25.5" customHeight="1" x14ac:dyDescent="0.2">
      <c r="A48" s="114"/>
      <c r="B48" s="115" t="s">
        <v>40</v>
      </c>
      <c r="C48" s="115" t="s">
        <v>41</v>
      </c>
      <c r="D48" s="116"/>
      <c r="E48" s="116"/>
      <c r="F48" s="117" t="s">
        <v>47</v>
      </c>
      <c r="G48" s="117"/>
      <c r="H48" s="117"/>
      <c r="I48" s="117" t="s">
        <v>16</v>
      </c>
      <c r="J48" s="117" t="s">
        <v>26</v>
      </c>
    </row>
    <row r="49" spans="1:10" ht="36.75" customHeight="1" x14ac:dyDescent="0.2">
      <c r="A49" s="118"/>
      <c r="B49" s="119" t="s">
        <v>48</v>
      </c>
      <c r="C49" s="208" t="s">
        <v>49</v>
      </c>
      <c r="D49" s="208"/>
      <c r="E49" s="208"/>
      <c r="F49" s="120" t="s">
        <v>17</v>
      </c>
      <c r="G49" s="121"/>
      <c r="H49" s="121"/>
      <c r="I49" s="121">
        <f>'01 01 Pol'!G8</f>
        <v>0</v>
      </c>
      <c r="J49" s="122" t="str">
        <f>IF(I53=0,"",I49/I53*100)</f>
        <v/>
      </c>
    </row>
    <row r="50" spans="1:10" ht="36.75" customHeight="1" x14ac:dyDescent="0.2">
      <c r="A50" s="118"/>
      <c r="B50" s="119" t="s">
        <v>50</v>
      </c>
      <c r="C50" s="208" t="s">
        <v>51</v>
      </c>
      <c r="D50" s="208"/>
      <c r="E50" s="208"/>
      <c r="F50" s="120" t="s">
        <v>17</v>
      </c>
      <c r="G50" s="121"/>
      <c r="H50" s="121"/>
      <c r="I50" s="121">
        <f>'01 01 Pol'!G10</f>
        <v>0</v>
      </c>
      <c r="J50" s="122" t="str">
        <f>IF(I53=0,"",I50/I53*100)</f>
        <v/>
      </c>
    </row>
    <row r="51" spans="1:10" ht="36.75" customHeight="1" x14ac:dyDescent="0.2">
      <c r="A51" s="118"/>
      <c r="B51" s="119" t="s">
        <v>52</v>
      </c>
      <c r="C51" s="208" t="s">
        <v>53</v>
      </c>
      <c r="D51" s="208"/>
      <c r="E51" s="208"/>
      <c r="F51" s="120" t="s">
        <v>17</v>
      </c>
      <c r="G51" s="121"/>
      <c r="H51" s="121"/>
      <c r="I51" s="121">
        <f>'01 01 Pol'!G21</f>
        <v>0</v>
      </c>
      <c r="J51" s="122" t="str">
        <f>IF(I53=0,"",I51/I53*100)</f>
        <v/>
      </c>
    </row>
    <row r="52" spans="1:10" ht="36.75" customHeight="1" x14ac:dyDescent="0.2">
      <c r="A52" s="118"/>
      <c r="B52" s="119" t="s">
        <v>20</v>
      </c>
      <c r="C52" s="208" t="s">
        <v>21</v>
      </c>
      <c r="D52" s="208"/>
      <c r="E52" s="208"/>
      <c r="F52" s="120" t="s">
        <v>20</v>
      </c>
      <c r="G52" s="121"/>
      <c r="H52" s="121"/>
      <c r="I52" s="121">
        <f>'01 01 Pol'!G30</f>
        <v>0</v>
      </c>
      <c r="J52" s="122" t="str">
        <f>IF(I53=0,"",I52/I53*100)</f>
        <v/>
      </c>
    </row>
    <row r="53" spans="1:10" ht="25.5" customHeight="1" x14ac:dyDescent="0.2">
      <c r="A53" s="123"/>
      <c r="B53" s="124" t="s">
        <v>43</v>
      </c>
      <c r="C53" s="125"/>
      <c r="D53" s="126"/>
      <c r="E53" s="126"/>
      <c r="F53" s="127"/>
      <c r="G53" s="128"/>
      <c r="H53" s="128"/>
      <c r="I53" s="128">
        <f>SUM(I49:I52)</f>
        <v>0</v>
      </c>
      <c r="J53" s="129">
        <f>SUM(J49:J52)</f>
        <v>0</v>
      </c>
    </row>
  </sheetData>
  <sheetProtection algorithmName="SHA-512" hashValue="1haVy8yVf8O/36P7HfRIF4+Yloh6hewvK0kpbAAlbRRrPOeD1+tVCr5ySAQon26G9CrM+qhAj3PJAiYF9k8ebQ==" saltValue="D5HvMSCLDAEZPCJql7gRMA==" spinCount="100000" sheet="1" objects="1" scenarios="1"/>
  <mergeCells count="49">
    <mergeCell ref="C52:E52"/>
    <mergeCell ref="C41:E41"/>
    <mergeCell ref="B42:E42"/>
    <mergeCell ref="C49:E49"/>
    <mergeCell ref="C50:E50"/>
    <mergeCell ref="C51:E51"/>
    <mergeCell ref="D34:E34"/>
    <mergeCell ref="G34:I34"/>
    <mergeCell ref="D35:E35"/>
    <mergeCell ref="C39:E39"/>
    <mergeCell ref="C40:E40"/>
    <mergeCell ref="G25:I25"/>
    <mergeCell ref="G26:I26"/>
    <mergeCell ref="G27:I27"/>
    <mergeCell ref="G28:I28"/>
    <mergeCell ref="G29:I29"/>
    <mergeCell ref="E21:F21"/>
    <mergeCell ref="G21:H21"/>
    <mergeCell ref="I21:J21"/>
    <mergeCell ref="G23:I23"/>
    <mergeCell ref="G24:I24"/>
    <mergeCell ref="E19:F19"/>
    <mergeCell ref="G19:H19"/>
    <mergeCell ref="I19:J19"/>
    <mergeCell ref="E20:F20"/>
    <mergeCell ref="G20:H20"/>
    <mergeCell ref="I20:J20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6:G6"/>
    <mergeCell ref="E7:G7"/>
    <mergeCell ref="D11:G11"/>
    <mergeCell ref="D12:G12"/>
    <mergeCell ref="E13:G13"/>
    <mergeCell ref="B1:J1"/>
    <mergeCell ref="E2:J2"/>
    <mergeCell ref="E3:J3"/>
    <mergeCell ref="E4:J4"/>
    <mergeCell ref="D5:G5"/>
  </mergeCells>
  <pageMargins left="0.39374999999999999" right="0.196527777777778" top="0.59027777777777801" bottom="0.39305555555555599" header="0.51180555555555496" footer="0.196527777777778"/>
  <pageSetup paperSize="0" scale="0" firstPageNumber="0" orientation="portrait" usePrinterDefaults="0" horizontalDpi="0" verticalDpi="0" copies="0"/>
  <headerFooter>
    <oddFooter>&amp;L&amp;9Zpracováno programem BUILDpower S,  © RTS, a.s.&amp;R&amp;9Stránka &amp;P z &amp;N</oddFooter>
  </headerFooter>
  <rowBreaks count="1" manualBreakCount="1">
    <brk id="36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"/>
  <sheetViews>
    <sheetView windowProtection="1" zoomScaleNormal="100"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130"/>
    <col min="2" max="2" width="14.42578125" style="130"/>
    <col min="3" max="3" width="38.28515625" style="131"/>
    <col min="4" max="4" width="4.5703125" style="130"/>
    <col min="5" max="5" width="10.5703125" style="130"/>
    <col min="6" max="6" width="9.85546875" style="130"/>
    <col min="7" max="7" width="12.7109375" style="130"/>
    <col min="8" max="1025" width="9.140625" style="130"/>
  </cols>
  <sheetData>
    <row r="1" spans="1:7" ht="15.75" x14ac:dyDescent="0.2">
      <c r="A1" s="210" t="s">
        <v>54</v>
      </c>
      <c r="B1" s="210"/>
      <c r="C1" s="210"/>
      <c r="D1" s="210"/>
      <c r="E1" s="210"/>
      <c r="F1" s="210"/>
      <c r="G1" s="210"/>
    </row>
    <row r="2" spans="1:7" ht="24.95" customHeight="1" x14ac:dyDescent="0.2">
      <c r="A2" s="132" t="s">
        <v>55</v>
      </c>
      <c r="B2" s="133"/>
      <c r="C2" s="211"/>
      <c r="D2" s="211"/>
      <c r="E2" s="211"/>
      <c r="F2" s="211"/>
      <c r="G2" s="211"/>
    </row>
    <row r="3" spans="1:7" ht="24.95" customHeight="1" x14ac:dyDescent="0.2">
      <c r="A3" s="132" t="s">
        <v>56</v>
      </c>
      <c r="B3" s="133"/>
      <c r="C3" s="211"/>
      <c r="D3" s="211"/>
      <c r="E3" s="211"/>
      <c r="F3" s="211"/>
      <c r="G3" s="211"/>
    </row>
    <row r="4" spans="1:7" ht="24.95" customHeight="1" x14ac:dyDescent="0.2">
      <c r="A4" s="132" t="s">
        <v>57</v>
      </c>
      <c r="B4" s="133"/>
      <c r="C4" s="211"/>
      <c r="D4" s="211"/>
      <c r="E4" s="211"/>
      <c r="F4" s="211"/>
      <c r="G4" s="211"/>
    </row>
  </sheetData>
  <mergeCells count="4">
    <mergeCell ref="A1:G1"/>
    <mergeCell ref="C2:G2"/>
    <mergeCell ref="C3:G3"/>
    <mergeCell ref="C4:G4"/>
  </mergeCells>
  <pageMargins left="0.59027777777777801" right="0.39374999999999999" top="0.59027777777777801" bottom="0.98402777777777795" header="0.51180555555555496" footer="0.51180555555555496"/>
  <pageSetup paperSize="0" scale="0" firstPageNumber="0" orientation="portrait" usePrinterDefaults="0" horizontalDpi="0" verticalDpi="0" copies="0"/>
  <headerFooter>
    <oddFooter>&amp;L&amp;9Zpracováno programem 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3"/>
  <sheetViews>
    <sheetView windowProtection="1" zoomScaleNormal="100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/>
    <col min="2" max="2" width="12.5703125"/>
    <col min="3" max="3" width="38.28515625"/>
    <col min="4" max="4" width="4.85546875"/>
    <col min="5" max="5" width="10.5703125"/>
    <col min="6" max="6" width="9.85546875"/>
    <col min="7" max="7" width="12.7109375"/>
    <col min="8" max="25" width="9.140625" hidden="1" customWidth="1"/>
    <col min="26" max="28" width="8.7109375"/>
    <col min="29" max="29" width="0" hidden="1"/>
    <col min="30" max="30" width="8.7109375"/>
    <col min="31" max="41" width="0" hidden="1"/>
    <col min="42" max="1025" width="8.7109375"/>
  </cols>
  <sheetData>
    <row r="1" spans="1:60" ht="15.75" customHeight="1" x14ac:dyDescent="0.25">
      <c r="A1" s="213" t="s">
        <v>54</v>
      </c>
      <c r="B1" s="213"/>
      <c r="C1" s="213"/>
      <c r="D1" s="213"/>
      <c r="E1" s="213"/>
      <c r="F1" s="213"/>
      <c r="G1" s="213"/>
      <c r="AG1" t="s">
        <v>58</v>
      </c>
    </row>
    <row r="2" spans="1:60" ht="24.95" customHeight="1" x14ac:dyDescent="0.2">
      <c r="A2" s="132" t="s">
        <v>55</v>
      </c>
      <c r="B2" s="133" t="s">
        <v>3</v>
      </c>
      <c r="C2" s="214" t="s">
        <v>4</v>
      </c>
      <c r="D2" s="214"/>
      <c r="E2" s="214"/>
      <c r="F2" s="214"/>
      <c r="G2" s="214"/>
      <c r="AG2" t="s">
        <v>59</v>
      </c>
    </row>
    <row r="3" spans="1:60" ht="24.95" customHeight="1" x14ac:dyDescent="0.2">
      <c r="A3" s="132" t="s">
        <v>56</v>
      </c>
      <c r="B3" s="133" t="s">
        <v>6</v>
      </c>
      <c r="C3" s="214" t="s">
        <v>7</v>
      </c>
      <c r="D3" s="214"/>
      <c r="E3" s="214"/>
      <c r="F3" s="214"/>
      <c r="G3" s="214"/>
      <c r="AC3" s="134" t="s">
        <v>59</v>
      </c>
      <c r="AG3" t="s">
        <v>60</v>
      </c>
    </row>
    <row r="4" spans="1:60" ht="24.95" customHeight="1" x14ac:dyDescent="0.2">
      <c r="A4" s="135" t="s">
        <v>57</v>
      </c>
      <c r="B4" s="136" t="s">
        <v>6</v>
      </c>
      <c r="C4" s="215" t="s">
        <v>7</v>
      </c>
      <c r="D4" s="215"/>
      <c r="E4" s="215"/>
      <c r="F4" s="215"/>
      <c r="G4" s="215"/>
      <c r="AG4" t="s">
        <v>61</v>
      </c>
    </row>
    <row r="5" spans="1:60" x14ac:dyDescent="0.2">
      <c r="D5" s="84"/>
    </row>
    <row r="6" spans="1:60" ht="38.25" x14ac:dyDescent="0.2">
      <c r="A6" s="137" t="s">
        <v>62</v>
      </c>
      <c r="B6" s="138" t="s">
        <v>63</v>
      </c>
      <c r="C6" s="138" t="s">
        <v>64</v>
      </c>
      <c r="D6" s="139" t="s">
        <v>65</v>
      </c>
      <c r="E6" s="137" t="s">
        <v>66</v>
      </c>
      <c r="F6" s="140" t="s">
        <v>67</v>
      </c>
      <c r="G6" s="137" t="s">
        <v>16</v>
      </c>
      <c r="H6" s="141" t="s">
        <v>68</v>
      </c>
      <c r="I6" s="141" t="s">
        <v>69</v>
      </c>
      <c r="J6" s="141" t="s">
        <v>70</v>
      </c>
      <c r="K6" s="141" t="s">
        <v>71</v>
      </c>
      <c r="L6" s="141" t="s">
        <v>72</v>
      </c>
      <c r="M6" s="141" t="s">
        <v>73</v>
      </c>
      <c r="N6" s="141" t="s">
        <v>74</v>
      </c>
      <c r="O6" s="141" t="s">
        <v>75</v>
      </c>
      <c r="P6" s="141" t="s">
        <v>76</v>
      </c>
      <c r="Q6" s="141" t="s">
        <v>77</v>
      </c>
      <c r="R6" s="141" t="s">
        <v>78</v>
      </c>
      <c r="S6" s="141" t="s">
        <v>79</v>
      </c>
      <c r="T6" s="141" t="s">
        <v>80</v>
      </c>
      <c r="U6" s="141" t="s">
        <v>81</v>
      </c>
      <c r="V6" s="141" t="s">
        <v>82</v>
      </c>
      <c r="W6" s="141" t="s">
        <v>83</v>
      </c>
      <c r="X6" s="141" t="s">
        <v>84</v>
      </c>
      <c r="Y6" s="141" t="s">
        <v>85</v>
      </c>
    </row>
    <row r="7" spans="1:60" hidden="1" x14ac:dyDescent="0.2">
      <c r="A7" s="130"/>
      <c r="B7" s="142"/>
      <c r="C7" s="142"/>
      <c r="D7" s="143"/>
      <c r="E7" s="144"/>
      <c r="F7" s="145"/>
      <c r="G7" s="145"/>
      <c r="H7" s="145"/>
      <c r="I7" s="145"/>
      <c r="J7" s="145"/>
      <c r="K7" s="145"/>
      <c r="L7" s="145"/>
      <c r="M7" s="145"/>
      <c r="N7" s="144"/>
      <c r="O7" s="144"/>
      <c r="P7" s="144"/>
      <c r="Q7" s="144"/>
      <c r="R7" s="145"/>
      <c r="S7" s="145"/>
      <c r="T7" s="145"/>
      <c r="U7" s="145"/>
      <c r="V7" s="145"/>
      <c r="W7" s="145"/>
      <c r="X7" s="145"/>
      <c r="Y7" s="145"/>
    </row>
    <row r="8" spans="1:60" x14ac:dyDescent="0.2">
      <c r="A8" s="146" t="s">
        <v>86</v>
      </c>
      <c r="B8" s="147" t="s">
        <v>48</v>
      </c>
      <c r="C8" s="148" t="s">
        <v>49</v>
      </c>
      <c r="D8" s="149"/>
      <c r="E8" s="150"/>
      <c r="F8" s="151"/>
      <c r="G8" s="152">
        <f>SUMIF(AG9:AG9,"&lt;&gt;NOR",G9:G9)</f>
        <v>0</v>
      </c>
      <c r="H8" s="153"/>
      <c r="I8" s="153">
        <f>SUM(I9:I9)</f>
        <v>0</v>
      </c>
      <c r="J8" s="153"/>
      <c r="K8" s="153">
        <f>SUM(K9:K9)</f>
        <v>0</v>
      </c>
      <c r="L8" s="153"/>
      <c r="M8" s="153">
        <f>SUM(M9:M9)</f>
        <v>0</v>
      </c>
      <c r="N8" s="154"/>
      <c r="O8" s="154">
        <f>SUM(O9:O9)</f>
        <v>0</v>
      </c>
      <c r="P8" s="154"/>
      <c r="Q8" s="154">
        <f>SUM(Q9:Q9)</f>
        <v>0</v>
      </c>
      <c r="R8" s="153"/>
      <c r="S8" s="153"/>
      <c r="T8" s="153"/>
      <c r="U8" s="153"/>
      <c r="V8" s="153">
        <f>SUM(V9:V9)</f>
        <v>41.44</v>
      </c>
      <c r="W8" s="153"/>
      <c r="X8" s="153"/>
      <c r="Y8" s="153"/>
      <c r="AG8" t="s">
        <v>87</v>
      </c>
    </row>
    <row r="9" spans="1:60" outlineLevel="1" x14ac:dyDescent="0.2">
      <c r="A9" s="155">
        <v>1</v>
      </c>
      <c r="B9" s="156" t="s">
        <v>88</v>
      </c>
      <c r="C9" s="157" t="s">
        <v>89</v>
      </c>
      <c r="D9" s="158" t="s">
        <v>90</v>
      </c>
      <c r="E9" s="159">
        <v>2302</v>
      </c>
      <c r="F9" s="160"/>
      <c r="G9" s="161">
        <f>ROUND(E9*F9,2)</f>
        <v>0</v>
      </c>
      <c r="H9" s="162"/>
      <c r="I9" s="163">
        <f>ROUND(E9*H9,2)</f>
        <v>0</v>
      </c>
      <c r="J9" s="162"/>
      <c r="K9" s="163">
        <f>ROUND(E9*J9,2)</f>
        <v>0</v>
      </c>
      <c r="L9" s="163">
        <v>21</v>
      </c>
      <c r="M9" s="163">
        <f>G9*(1+L9/100)</f>
        <v>0</v>
      </c>
      <c r="N9" s="164">
        <v>0</v>
      </c>
      <c r="O9" s="164">
        <f>ROUND(E9*N9,2)</f>
        <v>0</v>
      </c>
      <c r="P9" s="164">
        <v>0</v>
      </c>
      <c r="Q9" s="164">
        <f>ROUND(E9*P9,2)</f>
        <v>0</v>
      </c>
      <c r="R9" s="163"/>
      <c r="S9" s="163" t="s">
        <v>91</v>
      </c>
      <c r="T9" s="163" t="s">
        <v>92</v>
      </c>
      <c r="U9" s="163">
        <v>1.7999999999999999E-2</v>
      </c>
      <c r="V9" s="163">
        <f>ROUND(E9*U9,2)</f>
        <v>41.44</v>
      </c>
      <c r="W9" s="163"/>
      <c r="X9" s="163" t="s">
        <v>93</v>
      </c>
      <c r="Y9" s="163" t="s">
        <v>94</v>
      </c>
      <c r="Z9" s="165"/>
      <c r="AA9" s="165"/>
      <c r="AB9" s="165"/>
      <c r="AC9" s="165"/>
      <c r="AD9" s="165"/>
      <c r="AE9" s="165"/>
      <c r="AF9" s="165"/>
      <c r="AG9" s="165" t="s">
        <v>95</v>
      </c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x14ac:dyDescent="0.2">
      <c r="A10" s="146" t="s">
        <v>86</v>
      </c>
      <c r="B10" s="147" t="s">
        <v>50</v>
      </c>
      <c r="C10" s="148" t="s">
        <v>51</v>
      </c>
      <c r="D10" s="149"/>
      <c r="E10" s="150"/>
      <c r="F10" s="151"/>
      <c r="G10" s="152">
        <f>SUMIF(AG11:AG20,"&lt;&gt;NOR",G11:G20)</f>
        <v>0</v>
      </c>
      <c r="H10" s="153"/>
      <c r="I10" s="153">
        <f>SUM(I11:I20)</f>
        <v>0</v>
      </c>
      <c r="J10" s="153"/>
      <c r="K10" s="153">
        <f>SUM(K11:K20)</f>
        <v>0</v>
      </c>
      <c r="L10" s="153"/>
      <c r="M10" s="153">
        <f>SUM(M11:M20)</f>
        <v>0</v>
      </c>
      <c r="N10" s="154"/>
      <c r="O10" s="154">
        <f>SUM(O11:O20)</f>
        <v>52.75</v>
      </c>
      <c r="P10" s="154"/>
      <c r="Q10" s="154">
        <f>SUM(Q11:Q20)</f>
        <v>0</v>
      </c>
      <c r="R10" s="153"/>
      <c r="S10" s="153"/>
      <c r="T10" s="153"/>
      <c r="U10" s="153"/>
      <c r="V10" s="153">
        <f>SUM(V11:V20)</f>
        <v>606.19000000000005</v>
      </c>
      <c r="W10" s="153"/>
      <c r="X10" s="153"/>
      <c r="Y10" s="153"/>
      <c r="AG10" t="s">
        <v>87</v>
      </c>
    </row>
    <row r="11" spans="1:60" outlineLevel="1" x14ac:dyDescent="0.2">
      <c r="A11" s="155">
        <v>2</v>
      </c>
      <c r="B11" s="156" t="s">
        <v>96</v>
      </c>
      <c r="C11" s="157" t="s">
        <v>97</v>
      </c>
      <c r="D11" s="158" t="s">
        <v>90</v>
      </c>
      <c r="E11" s="159">
        <v>1180</v>
      </c>
      <c r="F11" s="160"/>
      <c r="G11" s="161">
        <f t="shared" ref="G11:G20" si="0">ROUND(E11*F11,2)</f>
        <v>0</v>
      </c>
      <c r="H11" s="162"/>
      <c r="I11" s="163">
        <f t="shared" ref="I11:I20" si="1">ROUND(E11*H11,2)</f>
        <v>0</v>
      </c>
      <c r="J11" s="162"/>
      <c r="K11" s="163">
        <f t="shared" ref="K11:K20" si="2">ROUND(E11*J11,2)</f>
        <v>0</v>
      </c>
      <c r="L11" s="163">
        <v>21</v>
      </c>
      <c r="M11" s="163">
        <f t="shared" ref="M11:M20" si="3">G11*(1+L11/100)</f>
        <v>0</v>
      </c>
      <c r="N11" s="164">
        <v>0</v>
      </c>
      <c r="O11" s="164">
        <f t="shared" ref="O11:O20" si="4">ROUND(E11*N11,2)</f>
        <v>0</v>
      </c>
      <c r="P11" s="164">
        <v>0</v>
      </c>
      <c r="Q11" s="164">
        <f t="shared" ref="Q11:Q20" si="5">ROUND(E11*P11,2)</f>
        <v>0</v>
      </c>
      <c r="R11" s="163"/>
      <c r="S11" s="163" t="s">
        <v>98</v>
      </c>
      <c r="T11" s="163" t="s">
        <v>92</v>
      </c>
      <c r="U11" s="163">
        <v>0</v>
      </c>
      <c r="V11" s="163">
        <f t="shared" ref="V11:V20" si="6">ROUND(E11*U11,2)</f>
        <v>0</v>
      </c>
      <c r="W11" s="163"/>
      <c r="X11" s="163" t="s">
        <v>93</v>
      </c>
      <c r="Y11" s="163" t="s">
        <v>94</v>
      </c>
      <c r="Z11" s="165"/>
      <c r="AA11" s="165"/>
      <c r="AB11" s="165"/>
      <c r="AC11" s="165"/>
      <c r="AD11" s="165"/>
      <c r="AE11" s="165"/>
      <c r="AF11" s="165"/>
      <c r="AG11" s="165" t="s">
        <v>99</v>
      </c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2">
      <c r="A12" s="155">
        <v>3</v>
      </c>
      <c r="B12" s="156" t="s">
        <v>100</v>
      </c>
      <c r="C12" s="157" t="s">
        <v>101</v>
      </c>
      <c r="D12" s="158" t="s">
        <v>90</v>
      </c>
      <c r="E12" s="159">
        <v>1122</v>
      </c>
      <c r="F12" s="160"/>
      <c r="G12" s="161">
        <f t="shared" si="0"/>
        <v>0</v>
      </c>
      <c r="H12" s="162"/>
      <c r="I12" s="163">
        <f t="shared" si="1"/>
        <v>0</v>
      </c>
      <c r="J12" s="162"/>
      <c r="K12" s="163">
        <f t="shared" si="2"/>
        <v>0</v>
      </c>
      <c r="L12" s="163">
        <v>21</v>
      </c>
      <c r="M12" s="163">
        <f t="shared" si="3"/>
        <v>0</v>
      </c>
      <c r="N12" s="164">
        <v>0</v>
      </c>
      <c r="O12" s="164">
        <f t="shared" si="4"/>
        <v>0</v>
      </c>
      <c r="P12" s="164">
        <v>0</v>
      </c>
      <c r="Q12" s="164">
        <f t="shared" si="5"/>
        <v>0</v>
      </c>
      <c r="R12" s="163"/>
      <c r="S12" s="163" t="s">
        <v>98</v>
      </c>
      <c r="T12" s="163" t="s">
        <v>92</v>
      </c>
      <c r="U12" s="163">
        <v>0</v>
      </c>
      <c r="V12" s="163">
        <f t="shared" si="6"/>
        <v>0</v>
      </c>
      <c r="W12" s="163"/>
      <c r="X12" s="163" t="s">
        <v>93</v>
      </c>
      <c r="Y12" s="163" t="s">
        <v>94</v>
      </c>
      <c r="Z12" s="165"/>
      <c r="AA12" s="165"/>
      <c r="AB12" s="165"/>
      <c r="AC12" s="165"/>
      <c r="AD12" s="165"/>
      <c r="AE12" s="165"/>
      <c r="AF12" s="165"/>
      <c r="AG12" s="165" t="s">
        <v>99</v>
      </c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outlineLevel="1" x14ac:dyDescent="0.2">
      <c r="A13" s="155">
        <v>4</v>
      </c>
      <c r="B13" s="156" t="s">
        <v>102</v>
      </c>
      <c r="C13" s="157" t="s">
        <v>103</v>
      </c>
      <c r="D13" s="158" t="s">
        <v>104</v>
      </c>
      <c r="E13" s="159">
        <v>1</v>
      </c>
      <c r="F13" s="160"/>
      <c r="G13" s="161">
        <f t="shared" si="0"/>
        <v>0</v>
      </c>
      <c r="H13" s="162"/>
      <c r="I13" s="163">
        <f t="shared" si="1"/>
        <v>0</v>
      </c>
      <c r="J13" s="162"/>
      <c r="K13" s="163">
        <f t="shared" si="2"/>
        <v>0</v>
      </c>
      <c r="L13" s="163">
        <v>21</v>
      </c>
      <c r="M13" s="163">
        <f t="shared" si="3"/>
        <v>0</v>
      </c>
      <c r="N13" s="164">
        <v>0</v>
      </c>
      <c r="O13" s="164">
        <f t="shared" si="4"/>
        <v>0</v>
      </c>
      <c r="P13" s="164">
        <v>0</v>
      </c>
      <c r="Q13" s="164">
        <f t="shared" si="5"/>
        <v>0</v>
      </c>
      <c r="R13" s="163"/>
      <c r="S13" s="163" t="s">
        <v>98</v>
      </c>
      <c r="T13" s="163" t="s">
        <v>92</v>
      </c>
      <c r="U13" s="163">
        <v>0</v>
      </c>
      <c r="V13" s="163">
        <f t="shared" si="6"/>
        <v>0</v>
      </c>
      <c r="W13" s="163"/>
      <c r="X13" s="163" t="s">
        <v>105</v>
      </c>
      <c r="Y13" s="163" t="s">
        <v>94</v>
      </c>
      <c r="Z13" s="165"/>
      <c r="AA13" s="165"/>
      <c r="AB13" s="165"/>
      <c r="AC13" s="165"/>
      <c r="AD13" s="165"/>
      <c r="AE13" s="165"/>
      <c r="AF13" s="165"/>
      <c r="AG13" s="165" t="s">
        <v>106</v>
      </c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2">
      <c r="A14" s="155">
        <v>5</v>
      </c>
      <c r="B14" s="156" t="s">
        <v>107</v>
      </c>
      <c r="C14" s="157" t="s">
        <v>108</v>
      </c>
      <c r="D14" s="158" t="s">
        <v>109</v>
      </c>
      <c r="E14" s="159">
        <v>114.52</v>
      </c>
      <c r="F14" s="160"/>
      <c r="G14" s="161">
        <f t="shared" si="0"/>
        <v>0</v>
      </c>
      <c r="H14" s="162"/>
      <c r="I14" s="163">
        <f t="shared" si="1"/>
        <v>0</v>
      </c>
      <c r="J14" s="162"/>
      <c r="K14" s="163">
        <f t="shared" si="2"/>
        <v>0</v>
      </c>
      <c r="L14" s="163">
        <v>21</v>
      </c>
      <c r="M14" s="163">
        <f t="shared" si="3"/>
        <v>0</v>
      </c>
      <c r="N14" s="164">
        <v>0</v>
      </c>
      <c r="O14" s="164">
        <f t="shared" si="4"/>
        <v>0</v>
      </c>
      <c r="P14" s="164">
        <v>0</v>
      </c>
      <c r="Q14" s="164">
        <f t="shared" si="5"/>
        <v>0</v>
      </c>
      <c r="R14" s="163"/>
      <c r="S14" s="163" t="s">
        <v>98</v>
      </c>
      <c r="T14" s="163" t="s">
        <v>92</v>
      </c>
      <c r="U14" s="163">
        <v>0</v>
      </c>
      <c r="V14" s="163">
        <f t="shared" si="6"/>
        <v>0</v>
      </c>
      <c r="W14" s="163"/>
      <c r="X14" s="163" t="s">
        <v>105</v>
      </c>
      <c r="Y14" s="163" t="s">
        <v>94</v>
      </c>
      <c r="Z14" s="165"/>
      <c r="AA14" s="165"/>
      <c r="AB14" s="165"/>
      <c r="AC14" s="165"/>
      <c r="AD14" s="165"/>
      <c r="AE14" s="165"/>
      <c r="AF14" s="165"/>
      <c r="AG14" s="165" t="s">
        <v>106</v>
      </c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ht="22.5" outlineLevel="1" x14ac:dyDescent="0.2">
      <c r="A15" s="155">
        <v>6</v>
      </c>
      <c r="B15" s="156" t="s">
        <v>110</v>
      </c>
      <c r="C15" s="157" t="s">
        <v>111</v>
      </c>
      <c r="D15" s="158" t="s">
        <v>90</v>
      </c>
      <c r="E15" s="159">
        <v>1180</v>
      </c>
      <c r="F15" s="160"/>
      <c r="G15" s="161">
        <f t="shared" si="0"/>
        <v>0</v>
      </c>
      <c r="H15" s="162"/>
      <c r="I15" s="163">
        <f t="shared" si="1"/>
        <v>0</v>
      </c>
      <c r="J15" s="162"/>
      <c r="K15" s="163">
        <f t="shared" si="2"/>
        <v>0</v>
      </c>
      <c r="L15" s="163">
        <v>21</v>
      </c>
      <c r="M15" s="163">
        <f t="shared" si="3"/>
        <v>0</v>
      </c>
      <c r="N15" s="164">
        <v>2.5579999999999999E-2</v>
      </c>
      <c r="O15" s="164">
        <f t="shared" si="4"/>
        <v>30.18</v>
      </c>
      <c r="P15" s="164">
        <v>0</v>
      </c>
      <c r="Q15" s="164">
        <f t="shared" si="5"/>
        <v>0</v>
      </c>
      <c r="R15" s="163"/>
      <c r="S15" s="163" t="s">
        <v>91</v>
      </c>
      <c r="T15" s="163" t="s">
        <v>92</v>
      </c>
      <c r="U15" s="163">
        <v>0.37912000000000001</v>
      </c>
      <c r="V15" s="163">
        <f t="shared" si="6"/>
        <v>447.36</v>
      </c>
      <c r="W15" s="163"/>
      <c r="X15" s="163" t="s">
        <v>93</v>
      </c>
      <c r="Y15" s="163" t="s">
        <v>94</v>
      </c>
      <c r="Z15" s="165"/>
      <c r="AA15" s="165"/>
      <c r="AB15" s="165"/>
      <c r="AC15" s="165"/>
      <c r="AD15" s="165"/>
      <c r="AE15" s="165"/>
      <c r="AF15" s="165"/>
      <c r="AG15" s="165" t="s">
        <v>95</v>
      </c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</row>
    <row r="16" spans="1:60" outlineLevel="1" x14ac:dyDescent="0.2">
      <c r="A16" s="155">
        <v>7</v>
      </c>
      <c r="B16" s="156" t="s">
        <v>112</v>
      </c>
      <c r="C16" s="157" t="s">
        <v>113</v>
      </c>
      <c r="D16" s="158" t="s">
        <v>114</v>
      </c>
      <c r="E16" s="159">
        <v>250</v>
      </c>
      <c r="F16" s="160"/>
      <c r="G16" s="161">
        <f t="shared" si="0"/>
        <v>0</v>
      </c>
      <c r="H16" s="162"/>
      <c r="I16" s="163">
        <f t="shared" si="1"/>
        <v>0</v>
      </c>
      <c r="J16" s="162"/>
      <c r="K16" s="163">
        <f t="shared" si="2"/>
        <v>0</v>
      </c>
      <c r="L16" s="163">
        <v>21</v>
      </c>
      <c r="M16" s="163">
        <f t="shared" si="3"/>
        <v>0</v>
      </c>
      <c r="N16" s="164">
        <v>4.4000000000000002E-4</v>
      </c>
      <c r="O16" s="164">
        <f t="shared" si="4"/>
        <v>0.11</v>
      </c>
      <c r="P16" s="164">
        <v>0</v>
      </c>
      <c r="Q16" s="164">
        <f t="shared" si="5"/>
        <v>0</v>
      </c>
      <c r="R16" s="163"/>
      <c r="S16" s="163" t="s">
        <v>91</v>
      </c>
      <c r="T16" s="163" t="s">
        <v>92</v>
      </c>
      <c r="U16" s="163">
        <v>0.01</v>
      </c>
      <c r="V16" s="163">
        <f t="shared" si="6"/>
        <v>2.5</v>
      </c>
      <c r="W16" s="163"/>
      <c r="X16" s="163" t="s">
        <v>93</v>
      </c>
      <c r="Y16" s="163" t="s">
        <v>94</v>
      </c>
      <c r="Z16" s="165"/>
      <c r="AA16" s="165"/>
      <c r="AB16" s="165"/>
      <c r="AC16" s="165"/>
      <c r="AD16" s="165"/>
      <c r="AE16" s="165"/>
      <c r="AF16" s="165"/>
      <c r="AG16" s="165" t="s">
        <v>95</v>
      </c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ht="22.5" outlineLevel="1" x14ac:dyDescent="0.2">
      <c r="A17" s="155">
        <v>8</v>
      </c>
      <c r="B17" s="156" t="s">
        <v>115</v>
      </c>
      <c r="C17" s="157" t="s">
        <v>116</v>
      </c>
      <c r="D17" s="158" t="s">
        <v>90</v>
      </c>
      <c r="E17" s="159">
        <v>1122</v>
      </c>
      <c r="F17" s="160"/>
      <c r="G17" s="161">
        <f t="shared" si="0"/>
        <v>0</v>
      </c>
      <c r="H17" s="162"/>
      <c r="I17" s="163">
        <f t="shared" si="1"/>
        <v>0</v>
      </c>
      <c r="J17" s="162"/>
      <c r="K17" s="163">
        <f t="shared" si="2"/>
        <v>0</v>
      </c>
      <c r="L17" s="163">
        <v>21</v>
      </c>
      <c r="M17" s="163">
        <f t="shared" si="3"/>
        <v>0</v>
      </c>
      <c r="N17" s="164">
        <v>0.01</v>
      </c>
      <c r="O17" s="164">
        <f t="shared" si="4"/>
        <v>11.22</v>
      </c>
      <c r="P17" s="164">
        <v>0</v>
      </c>
      <c r="Q17" s="164">
        <f t="shared" si="5"/>
        <v>0</v>
      </c>
      <c r="R17" s="163"/>
      <c r="S17" s="163" t="s">
        <v>98</v>
      </c>
      <c r="T17" s="163" t="s">
        <v>92</v>
      </c>
      <c r="U17" s="163">
        <v>3.5999999999999997E-2</v>
      </c>
      <c r="V17" s="163">
        <f t="shared" si="6"/>
        <v>40.39</v>
      </c>
      <c r="W17" s="163"/>
      <c r="X17" s="163" t="s">
        <v>93</v>
      </c>
      <c r="Y17" s="163" t="s">
        <v>94</v>
      </c>
      <c r="Z17" s="165"/>
      <c r="AA17" s="165"/>
      <c r="AB17" s="165"/>
      <c r="AC17" s="165"/>
      <c r="AD17" s="165"/>
      <c r="AE17" s="165"/>
      <c r="AF17" s="165"/>
      <c r="AG17" s="165" t="s">
        <v>95</v>
      </c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outlineLevel="1" x14ac:dyDescent="0.2">
      <c r="A18" s="155">
        <v>9</v>
      </c>
      <c r="B18" s="156" t="s">
        <v>117</v>
      </c>
      <c r="C18" s="157" t="s">
        <v>118</v>
      </c>
      <c r="D18" s="158" t="s">
        <v>90</v>
      </c>
      <c r="E18" s="159">
        <v>732</v>
      </c>
      <c r="F18" s="160"/>
      <c r="G18" s="161">
        <f t="shared" si="0"/>
        <v>0</v>
      </c>
      <c r="H18" s="162"/>
      <c r="I18" s="163">
        <f t="shared" si="1"/>
        <v>0</v>
      </c>
      <c r="J18" s="162"/>
      <c r="K18" s="163">
        <f t="shared" si="2"/>
        <v>0</v>
      </c>
      <c r="L18" s="163">
        <v>21</v>
      </c>
      <c r="M18" s="163">
        <f t="shared" si="3"/>
        <v>0</v>
      </c>
      <c r="N18" s="164">
        <v>0.01</v>
      </c>
      <c r="O18" s="164">
        <f t="shared" si="4"/>
        <v>7.32</v>
      </c>
      <c r="P18" s="164">
        <v>0</v>
      </c>
      <c r="Q18" s="164">
        <f t="shared" si="5"/>
        <v>0</v>
      </c>
      <c r="R18" s="163"/>
      <c r="S18" s="163" t="s">
        <v>91</v>
      </c>
      <c r="T18" s="163" t="s">
        <v>92</v>
      </c>
      <c r="U18" s="163">
        <v>3.5999999999999997E-2</v>
      </c>
      <c r="V18" s="163">
        <f t="shared" si="6"/>
        <v>26.35</v>
      </c>
      <c r="W18" s="163"/>
      <c r="X18" s="163" t="s">
        <v>93</v>
      </c>
      <c r="Y18" s="163" t="s">
        <v>94</v>
      </c>
      <c r="Z18" s="165"/>
      <c r="AA18" s="165"/>
      <c r="AB18" s="165"/>
      <c r="AC18" s="165"/>
      <c r="AD18" s="165"/>
      <c r="AE18" s="165"/>
      <c r="AF18" s="165"/>
      <c r="AG18" s="165" t="s">
        <v>95</v>
      </c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ht="22.5" outlineLevel="1" x14ac:dyDescent="0.2">
      <c r="A19" s="155">
        <v>10</v>
      </c>
      <c r="B19" s="156" t="s">
        <v>119</v>
      </c>
      <c r="C19" s="157" t="s">
        <v>120</v>
      </c>
      <c r="D19" s="158" t="s">
        <v>90</v>
      </c>
      <c r="E19" s="159">
        <v>390</v>
      </c>
      <c r="F19" s="160"/>
      <c r="G19" s="161">
        <f t="shared" si="0"/>
        <v>0</v>
      </c>
      <c r="H19" s="162"/>
      <c r="I19" s="163">
        <f t="shared" si="1"/>
        <v>0</v>
      </c>
      <c r="J19" s="162"/>
      <c r="K19" s="163">
        <f t="shared" si="2"/>
        <v>0</v>
      </c>
      <c r="L19" s="163">
        <v>21</v>
      </c>
      <c r="M19" s="163">
        <f t="shared" si="3"/>
        <v>0</v>
      </c>
      <c r="N19" s="164">
        <v>0.01</v>
      </c>
      <c r="O19" s="164">
        <f t="shared" si="4"/>
        <v>3.9</v>
      </c>
      <c r="P19" s="164">
        <v>0</v>
      </c>
      <c r="Q19" s="164">
        <f t="shared" si="5"/>
        <v>0</v>
      </c>
      <c r="R19" s="163"/>
      <c r="S19" s="163" t="s">
        <v>98</v>
      </c>
      <c r="T19" s="163" t="s">
        <v>92</v>
      </c>
      <c r="U19" s="163">
        <v>0.04</v>
      </c>
      <c r="V19" s="163">
        <f t="shared" si="6"/>
        <v>15.6</v>
      </c>
      <c r="W19" s="163"/>
      <c r="X19" s="163" t="s">
        <v>93</v>
      </c>
      <c r="Y19" s="163" t="s">
        <v>94</v>
      </c>
      <c r="Z19" s="165"/>
      <c r="AA19" s="165"/>
      <c r="AB19" s="165"/>
      <c r="AC19" s="165"/>
      <c r="AD19" s="165"/>
      <c r="AE19" s="165"/>
      <c r="AF19" s="165"/>
      <c r="AG19" s="165" t="s">
        <v>95</v>
      </c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</row>
    <row r="20" spans="1:60" outlineLevel="1" x14ac:dyDescent="0.2">
      <c r="A20" s="155">
        <v>11</v>
      </c>
      <c r="B20" s="156" t="s">
        <v>121</v>
      </c>
      <c r="C20" s="157" t="s">
        <v>122</v>
      </c>
      <c r="D20" s="158" t="s">
        <v>114</v>
      </c>
      <c r="E20" s="159">
        <v>1057</v>
      </c>
      <c r="F20" s="160"/>
      <c r="G20" s="161">
        <f t="shared" si="0"/>
        <v>0</v>
      </c>
      <c r="H20" s="162"/>
      <c r="I20" s="163">
        <f t="shared" si="1"/>
        <v>0</v>
      </c>
      <c r="J20" s="162"/>
      <c r="K20" s="163">
        <f t="shared" si="2"/>
        <v>0</v>
      </c>
      <c r="L20" s="163">
        <v>21</v>
      </c>
      <c r="M20" s="163">
        <f t="shared" si="3"/>
        <v>0</v>
      </c>
      <c r="N20" s="164">
        <v>2.0000000000000002E-5</v>
      </c>
      <c r="O20" s="164">
        <f t="shared" si="4"/>
        <v>0.02</v>
      </c>
      <c r="P20" s="164">
        <v>0</v>
      </c>
      <c r="Q20" s="164">
        <f t="shared" si="5"/>
        <v>0</v>
      </c>
      <c r="R20" s="163"/>
      <c r="S20" s="163" t="s">
        <v>91</v>
      </c>
      <c r="T20" s="163" t="s">
        <v>92</v>
      </c>
      <c r="U20" s="163">
        <v>7.0000000000000007E-2</v>
      </c>
      <c r="V20" s="163">
        <f t="shared" si="6"/>
        <v>73.989999999999995</v>
      </c>
      <c r="W20" s="163"/>
      <c r="X20" s="163" t="s">
        <v>93</v>
      </c>
      <c r="Y20" s="163" t="s">
        <v>94</v>
      </c>
      <c r="Z20" s="165"/>
      <c r="AA20" s="165"/>
      <c r="AB20" s="165"/>
      <c r="AC20" s="165"/>
      <c r="AD20" s="165"/>
      <c r="AE20" s="165"/>
      <c r="AF20" s="165"/>
      <c r="AG20" s="165" t="s">
        <v>95</v>
      </c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x14ac:dyDescent="0.2">
      <c r="A21" s="146" t="s">
        <v>86</v>
      </c>
      <c r="B21" s="147" t="s">
        <v>52</v>
      </c>
      <c r="C21" s="148" t="s">
        <v>53</v>
      </c>
      <c r="D21" s="149"/>
      <c r="E21" s="150"/>
      <c r="F21" s="151"/>
      <c r="G21" s="152">
        <f>SUMIF(AG22:AG29,"&lt;&gt;NOR",G22:G29)</f>
        <v>0</v>
      </c>
      <c r="H21" s="153"/>
      <c r="I21" s="153">
        <f>SUM(I22:I29)</f>
        <v>0</v>
      </c>
      <c r="J21" s="153"/>
      <c r="K21" s="153">
        <f>SUM(K22:K29)</f>
        <v>0</v>
      </c>
      <c r="L21" s="153"/>
      <c r="M21" s="153">
        <f>SUM(M22:M29)</f>
        <v>0</v>
      </c>
      <c r="N21" s="154"/>
      <c r="O21" s="154">
        <f>SUM(O22:O29)</f>
        <v>0</v>
      </c>
      <c r="P21" s="154"/>
      <c r="Q21" s="154">
        <f>SUM(Q22:Q29)</f>
        <v>0</v>
      </c>
      <c r="R21" s="153"/>
      <c r="S21" s="153"/>
      <c r="T21" s="153"/>
      <c r="U21" s="153"/>
      <c r="V21" s="153">
        <f>SUM(V22:V29)</f>
        <v>0</v>
      </c>
      <c r="W21" s="153"/>
      <c r="X21" s="153"/>
      <c r="Y21" s="153"/>
      <c r="AG21" t="s">
        <v>87</v>
      </c>
    </row>
    <row r="22" spans="1:60" outlineLevel="1" x14ac:dyDescent="0.2">
      <c r="A22" s="155">
        <v>12</v>
      </c>
      <c r="B22" s="156" t="s">
        <v>6</v>
      </c>
      <c r="C22" s="157" t="s">
        <v>123</v>
      </c>
      <c r="D22" s="158" t="s">
        <v>124</v>
      </c>
      <c r="E22" s="159">
        <v>25</v>
      </c>
      <c r="F22" s="160"/>
      <c r="G22" s="161">
        <f t="shared" ref="G22:G29" si="7">ROUND(E22*F22,2)</f>
        <v>0</v>
      </c>
      <c r="H22" s="162"/>
      <c r="I22" s="163">
        <f t="shared" ref="I22:I29" si="8">ROUND(E22*H22,2)</f>
        <v>0</v>
      </c>
      <c r="J22" s="162"/>
      <c r="K22" s="163">
        <f t="shared" ref="K22:K29" si="9">ROUND(E22*J22,2)</f>
        <v>0</v>
      </c>
      <c r="L22" s="163">
        <v>21</v>
      </c>
      <c r="M22" s="163">
        <f t="shared" ref="M22:M29" si="10">G22*(1+L22/100)</f>
        <v>0</v>
      </c>
      <c r="N22" s="164">
        <v>0</v>
      </c>
      <c r="O22" s="164">
        <f t="shared" ref="O22:O29" si="11">ROUND(E22*N22,2)</f>
        <v>0</v>
      </c>
      <c r="P22" s="164">
        <v>0</v>
      </c>
      <c r="Q22" s="164">
        <f t="shared" ref="Q22:Q29" si="12">ROUND(E22*P22,2)</f>
        <v>0</v>
      </c>
      <c r="R22" s="163"/>
      <c r="S22" s="163" t="s">
        <v>98</v>
      </c>
      <c r="T22" s="163" t="s">
        <v>92</v>
      </c>
      <c r="U22" s="163">
        <v>0</v>
      </c>
      <c r="V22" s="163">
        <f t="shared" ref="V22:V29" si="13">ROUND(E22*U22,2)</f>
        <v>0</v>
      </c>
      <c r="W22" s="163"/>
      <c r="X22" s="163" t="s">
        <v>105</v>
      </c>
      <c r="Y22" s="163" t="s">
        <v>94</v>
      </c>
      <c r="Z22" s="165"/>
      <c r="AA22" s="165"/>
      <c r="AB22" s="165"/>
      <c r="AC22" s="165"/>
      <c r="AD22" s="165"/>
      <c r="AE22" s="165"/>
      <c r="AF22" s="165"/>
      <c r="AG22" s="165" t="s">
        <v>106</v>
      </c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outlineLevel="1" x14ac:dyDescent="0.2">
      <c r="A23" s="155">
        <v>13</v>
      </c>
      <c r="B23" s="156" t="s">
        <v>125</v>
      </c>
      <c r="C23" s="157" t="s">
        <v>126</v>
      </c>
      <c r="D23" s="158" t="s">
        <v>124</v>
      </c>
      <c r="E23" s="159">
        <v>36</v>
      </c>
      <c r="F23" s="160"/>
      <c r="G23" s="161">
        <f t="shared" si="7"/>
        <v>0</v>
      </c>
      <c r="H23" s="162"/>
      <c r="I23" s="163">
        <f t="shared" si="8"/>
        <v>0</v>
      </c>
      <c r="J23" s="162"/>
      <c r="K23" s="163">
        <f t="shared" si="9"/>
        <v>0</v>
      </c>
      <c r="L23" s="163">
        <v>21</v>
      </c>
      <c r="M23" s="163">
        <f t="shared" si="10"/>
        <v>0</v>
      </c>
      <c r="N23" s="164">
        <v>0</v>
      </c>
      <c r="O23" s="164">
        <f t="shared" si="11"/>
        <v>0</v>
      </c>
      <c r="P23" s="164">
        <v>0</v>
      </c>
      <c r="Q23" s="164">
        <f t="shared" si="12"/>
        <v>0</v>
      </c>
      <c r="R23" s="163"/>
      <c r="S23" s="163" t="s">
        <v>98</v>
      </c>
      <c r="T23" s="163" t="s">
        <v>92</v>
      </c>
      <c r="U23" s="163">
        <v>0</v>
      </c>
      <c r="V23" s="163">
        <f t="shared" si="13"/>
        <v>0</v>
      </c>
      <c r="W23" s="163"/>
      <c r="X23" s="163" t="s">
        <v>105</v>
      </c>
      <c r="Y23" s="163" t="s">
        <v>94</v>
      </c>
      <c r="Z23" s="165"/>
      <c r="AA23" s="165"/>
      <c r="AB23" s="165"/>
      <c r="AC23" s="165"/>
      <c r="AD23" s="165"/>
      <c r="AE23" s="165"/>
      <c r="AF23" s="165"/>
      <c r="AG23" s="165" t="s">
        <v>106</v>
      </c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</row>
    <row r="24" spans="1:60" outlineLevel="1" x14ac:dyDescent="0.2">
      <c r="A24" s="155">
        <v>14</v>
      </c>
      <c r="B24" s="156" t="s">
        <v>127</v>
      </c>
      <c r="C24" s="157" t="s">
        <v>128</v>
      </c>
      <c r="D24" s="158" t="s">
        <v>124</v>
      </c>
      <c r="E24" s="159">
        <v>1</v>
      </c>
      <c r="F24" s="160"/>
      <c r="G24" s="161">
        <f t="shared" si="7"/>
        <v>0</v>
      </c>
      <c r="H24" s="162"/>
      <c r="I24" s="163">
        <f t="shared" si="8"/>
        <v>0</v>
      </c>
      <c r="J24" s="162"/>
      <c r="K24" s="163">
        <f t="shared" si="9"/>
        <v>0</v>
      </c>
      <c r="L24" s="163">
        <v>21</v>
      </c>
      <c r="M24" s="163">
        <f t="shared" si="10"/>
        <v>0</v>
      </c>
      <c r="N24" s="164">
        <v>0</v>
      </c>
      <c r="O24" s="164">
        <f t="shared" si="11"/>
        <v>0</v>
      </c>
      <c r="P24" s="164">
        <v>0</v>
      </c>
      <c r="Q24" s="164">
        <f t="shared" si="12"/>
        <v>0</v>
      </c>
      <c r="R24" s="163"/>
      <c r="S24" s="163" t="s">
        <v>98</v>
      </c>
      <c r="T24" s="163" t="s">
        <v>92</v>
      </c>
      <c r="U24" s="163">
        <v>0</v>
      </c>
      <c r="V24" s="163">
        <f t="shared" si="13"/>
        <v>0</v>
      </c>
      <c r="W24" s="163"/>
      <c r="X24" s="163" t="s">
        <v>105</v>
      </c>
      <c r="Y24" s="163" t="s">
        <v>94</v>
      </c>
      <c r="Z24" s="165"/>
      <c r="AA24" s="165"/>
      <c r="AB24" s="165"/>
      <c r="AC24" s="165"/>
      <c r="AD24" s="165"/>
      <c r="AE24" s="165"/>
      <c r="AF24" s="165"/>
      <c r="AG24" s="165" t="s">
        <v>106</v>
      </c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outlineLevel="1" x14ac:dyDescent="0.2">
      <c r="A25" s="155">
        <v>15</v>
      </c>
      <c r="B25" s="156" t="s">
        <v>129</v>
      </c>
      <c r="C25" s="157" t="s">
        <v>130</v>
      </c>
      <c r="D25" s="158" t="s">
        <v>124</v>
      </c>
      <c r="E25" s="159">
        <v>1</v>
      </c>
      <c r="F25" s="160"/>
      <c r="G25" s="161">
        <f t="shared" si="7"/>
        <v>0</v>
      </c>
      <c r="H25" s="162"/>
      <c r="I25" s="163">
        <f t="shared" si="8"/>
        <v>0</v>
      </c>
      <c r="J25" s="162"/>
      <c r="K25" s="163">
        <f t="shared" si="9"/>
        <v>0</v>
      </c>
      <c r="L25" s="163">
        <v>21</v>
      </c>
      <c r="M25" s="163">
        <f t="shared" si="10"/>
        <v>0</v>
      </c>
      <c r="N25" s="164">
        <v>0</v>
      </c>
      <c r="O25" s="164">
        <f t="shared" si="11"/>
        <v>0</v>
      </c>
      <c r="P25" s="164">
        <v>0</v>
      </c>
      <c r="Q25" s="164">
        <f t="shared" si="12"/>
        <v>0</v>
      </c>
      <c r="R25" s="163"/>
      <c r="S25" s="163" t="s">
        <v>98</v>
      </c>
      <c r="T25" s="163" t="s">
        <v>92</v>
      </c>
      <c r="U25" s="163">
        <v>0</v>
      </c>
      <c r="V25" s="163">
        <f t="shared" si="13"/>
        <v>0</v>
      </c>
      <c r="W25" s="163"/>
      <c r="X25" s="163" t="s">
        <v>105</v>
      </c>
      <c r="Y25" s="163" t="s">
        <v>94</v>
      </c>
      <c r="Z25" s="165"/>
      <c r="AA25" s="165"/>
      <c r="AB25" s="165"/>
      <c r="AC25" s="165"/>
      <c r="AD25" s="165"/>
      <c r="AE25" s="165"/>
      <c r="AF25" s="165"/>
      <c r="AG25" s="165" t="s">
        <v>106</v>
      </c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</row>
    <row r="26" spans="1:60" outlineLevel="1" x14ac:dyDescent="0.2">
      <c r="A26" s="155">
        <v>16</v>
      </c>
      <c r="B26" s="156" t="s">
        <v>131</v>
      </c>
      <c r="C26" s="157" t="s">
        <v>132</v>
      </c>
      <c r="D26" s="158" t="s">
        <v>114</v>
      </c>
      <c r="E26" s="159">
        <v>82</v>
      </c>
      <c r="F26" s="160"/>
      <c r="G26" s="161">
        <f t="shared" si="7"/>
        <v>0</v>
      </c>
      <c r="H26" s="162"/>
      <c r="I26" s="163">
        <f t="shared" si="8"/>
        <v>0</v>
      </c>
      <c r="J26" s="162"/>
      <c r="K26" s="163">
        <f t="shared" si="9"/>
        <v>0</v>
      </c>
      <c r="L26" s="163">
        <v>21</v>
      </c>
      <c r="M26" s="163">
        <f t="shared" si="10"/>
        <v>0</v>
      </c>
      <c r="N26" s="164">
        <v>0</v>
      </c>
      <c r="O26" s="164">
        <f t="shared" si="11"/>
        <v>0</v>
      </c>
      <c r="P26" s="164">
        <v>0</v>
      </c>
      <c r="Q26" s="164">
        <f t="shared" si="12"/>
        <v>0</v>
      </c>
      <c r="R26" s="163"/>
      <c r="S26" s="163" t="s">
        <v>98</v>
      </c>
      <c r="T26" s="163" t="s">
        <v>92</v>
      </c>
      <c r="U26" s="163">
        <v>0</v>
      </c>
      <c r="V26" s="163">
        <f t="shared" si="13"/>
        <v>0</v>
      </c>
      <c r="W26" s="163"/>
      <c r="X26" s="163" t="s">
        <v>133</v>
      </c>
      <c r="Y26" s="163" t="s">
        <v>94</v>
      </c>
      <c r="Z26" s="165"/>
      <c r="AA26" s="165"/>
      <c r="AB26" s="165"/>
      <c r="AC26" s="165"/>
      <c r="AD26" s="165"/>
      <c r="AE26" s="165"/>
      <c r="AF26" s="165"/>
      <c r="AG26" s="165" t="s">
        <v>134</v>
      </c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outlineLevel="1" x14ac:dyDescent="0.2">
      <c r="A27" s="155">
        <v>17</v>
      </c>
      <c r="B27" s="156" t="s">
        <v>135</v>
      </c>
      <c r="C27" s="157" t="s">
        <v>136</v>
      </c>
      <c r="D27" s="158" t="s">
        <v>90</v>
      </c>
      <c r="E27" s="159">
        <v>408</v>
      </c>
      <c r="F27" s="160"/>
      <c r="G27" s="161">
        <f t="shared" si="7"/>
        <v>0</v>
      </c>
      <c r="H27" s="162"/>
      <c r="I27" s="163">
        <f t="shared" si="8"/>
        <v>0</v>
      </c>
      <c r="J27" s="162"/>
      <c r="K27" s="163">
        <f t="shared" si="9"/>
        <v>0</v>
      </c>
      <c r="L27" s="163">
        <v>21</v>
      </c>
      <c r="M27" s="163">
        <f t="shared" si="10"/>
        <v>0</v>
      </c>
      <c r="N27" s="164">
        <v>0</v>
      </c>
      <c r="O27" s="164">
        <f t="shared" si="11"/>
        <v>0</v>
      </c>
      <c r="P27" s="164">
        <v>0</v>
      </c>
      <c r="Q27" s="164">
        <f t="shared" si="12"/>
        <v>0</v>
      </c>
      <c r="R27" s="163"/>
      <c r="S27" s="163" t="s">
        <v>98</v>
      </c>
      <c r="T27" s="163" t="s">
        <v>92</v>
      </c>
      <c r="U27" s="163">
        <v>0</v>
      </c>
      <c r="V27" s="163">
        <f t="shared" si="13"/>
        <v>0</v>
      </c>
      <c r="W27" s="163"/>
      <c r="X27" s="163" t="s">
        <v>93</v>
      </c>
      <c r="Y27" s="163" t="s">
        <v>94</v>
      </c>
      <c r="Z27" s="165"/>
      <c r="AA27" s="165"/>
      <c r="AB27" s="165"/>
      <c r="AC27" s="165"/>
      <c r="AD27" s="165"/>
      <c r="AE27" s="165"/>
      <c r="AF27" s="165"/>
      <c r="AG27" s="165" t="s">
        <v>95</v>
      </c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</row>
    <row r="28" spans="1:60" outlineLevel="1" x14ac:dyDescent="0.2">
      <c r="A28" s="155">
        <v>18</v>
      </c>
      <c r="B28" s="156" t="s">
        <v>137</v>
      </c>
      <c r="C28" s="157" t="s">
        <v>138</v>
      </c>
      <c r="D28" s="158" t="s">
        <v>90</v>
      </c>
      <c r="E28" s="159">
        <v>408</v>
      </c>
      <c r="F28" s="160"/>
      <c r="G28" s="161">
        <f t="shared" si="7"/>
        <v>0</v>
      </c>
      <c r="H28" s="162"/>
      <c r="I28" s="163">
        <f t="shared" si="8"/>
        <v>0</v>
      </c>
      <c r="J28" s="162"/>
      <c r="K28" s="163">
        <f t="shared" si="9"/>
        <v>0</v>
      </c>
      <c r="L28" s="163">
        <v>21</v>
      </c>
      <c r="M28" s="163">
        <f t="shared" si="10"/>
        <v>0</v>
      </c>
      <c r="N28" s="164">
        <v>0</v>
      </c>
      <c r="O28" s="164">
        <f t="shared" si="11"/>
        <v>0</v>
      </c>
      <c r="P28" s="164">
        <v>0</v>
      </c>
      <c r="Q28" s="164">
        <f t="shared" si="12"/>
        <v>0</v>
      </c>
      <c r="R28" s="163"/>
      <c r="S28" s="163" t="s">
        <v>98</v>
      </c>
      <c r="T28" s="163" t="s">
        <v>92</v>
      </c>
      <c r="U28" s="163">
        <v>0</v>
      </c>
      <c r="V28" s="163">
        <f t="shared" si="13"/>
        <v>0</v>
      </c>
      <c r="W28" s="163"/>
      <c r="X28" s="163" t="s">
        <v>93</v>
      </c>
      <c r="Y28" s="163" t="s">
        <v>94</v>
      </c>
      <c r="Z28" s="165"/>
      <c r="AA28" s="165"/>
      <c r="AB28" s="165"/>
      <c r="AC28" s="165"/>
      <c r="AD28" s="165"/>
      <c r="AE28" s="165"/>
      <c r="AF28" s="165"/>
      <c r="AG28" s="165" t="s">
        <v>99</v>
      </c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outlineLevel="1" x14ac:dyDescent="0.2">
      <c r="A29" s="155">
        <v>19</v>
      </c>
      <c r="B29" s="156" t="s">
        <v>131</v>
      </c>
      <c r="C29" s="157" t="s">
        <v>139</v>
      </c>
      <c r="D29" s="158" t="s">
        <v>140</v>
      </c>
      <c r="E29" s="159">
        <v>1</v>
      </c>
      <c r="F29" s="160"/>
      <c r="G29" s="161">
        <f t="shared" si="7"/>
        <v>0</v>
      </c>
      <c r="H29" s="162"/>
      <c r="I29" s="163">
        <f t="shared" si="8"/>
        <v>0</v>
      </c>
      <c r="J29" s="162"/>
      <c r="K29" s="163">
        <f t="shared" si="9"/>
        <v>0</v>
      </c>
      <c r="L29" s="163">
        <v>21</v>
      </c>
      <c r="M29" s="163">
        <f t="shared" si="10"/>
        <v>0</v>
      </c>
      <c r="N29" s="164">
        <v>0</v>
      </c>
      <c r="O29" s="164">
        <f t="shared" si="11"/>
        <v>0</v>
      </c>
      <c r="P29" s="164">
        <v>0</v>
      </c>
      <c r="Q29" s="164">
        <f t="shared" si="12"/>
        <v>0</v>
      </c>
      <c r="R29" s="163"/>
      <c r="S29" s="163" t="s">
        <v>98</v>
      </c>
      <c r="T29" s="163" t="s">
        <v>92</v>
      </c>
      <c r="U29" s="163">
        <v>0</v>
      </c>
      <c r="V29" s="163">
        <f t="shared" si="13"/>
        <v>0</v>
      </c>
      <c r="W29" s="163"/>
      <c r="X29" s="163" t="s">
        <v>105</v>
      </c>
      <c r="Y29" s="163" t="s">
        <v>94</v>
      </c>
      <c r="Z29" s="165"/>
      <c r="AA29" s="165"/>
      <c r="AB29" s="165"/>
      <c r="AC29" s="165"/>
      <c r="AD29" s="165"/>
      <c r="AE29" s="165"/>
      <c r="AF29" s="165"/>
      <c r="AG29" s="165" t="s">
        <v>106</v>
      </c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x14ac:dyDescent="0.2">
      <c r="A30" s="146" t="s">
        <v>86</v>
      </c>
      <c r="B30" s="147" t="s">
        <v>20</v>
      </c>
      <c r="C30" s="148" t="s">
        <v>21</v>
      </c>
      <c r="D30" s="149"/>
      <c r="E30" s="150"/>
      <c r="F30" s="151"/>
      <c r="G30" s="152">
        <f>SUMIF(AG31:AG31,"&lt;&gt;NOR",G31:G31)</f>
        <v>0</v>
      </c>
      <c r="H30" s="153"/>
      <c r="I30" s="153">
        <f>SUM(I31:I31)</f>
        <v>0</v>
      </c>
      <c r="J30" s="153"/>
      <c r="K30" s="153">
        <f>SUM(K31:K31)</f>
        <v>0</v>
      </c>
      <c r="L30" s="153"/>
      <c r="M30" s="153">
        <f>SUM(M31:M31)</f>
        <v>0</v>
      </c>
      <c r="N30" s="154"/>
      <c r="O30" s="154">
        <f>SUM(O31:O31)</f>
        <v>0</v>
      </c>
      <c r="P30" s="154"/>
      <c r="Q30" s="154">
        <f>SUM(Q31:Q31)</f>
        <v>0</v>
      </c>
      <c r="R30" s="153"/>
      <c r="S30" s="153"/>
      <c r="T30" s="153"/>
      <c r="U30" s="153"/>
      <c r="V30" s="153">
        <f>SUM(V31:V31)</f>
        <v>0</v>
      </c>
      <c r="W30" s="153"/>
      <c r="X30" s="153"/>
      <c r="Y30" s="153"/>
      <c r="AG30" t="s">
        <v>87</v>
      </c>
    </row>
    <row r="31" spans="1:60" outlineLevel="1" x14ac:dyDescent="0.2">
      <c r="A31" s="166">
        <v>20</v>
      </c>
      <c r="B31" s="167" t="s">
        <v>141</v>
      </c>
      <c r="C31" s="168" t="s">
        <v>142</v>
      </c>
      <c r="D31" s="169" t="s">
        <v>143</v>
      </c>
      <c r="E31" s="170">
        <v>1</v>
      </c>
      <c r="F31" s="171"/>
      <c r="G31" s="172">
        <f>ROUND(E31*F31,2)</f>
        <v>0</v>
      </c>
      <c r="H31" s="162"/>
      <c r="I31" s="163">
        <f>ROUND(E31*H31,2)</f>
        <v>0</v>
      </c>
      <c r="J31" s="162"/>
      <c r="K31" s="163">
        <f>ROUND(E31*J31,2)</f>
        <v>0</v>
      </c>
      <c r="L31" s="163">
        <v>21</v>
      </c>
      <c r="M31" s="163">
        <f>G31*(1+L31/100)</f>
        <v>0</v>
      </c>
      <c r="N31" s="164">
        <v>0</v>
      </c>
      <c r="O31" s="164">
        <f>ROUND(E31*N31,2)</f>
        <v>0</v>
      </c>
      <c r="P31" s="164">
        <v>0</v>
      </c>
      <c r="Q31" s="164">
        <f>ROUND(E31*P31,2)</f>
        <v>0</v>
      </c>
      <c r="R31" s="163"/>
      <c r="S31" s="163" t="s">
        <v>91</v>
      </c>
      <c r="T31" s="163" t="s">
        <v>92</v>
      </c>
      <c r="U31" s="163">
        <v>0</v>
      </c>
      <c r="V31" s="163">
        <f>ROUND(E31*U31,2)</f>
        <v>0</v>
      </c>
      <c r="W31" s="163"/>
      <c r="X31" s="163" t="s">
        <v>144</v>
      </c>
      <c r="Y31" s="163" t="s">
        <v>94</v>
      </c>
      <c r="Z31" s="165"/>
      <c r="AA31" s="165"/>
      <c r="AB31" s="165"/>
      <c r="AC31" s="165"/>
      <c r="AD31" s="165"/>
      <c r="AE31" s="165"/>
      <c r="AF31" s="165"/>
      <c r="AG31" s="165" t="s">
        <v>145</v>
      </c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x14ac:dyDescent="0.2">
      <c r="A32" s="130"/>
      <c r="B32" s="142"/>
      <c r="C32" s="173"/>
      <c r="D32" s="143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AE32">
        <v>15</v>
      </c>
      <c r="AF32">
        <v>21</v>
      </c>
      <c r="AG32" t="s">
        <v>72</v>
      </c>
    </row>
    <row r="33" spans="1:33" x14ac:dyDescent="0.2">
      <c r="A33" s="174"/>
      <c r="B33" s="175" t="s">
        <v>16</v>
      </c>
      <c r="C33" s="176"/>
      <c r="D33" s="177"/>
      <c r="E33" s="178"/>
      <c r="F33" s="178"/>
      <c r="G33" s="179">
        <f>G8+G10+G21+G30</f>
        <v>0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AE33">
        <f>SUMIF(L7:L31,AE32,G7:G31)</f>
        <v>0</v>
      </c>
      <c r="AF33">
        <f>SUMIF(L7:L31,AF32,G7:G31)</f>
        <v>0</v>
      </c>
      <c r="AG33" t="s">
        <v>146</v>
      </c>
    </row>
    <row r="34" spans="1:33" x14ac:dyDescent="0.2">
      <c r="A34" s="130"/>
      <c r="B34" s="142"/>
      <c r="C34" s="173"/>
      <c r="D34" s="143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</row>
    <row r="35" spans="1:33" x14ac:dyDescent="0.2">
      <c r="A35" s="130"/>
      <c r="B35" s="142"/>
      <c r="C35" s="173"/>
      <c r="D35" s="143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</row>
    <row r="36" spans="1:33" x14ac:dyDescent="0.2">
      <c r="A36" s="216" t="s">
        <v>147</v>
      </c>
      <c r="B36" s="216"/>
      <c r="C36" s="216"/>
      <c r="D36" s="143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33" x14ac:dyDescent="0.2">
      <c r="A37" s="212"/>
      <c r="B37" s="212"/>
      <c r="C37" s="212"/>
      <c r="D37" s="212"/>
      <c r="E37" s="212"/>
      <c r="F37" s="212"/>
      <c r="G37" s="212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AG37" t="s">
        <v>148</v>
      </c>
    </row>
    <row r="38" spans="1:33" x14ac:dyDescent="0.2">
      <c r="A38" s="212"/>
      <c r="B38" s="212"/>
      <c r="C38" s="212"/>
      <c r="D38" s="212"/>
      <c r="E38" s="212"/>
      <c r="F38" s="212"/>
      <c r="G38" s="212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</row>
    <row r="39" spans="1:33" x14ac:dyDescent="0.2">
      <c r="A39" s="212"/>
      <c r="B39" s="212"/>
      <c r="C39" s="212"/>
      <c r="D39" s="212"/>
      <c r="E39" s="212"/>
      <c r="F39" s="212"/>
      <c r="G39" s="212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</row>
    <row r="40" spans="1:33" x14ac:dyDescent="0.2">
      <c r="A40" s="212"/>
      <c r="B40" s="212"/>
      <c r="C40" s="212"/>
      <c r="D40" s="212"/>
      <c r="E40" s="212"/>
      <c r="F40" s="212"/>
      <c r="G40" s="212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33" x14ac:dyDescent="0.2">
      <c r="A41" s="212"/>
      <c r="B41" s="212"/>
      <c r="C41" s="212"/>
      <c r="D41" s="212"/>
      <c r="E41" s="212"/>
      <c r="F41" s="212"/>
      <c r="G41" s="212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</row>
    <row r="42" spans="1:33" x14ac:dyDescent="0.2">
      <c r="A42" s="130"/>
      <c r="B42" s="142"/>
      <c r="C42" s="173"/>
      <c r="D42" s="143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</row>
    <row r="43" spans="1:33" x14ac:dyDescent="0.2">
      <c r="C43" s="180"/>
      <c r="D43" s="84"/>
      <c r="AG43" t="s">
        <v>149</v>
      </c>
    </row>
  </sheetData>
  <sheetProtection algorithmName="SHA-512" hashValue="tfosN1s7lDyDHw/OZVPpcycXgrzRKMM04XBj3p4jeXgDX2ersvo8hH1YY75c7On47d7OBovZEHyXYFWzmCw+cg==" saltValue="Bb+x0cvXCP8vk2BRiqMuJg==" spinCount="100000" sheet="1" objects="1" scenarios="1"/>
  <mergeCells count="6">
    <mergeCell ref="A37:G41"/>
    <mergeCell ref="A1:G1"/>
    <mergeCell ref="C2:G2"/>
    <mergeCell ref="C3:G3"/>
    <mergeCell ref="C4:G4"/>
    <mergeCell ref="A36:C36"/>
  </mergeCells>
  <pageMargins left="0.59027777777777801" right="0.196527777777778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&amp;LZpracováno programem BUILDpower S,  © RTS, a.s.&amp;RStránka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32722-11CD-4E23-B8BE-C3C2DA0D6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150a7-0dd8-4c18-9463-a952d6568fe2"/>
    <ds:schemaRef ds:uri="d4cc1580-2a65-4676-bc43-8335e1d94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072FEB-12CA-4E55-AC42-DDB628164341}">
  <ds:schemaRefs>
    <ds:schemaRef ds:uri="http://schemas.microsoft.com/office/2006/metadata/properties"/>
    <ds:schemaRef ds:uri="http://schemas.microsoft.com/office/infopath/2007/PartnerControls"/>
    <ds:schemaRef ds:uri="9ff150a7-0dd8-4c18-9463-a952d6568fe2"/>
    <ds:schemaRef ds:uri="d4cc1580-2a65-4676-bc43-8335e1d94486"/>
  </ds:schemaRefs>
</ds:datastoreItem>
</file>

<file path=customXml/itemProps3.xml><?xml version="1.0" encoding="utf-8"?>
<ds:datastoreItem xmlns:ds="http://schemas.openxmlformats.org/officeDocument/2006/customXml" ds:itemID="{42D33E48-FE27-47E9-9182-896643D897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'01 01 Pol'!Print_Area_0</vt:lpstr>
      <vt:lpstr>Stavba!Print_Area_0</vt:lpstr>
      <vt:lpstr>'01 01 Pol'!Print_Area_0_0</vt:lpstr>
      <vt:lpstr>Stavba!Print_Area_0_0</vt:lpstr>
      <vt:lpstr>'01 01 Pol'!Print_Titles_0</vt:lpstr>
      <vt:lpstr>'01 01 Pol'!Print_Titles_0_0</vt:lpstr>
      <vt:lpstr>Projektant</vt:lpstr>
      <vt:lpstr>Stavba!SazbaDPH1</vt:lpstr>
      <vt:lpstr>Stavba!SazbaDPH2</vt:lpstr>
      <vt:lpstr>Vypracoval</vt:lpstr>
      <vt:lpstr>Stavba!Z_B7E7C763_C459_487D_8ABA_5CFDDFBD5A84_.wvu.Cols</vt:lpstr>
      <vt:lpstr>Stavba!Z_B7E7C763_C459_487D_8ABA_5CFDDFBD5A84_.wvu.PrintArea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Radim Holub</cp:lastModifiedBy>
  <cp:revision>0</cp:revision>
  <cp:lastPrinted>2019-03-19T12:27:02Z</cp:lastPrinted>
  <dcterms:created xsi:type="dcterms:W3CDTF">2009-04-08T07:15:50Z</dcterms:created>
  <dcterms:modified xsi:type="dcterms:W3CDTF">2025-06-26T11:41:14Z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