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nderacz-my.sharepoint.com/personal/praskova_tendera_cz/Documents/01_Dokumenty/00_Pracovní_zakázky/HTC servis_ZŘ_dodávky_vytápění_LED_II/01_Zadávací dokumentace/ZD-final_na PZ/"/>
    </mc:Choice>
  </mc:AlternateContent>
  <xr:revisionPtr revIDLastSave="5" documentId="13_ncr:1_{E3E05777-86EB-4848-A6D2-3BCCAEA03D59}" xr6:coauthVersionLast="47" xr6:coauthVersionMax="47" xr10:uidLastSave="{AF3D50EF-5FB7-4BD7-AC3E-5A3BF70D0572}"/>
  <bookViews>
    <workbookView xWindow="-120" yWindow="-120" windowWidth="29040" windowHeight="1572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3b SO 03b-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03b SO 03b-01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03b SO 03b-01 Pol'!$A$1:$Y$40</definedName>
    <definedName name="_xlnm.Print_Area" localSheetId="1">Stavba!$A$1:$J$50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2" l="1"/>
  <c r="G27" i="12"/>
  <c r="G26" i="12"/>
  <c r="G25" i="12" l="1"/>
  <c r="G9" i="12"/>
  <c r="M9" i="12" s="1"/>
  <c r="I9" i="12"/>
  <c r="K9" i="12"/>
  <c r="O9" i="12"/>
  <c r="Q9" i="12"/>
  <c r="V9" i="12"/>
  <c r="G10" i="12"/>
  <c r="I10" i="12"/>
  <c r="K10" i="12"/>
  <c r="O10" i="12"/>
  <c r="Q10" i="12"/>
  <c r="V10" i="12"/>
  <c r="G11" i="12"/>
  <c r="M11" i="12" s="1"/>
  <c r="I11" i="12"/>
  <c r="K11" i="12"/>
  <c r="O11" i="12"/>
  <c r="Q11" i="12"/>
  <c r="V11" i="12"/>
  <c r="G12" i="12"/>
  <c r="M12" i="12" s="1"/>
  <c r="I12" i="12"/>
  <c r="K12" i="12"/>
  <c r="O12" i="12"/>
  <c r="Q12" i="12"/>
  <c r="V12" i="12"/>
  <c r="G13" i="12"/>
  <c r="M13" i="12" s="1"/>
  <c r="I13" i="12"/>
  <c r="K13" i="12"/>
  <c r="O13" i="12"/>
  <c r="Q13" i="12"/>
  <c r="V13" i="12"/>
  <c r="G14" i="12"/>
  <c r="M14" i="12" s="1"/>
  <c r="I14" i="12"/>
  <c r="K14" i="12"/>
  <c r="O14" i="12"/>
  <c r="Q14" i="12"/>
  <c r="V14" i="12"/>
  <c r="G15" i="12"/>
  <c r="M15" i="12" s="1"/>
  <c r="I15" i="12"/>
  <c r="K15" i="12"/>
  <c r="O15" i="12"/>
  <c r="Q15" i="12"/>
  <c r="V15" i="12"/>
  <c r="G16" i="12"/>
  <c r="M16" i="12" s="1"/>
  <c r="I16" i="12"/>
  <c r="K16" i="12"/>
  <c r="O16" i="12"/>
  <c r="Q16" i="12"/>
  <c r="V16" i="12"/>
  <c r="G17" i="12"/>
  <c r="M17" i="12" s="1"/>
  <c r="I17" i="12"/>
  <c r="K17" i="12"/>
  <c r="O17" i="12"/>
  <c r="Q17" i="12"/>
  <c r="V17" i="12"/>
  <c r="G18" i="12"/>
  <c r="M18" i="12" s="1"/>
  <c r="I18" i="12"/>
  <c r="K18" i="12"/>
  <c r="O18" i="12"/>
  <c r="Q18" i="12"/>
  <c r="V18" i="12"/>
  <c r="G19" i="12"/>
  <c r="M19" i="12" s="1"/>
  <c r="I19" i="12"/>
  <c r="K19" i="12"/>
  <c r="O19" i="12"/>
  <c r="Q19" i="12"/>
  <c r="V19" i="12"/>
  <c r="G20" i="12"/>
  <c r="M20" i="12" s="1"/>
  <c r="I20" i="12"/>
  <c r="K20" i="12"/>
  <c r="O20" i="12"/>
  <c r="Q20" i="12"/>
  <c r="V20" i="12"/>
  <c r="G21" i="12"/>
  <c r="M21" i="12" s="1"/>
  <c r="I21" i="12"/>
  <c r="K21" i="12"/>
  <c r="O21" i="12"/>
  <c r="Q21" i="12"/>
  <c r="V21" i="12"/>
  <c r="G22" i="12"/>
  <c r="M22" i="12" s="1"/>
  <c r="I22" i="12"/>
  <c r="K22" i="12"/>
  <c r="O22" i="12"/>
  <c r="Q22" i="12"/>
  <c r="V22" i="12"/>
  <c r="G23" i="12"/>
  <c r="M23" i="12" s="1"/>
  <c r="I23" i="12"/>
  <c r="K23" i="12"/>
  <c r="O23" i="12"/>
  <c r="Q23" i="12"/>
  <c r="V23" i="12"/>
  <c r="G24" i="12"/>
  <c r="M24" i="12" s="1"/>
  <c r="I24" i="12"/>
  <c r="K24" i="12"/>
  <c r="O24" i="12"/>
  <c r="Q24" i="12"/>
  <c r="V24" i="12"/>
  <c r="M28" i="12"/>
  <c r="I28" i="12"/>
  <c r="K28" i="12"/>
  <c r="O28" i="12"/>
  <c r="Q28" i="12"/>
  <c r="V28" i="12"/>
  <c r="AE30" i="12"/>
  <c r="F39" i="1" s="1"/>
  <c r="F42" i="1" s="1"/>
  <c r="G23" i="1" s="1"/>
  <c r="I20" i="1"/>
  <c r="I19" i="1"/>
  <c r="I18" i="1"/>
  <c r="I17" i="1"/>
  <c r="H42" i="1"/>
  <c r="J28" i="1"/>
  <c r="J26" i="1"/>
  <c r="G38" i="1"/>
  <c r="F38" i="1"/>
  <c r="J23" i="1"/>
  <c r="J24" i="1"/>
  <c r="J25" i="1"/>
  <c r="J27" i="1"/>
  <c r="E24" i="1"/>
  <c r="E26" i="1"/>
  <c r="K8" i="12" l="1"/>
  <c r="AF30" i="12"/>
  <c r="F40" i="1"/>
  <c r="I8" i="12"/>
  <c r="Q8" i="12"/>
  <c r="G8" i="12"/>
  <c r="F41" i="1"/>
  <c r="M10" i="12"/>
  <c r="M8" i="12" s="1"/>
  <c r="O8" i="12"/>
  <c r="V8" i="12"/>
  <c r="I49" i="1" l="1"/>
  <c r="G30" i="12"/>
  <c r="G41" i="1"/>
  <c r="I41" i="1" s="1"/>
  <c r="G40" i="1"/>
  <c r="I40" i="1" s="1"/>
  <c r="G39" i="1"/>
  <c r="I16" i="1" l="1"/>
  <c r="I21" i="1" s="1"/>
  <c r="I50" i="1"/>
  <c r="J49" i="1" s="1"/>
  <c r="J50" i="1" s="1"/>
  <c r="I39" i="1"/>
  <c r="I42" i="1" s="1"/>
  <c r="G42" i="1"/>
  <c r="A27" i="1" s="1"/>
  <c r="J40" i="1" l="1"/>
  <c r="J39" i="1"/>
  <c r="J42" i="1" s="1"/>
  <c r="J41" i="1"/>
  <c r="A28" i="1"/>
  <c r="G28" i="1"/>
  <c r="G27" i="1" s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Jerabek</author>
  </authors>
  <commentList>
    <comment ref="S6" authorId="0" shapeId="0" xr:uid="{5AFA5120-84F3-422E-B261-05E204E8A009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43DD913-9809-4877-A526-3849BB7F6F51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<sst xmlns="http://schemas.openxmlformats.org/spreadsheetml/2006/main" count="280" uniqueCount="135">
  <si>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</si>
  <si>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</si>
  <si>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</si>
  <si>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</si>
  <si>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</si>
  <si>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</si>
  <si>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</si>
  <si>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</si>
  <si>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</si>
  <si>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</si>
  <si>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</si>
  <si>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</si>
  <si>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</si>
  <si>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</si>
  <si>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</si>
  <si>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</si>
  <si>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</si>
  <si>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</si>
  <si>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</si>
  <si>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</si>
  <si>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</si>
  <si>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</si>
  <si>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</si>
  <si>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</si>
  <si>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</si>
  <si>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</si>
  <si>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</si>
  <si>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</si>
  <si>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</si>
  <si>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</si>
  <si>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</si>
  <si>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</si>
  <si>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</si>
  <si>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</si>
  <si>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</si>
  <si>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</si>
  <si>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</si>
  <si>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</si>
  <si>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</si>
  <si>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</si>
  <si>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</si>
  <si>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</si>
  <si>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</si>
  <si>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 03b-01</t>
  </si>
  <si>
    <t>Osvětlení</t>
  </si>
  <si>
    <t>SO 03b</t>
  </si>
  <si>
    <t>Objekt:</t>
  </si>
  <si>
    <t>Rozpočet:</t>
  </si>
  <si>
    <t>2024 015b</t>
  </si>
  <si>
    <t>Radešín - Stavební úpravy stáv. objektu - Osvětlení</t>
  </si>
  <si>
    <t>HTC servis, s.r.o.</t>
  </si>
  <si>
    <t>Kopaniny 841/9</t>
  </si>
  <si>
    <t>Střelice</t>
  </si>
  <si>
    <t>66447</t>
  </si>
  <si>
    <t>27661008</t>
  </si>
  <si>
    <t>CZ27661008</t>
  </si>
  <si>
    <t>Stavba</t>
  </si>
  <si>
    <t>Celkem za stavbu</t>
  </si>
  <si>
    <t>CZK</t>
  </si>
  <si>
    <t>Rekapitulace dílů</t>
  </si>
  <si>
    <t>Typ dílu</t>
  </si>
  <si>
    <t>M21a</t>
  </si>
  <si>
    <t>Silnoproudé rozvody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</si>
  <si>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</si>
  <si>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</si>
  <si>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</si>
  <si>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</si>
  <si>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</si>
  <si>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</si>
  <si>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</si>
  <si>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</si>
  <si>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</si>
  <si>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</si>
  <si>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</si>
  <si>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</si>
  <si>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</si>
  <si>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</si>
  <si>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</si>
  <si>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</si>
  <si>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</si>
  <si>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</si>
  <si>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</si>
  <si>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</si>
  <si>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</si>
  <si>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</si>
  <si>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</si>
  <si>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</si>
  <si>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</si>
  <si>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</si>
  <si>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</si>
  <si>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</si>
  <si>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</si>
  <si>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</si>
  <si>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M21a-08</t>
  </si>
  <si>
    <t>ks</t>
  </si>
  <si>
    <t>Vlastní</t>
  </si>
  <si>
    <t>Indiv</t>
  </si>
  <si>
    <t>Práce</t>
  </si>
  <si>
    <t>Běžná</t>
  </si>
  <si>
    <t>POL1_1</t>
  </si>
  <si>
    <t>M21a-09</t>
  </si>
  <si>
    <t>M21a-10</t>
  </si>
  <si>
    <t>M21a-11</t>
  </si>
  <si>
    <t>M21a-12</t>
  </si>
  <si>
    <t>M21a-13</t>
  </si>
  <si>
    <t>M21a-14</t>
  </si>
  <si>
    <t>M21a-15</t>
  </si>
  <si>
    <t>M21a-16</t>
  </si>
  <si>
    <t>M21a-17</t>
  </si>
  <si>
    <t>M21a-18</t>
  </si>
  <si>
    <t>M21a-19</t>
  </si>
  <si>
    <t>M21a-20</t>
  </si>
  <si>
    <t>M21a-21</t>
  </si>
  <si>
    <t>M21a-22</t>
  </si>
  <si>
    <t>M21a-23</t>
  </si>
  <si>
    <t>M21a-24</t>
  </si>
  <si>
    <t>SUM</t>
  </si>
  <si>
    <t>POPUZIV</t>
  </si>
  <si>
    <t>END</t>
  </si>
  <si>
    <t>D+M Svítidlo LED, IP66, 2790lm, 4000K, 18W</t>
  </si>
  <si>
    <t>D+M Svítidlo LED,  IP54, 3225lm, 4000K, 30W</t>
  </si>
  <si>
    <t>D+M Svítidlo LED, IP20, UGR&lt;19, 4000K, 36W</t>
  </si>
  <si>
    <t>D+M Rám PL 60x60x5 bez, BL</t>
  </si>
  <si>
    <t>D+M Prachotěsné průmyslové svítidlo LED, 6510 lm 42W</t>
  </si>
  <si>
    <t>D+M Průmyslové svítidlo LED, 6510 lm</t>
  </si>
  <si>
    <t>D+M Prachotěsné průmyslové svítidlo LED, 7750 lm 29-50W</t>
  </si>
  <si>
    <t xml:space="preserve">D+M LED reflektor nad vrata, LED REFLEKTOR 50W </t>
  </si>
  <si>
    <t>M21a-52</t>
  </si>
  <si>
    <t>D+M kabel CYKY 5Jx1,5mm2</t>
  </si>
  <si>
    <t>m</t>
  </si>
  <si>
    <t>M21a-53</t>
  </si>
  <si>
    <t>D+M kabel CYKY 3Ox1,5mm2</t>
  </si>
  <si>
    <t>M21a-54</t>
  </si>
  <si>
    <t>D+M kabel CYKY 3Jx1,5mm2</t>
  </si>
  <si>
    <t>D+M LED venkovní osvětlení na fasádu 80W 4000K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</si>
</sst>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 shrinkToFit="1"/>
    </xf>
    <xf numFmtId="4" fontId="5" fillId="0" borderId="32" xfId="0" applyNumberFormat="1" applyFont="1" applyBorder="1" applyAlignment="1">
      <alignment vertical="center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4" fontId="3" fillId="3" borderId="36" xfId="0" applyNumberFormat="1" applyFont="1" applyFill="1" applyBorder="1" applyAlignment="1">
      <alignment vertical="center"/>
    </xf>
    <xf numFmtId="164" fontId="3" fillId="0" borderId="33" xfId="0" applyNumberFormat="1" applyFont="1" applyBorder="1" applyAlignment="1">
      <alignment vertical="center"/>
    </xf>
    <xf numFmtId="164" fontId="3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3" borderId="36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4" fontId="17" fillId="4" borderId="0" xfId="0" applyNumberFormat="1" applyFont="1" applyFill="1" applyAlignment="1" applyProtection="1">
      <alignment vertical="top" shrinkToFit="1"/>
      <protection locked="0"/>
    </xf>
    <xf numFmtId="165" fontId="5" fillId="3" borderId="0" xfId="0" applyNumberFormat="1" applyFont="1" applyFill="1" applyAlignment="1">
      <alignment vertical="top" shrinkToFit="1"/>
    </xf>
    <xf numFmtId="4" fontId="5" fillId="3" borderId="0" xfId="0" applyNumberFormat="1" applyFont="1" applyFill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7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3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17" fillId="0" borderId="36" xfId="0" applyNumberFormat="1" applyFont="1" applyBorder="1" applyAlignment="1">
      <alignment vertical="top"/>
    </xf>
    <xf numFmtId="49" fontId="17" fillId="0" borderId="36" xfId="0" applyNumberFormat="1" applyFont="1" applyBorder="1" applyAlignment="1">
      <alignment horizontal="left" vertical="top" wrapText="1"/>
    </xf>
    <xf numFmtId="0" fontId="17" fillId="0" borderId="36" xfId="0" applyFont="1" applyBorder="1" applyAlignment="1">
      <alignment horizontal="center" vertical="top" shrinkToFit="1"/>
    </xf>
    <xf numFmtId="165" fontId="17" fillId="0" borderId="36" xfId="0" applyNumberFormat="1" applyFont="1" applyBorder="1" applyAlignment="1">
      <alignment vertical="top" shrinkToFit="1"/>
    </xf>
    <xf numFmtId="4" fontId="17" fillId="4" borderId="36" xfId="0" applyNumberFormat="1" applyFont="1" applyFill="1" applyBorder="1" applyAlignment="1" applyProtection="1">
      <alignment vertical="top" shrinkToFit="1"/>
      <protection locked="0"/>
    </xf>
    <xf numFmtId="4" fontId="17" fillId="0" borderId="36" xfId="0" applyNumberFormat="1" applyFont="1" applyBorder="1" applyAlignment="1">
      <alignment vertical="top" shrinkToFit="1"/>
    </xf>
    <xf numFmtId="0" fontId="3" fillId="2" borderId="0" xfId="0" applyFont="1" applyFill="1" applyAlignment="1">
      <alignment horizontal="left" wrapText="1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7" t="s">
        <v>41</v>
      </c>
      <c r="B2" s="197"/>
      <c r="C2" s="197"/>
      <c r="D2" s="197"/>
      <c r="E2" s="197"/>
      <c r="F2" s="197"/>
      <c r="G2" s="19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3"/>
  <sheetViews>
    <sheetView showGridLines="0" topLeftCell="B33" zoomScaleNormal="100" zoomScaleSheetLayoutView="75" workbookViewId="0">
      <selection activeCell="H31" sqref="H3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32" t="s">
        <v>4</v>
      </c>
      <c r="C1" s="233"/>
      <c r="D1" s="233"/>
      <c r="E1" s="233"/>
      <c r="F1" s="233"/>
      <c r="G1" s="233"/>
      <c r="H1" s="233"/>
      <c r="I1" s="233"/>
      <c r="J1" s="234"/>
    </row>
    <row r="2" spans="1:15" ht="36" customHeight="1" x14ac:dyDescent="0.2">
      <c r="A2" s="2"/>
      <c r="B2" s="78" t="s">
        <v>24</v>
      </c>
      <c r="C2" s="79"/>
      <c r="D2" s="80" t="s">
        <v>48</v>
      </c>
      <c r="E2" s="238" t="s">
        <v>49</v>
      </c>
      <c r="F2" s="239"/>
      <c r="G2" s="239"/>
      <c r="H2" s="239"/>
      <c r="I2" s="239"/>
      <c r="J2" s="240"/>
      <c r="O2" s="1"/>
    </row>
    <row r="3" spans="1:15" ht="27" customHeight="1" x14ac:dyDescent="0.2">
      <c r="A3" s="2"/>
      <c r="B3" s="81" t="s">
        <v>46</v>
      </c>
      <c r="C3" s="79"/>
      <c r="D3" s="82" t="s">
        <v>45</v>
      </c>
      <c r="E3" s="241" t="s">
        <v>44</v>
      </c>
      <c r="F3" s="242"/>
      <c r="G3" s="242"/>
      <c r="H3" s="242"/>
      <c r="I3" s="242"/>
      <c r="J3" s="243"/>
    </row>
    <row r="4" spans="1:15" ht="23.25" customHeight="1" x14ac:dyDescent="0.2">
      <c r="A4" s="76">
        <v>11507</v>
      </c>
      <c r="B4" s="83" t="s">
        <v>47</v>
      </c>
      <c r="C4" s="84"/>
      <c r="D4" s="85" t="s">
        <v>43</v>
      </c>
      <c r="E4" s="221" t="s">
        <v>44</v>
      </c>
      <c r="F4" s="222"/>
      <c r="G4" s="222"/>
      <c r="H4" s="222"/>
      <c r="I4" s="222"/>
      <c r="J4" s="223"/>
    </row>
    <row r="5" spans="1:15" ht="24" customHeight="1" x14ac:dyDescent="0.2">
      <c r="A5" s="2"/>
      <c r="B5" s="31" t="s">
        <v>23</v>
      </c>
      <c r="D5" s="226" t="s">
        <v>50</v>
      </c>
      <c r="E5" s="227"/>
      <c r="F5" s="227"/>
      <c r="G5" s="227"/>
      <c r="H5" s="18" t="s">
        <v>42</v>
      </c>
      <c r="I5" s="86" t="s">
        <v>54</v>
      </c>
      <c r="J5" s="8"/>
    </row>
    <row r="6" spans="1:15" ht="15.75" customHeight="1" x14ac:dyDescent="0.2">
      <c r="A6" s="2"/>
      <c r="B6" s="28"/>
      <c r="C6" s="55"/>
      <c r="D6" s="228" t="s">
        <v>51</v>
      </c>
      <c r="E6" s="229"/>
      <c r="F6" s="229"/>
      <c r="G6" s="229"/>
      <c r="H6" s="18" t="s">
        <v>36</v>
      </c>
      <c r="I6" s="86" t="s">
        <v>55</v>
      </c>
      <c r="J6" s="8"/>
    </row>
    <row r="7" spans="1:15" ht="15.75" customHeight="1" x14ac:dyDescent="0.2">
      <c r="A7" s="2"/>
      <c r="B7" s="29"/>
      <c r="C7" s="56"/>
      <c r="D7" s="77" t="s">
        <v>53</v>
      </c>
      <c r="E7" s="230" t="s">
        <v>52</v>
      </c>
      <c r="F7" s="231"/>
      <c r="G7" s="231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45"/>
      <c r="E11" s="245"/>
      <c r="F11" s="245"/>
      <c r="G11" s="245"/>
      <c r="H11" s="18" t="s">
        <v>42</v>
      </c>
      <c r="I11" s="87"/>
      <c r="J11" s="8"/>
    </row>
    <row r="12" spans="1:15" ht="15.75" customHeight="1" x14ac:dyDescent="0.2">
      <c r="A12" s="2"/>
      <c r="B12" s="28"/>
      <c r="C12" s="55"/>
      <c r="D12" s="220"/>
      <c r="E12" s="220"/>
      <c r="F12" s="220"/>
      <c r="G12" s="220"/>
      <c r="H12" s="18" t="s">
        <v>36</v>
      </c>
      <c r="I12" s="87"/>
      <c r="J12" s="8"/>
    </row>
    <row r="13" spans="1:15" ht="15.75" customHeight="1" x14ac:dyDescent="0.2">
      <c r="A13" s="2"/>
      <c r="B13" s="29"/>
      <c r="C13" s="56"/>
      <c r="D13" s="88"/>
      <c r="E13" s="224"/>
      <c r="F13" s="225"/>
      <c r="G13" s="225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44"/>
      <c r="F15" s="244"/>
      <c r="G15" s="246"/>
      <c r="H15" s="246"/>
      <c r="I15" s="246" t="s">
        <v>31</v>
      </c>
      <c r="J15" s="247"/>
    </row>
    <row r="16" spans="1:15" ht="23.25" customHeight="1" x14ac:dyDescent="0.2">
      <c r="A16" s="145" t="s">
        <v>26</v>
      </c>
      <c r="B16" s="38" t="s">
        <v>26</v>
      </c>
      <c r="C16" s="62"/>
      <c r="D16" s="63"/>
      <c r="E16" s="209"/>
      <c r="F16" s="210"/>
      <c r="G16" s="209"/>
      <c r="H16" s="210"/>
      <c r="I16" s="209">
        <f>SUMIF(F49:F49,A16,I49:I49)+SUMIF(F49:F49,"PSU",I49:I49)</f>
        <v>0</v>
      </c>
      <c r="J16" s="211"/>
    </row>
    <row r="17" spans="1:10" ht="23.25" customHeight="1" x14ac:dyDescent="0.2">
      <c r="A17" s="145" t="s">
        <v>27</v>
      </c>
      <c r="B17" s="38" t="s">
        <v>27</v>
      </c>
      <c r="C17" s="62"/>
      <c r="D17" s="63"/>
      <c r="E17" s="209"/>
      <c r="F17" s="210"/>
      <c r="G17" s="209"/>
      <c r="H17" s="210"/>
      <c r="I17" s="209">
        <f>SUMIF(F49:F49,A17,I49:I49)</f>
        <v>0</v>
      </c>
      <c r="J17" s="211"/>
    </row>
    <row r="18" spans="1:10" ht="23.25" customHeight="1" x14ac:dyDescent="0.2">
      <c r="A18" s="145" t="s">
        <v>28</v>
      </c>
      <c r="B18" s="38" t="s">
        <v>28</v>
      </c>
      <c r="C18" s="62"/>
      <c r="D18" s="63"/>
      <c r="E18" s="209"/>
      <c r="F18" s="210"/>
      <c r="G18" s="209"/>
      <c r="H18" s="210"/>
      <c r="I18" s="209">
        <f>SUMIF(F49:F49,A18,I49:I49)</f>
        <v>0</v>
      </c>
      <c r="J18" s="211"/>
    </row>
    <row r="19" spans="1:10" ht="23.25" customHeight="1" x14ac:dyDescent="0.2">
      <c r="A19" s="145" t="s">
        <v>63</v>
      </c>
      <c r="B19" s="38" t="s">
        <v>29</v>
      </c>
      <c r="C19" s="62"/>
      <c r="D19" s="63"/>
      <c r="E19" s="209"/>
      <c r="F19" s="210"/>
      <c r="G19" s="209"/>
      <c r="H19" s="210"/>
      <c r="I19" s="209">
        <f>SUMIF(F49:F49,A19,I49:I49)</f>
        <v>0</v>
      </c>
      <c r="J19" s="211"/>
    </row>
    <row r="20" spans="1:10" ht="23.25" customHeight="1" x14ac:dyDescent="0.2">
      <c r="A20" s="145" t="s">
        <v>64</v>
      </c>
      <c r="B20" s="38" t="s">
        <v>30</v>
      </c>
      <c r="C20" s="62"/>
      <c r="D20" s="63"/>
      <c r="E20" s="209"/>
      <c r="F20" s="210"/>
      <c r="G20" s="209"/>
      <c r="H20" s="210"/>
      <c r="I20" s="209">
        <f>SUMIF(F49:F49,A20,I49:I49)</f>
        <v>0</v>
      </c>
      <c r="J20" s="211"/>
    </row>
    <row r="21" spans="1:10" ht="23.25" customHeight="1" x14ac:dyDescent="0.2">
      <c r="A21" s="2"/>
      <c r="B21" s="48" t="s">
        <v>31</v>
      </c>
      <c r="C21" s="64"/>
      <c r="D21" s="65"/>
      <c r="E21" s="212"/>
      <c r="F21" s="248"/>
      <c r="G21" s="212"/>
      <c r="H21" s="248"/>
      <c r="I21" s="212">
        <f>SUM(I16:J20)</f>
        <v>0</v>
      </c>
      <c r="J21" s="213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12</v>
      </c>
      <c r="F23" s="39" t="s">
        <v>0</v>
      </c>
      <c r="G23" s="207">
        <f>ZakladDPHSniVypocet</f>
        <v>0</v>
      </c>
      <c r="H23" s="208"/>
      <c r="I23" s="208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14</v>
      </c>
      <c r="C24" s="62"/>
      <c r="D24" s="63"/>
      <c r="E24" s="67">
        <f>SazbaDPH1</f>
        <v>12</v>
      </c>
      <c r="F24" s="39" t="s">
        <v>0</v>
      </c>
      <c r="G24" s="205">
        <v>0</v>
      </c>
      <c r="H24" s="206"/>
      <c r="I24" s="206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207">
        <v>0</v>
      </c>
      <c r="H25" s="208"/>
      <c r="I25" s="208"/>
      <c r="J25" s="40" t="str">
        <f t="shared" si="0"/>
        <v>CZK</v>
      </c>
    </row>
    <row r="26" spans="1:10" ht="23.25" hidden="1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35">
        <v>90458.26</v>
      </c>
      <c r="H26" s="236"/>
      <c r="I26" s="236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5</v>
      </c>
      <c r="C27" s="70"/>
      <c r="D27" s="71"/>
      <c r="E27" s="70"/>
      <c r="F27" s="16"/>
      <c r="G27" s="237">
        <f>CenaCelkemBezDPH-(ZakladDPHSni+ZakladDPHZakl)</f>
        <v>0</v>
      </c>
      <c r="H27" s="237"/>
      <c r="I27" s="237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8" t="s">
        <v>25</v>
      </c>
      <c r="C28" s="119"/>
      <c r="D28" s="119"/>
      <c r="E28" s="120"/>
      <c r="F28" s="121"/>
      <c r="G28" s="214">
        <f>A27</f>
        <v>0</v>
      </c>
      <c r="H28" s="215"/>
      <c r="I28" s="215"/>
      <c r="J28" s="122" t="str">
        <f t="shared" si="0"/>
        <v>CZK</v>
      </c>
    </row>
    <row r="29" spans="1:10" ht="27.75" hidden="1" customHeight="1" thickBot="1" x14ac:dyDescent="0.25">
      <c r="A29" s="2"/>
      <c r="B29" s="118" t="s">
        <v>37</v>
      </c>
      <c r="C29" s="123"/>
      <c r="D29" s="123"/>
      <c r="E29" s="123"/>
      <c r="F29" s="124"/>
      <c r="G29" s="214">
        <f>ZakladDPHSni+DPHSni+ZakladDPHZakl+DPHZakl+Zaokrouhleni</f>
        <v>90458.26</v>
      </c>
      <c r="H29" s="214"/>
      <c r="I29" s="214"/>
      <c r="J29" s="125" t="s">
        <v>58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6"/>
      <c r="E34" s="217"/>
      <c r="G34" s="218"/>
      <c r="H34" s="219"/>
      <c r="I34" s="219"/>
      <c r="J34" s="25"/>
    </row>
    <row r="35" spans="1:10" ht="12.75" customHeight="1" x14ac:dyDescent="0.2">
      <c r="A35" s="2"/>
      <c r="B35" s="2"/>
      <c r="D35" s="204" t="s">
        <v>2</v>
      </c>
      <c r="E35" s="20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1" t="s">
        <v>17</v>
      </c>
      <c r="C37" s="92"/>
      <c r="D37" s="92"/>
      <c r="E37" s="92"/>
      <c r="F37" s="93"/>
      <c r="G37" s="93"/>
      <c r="H37" s="93"/>
      <c r="I37" s="93"/>
      <c r="J37" s="94"/>
    </row>
    <row r="38" spans="1:10" ht="25.5" hidden="1" customHeight="1" x14ac:dyDescent="0.2">
      <c r="A38" s="90" t="s">
        <v>39</v>
      </c>
      <c r="B38" s="95" t="s">
        <v>18</v>
      </c>
      <c r="C38" s="96" t="s">
        <v>6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19</v>
      </c>
      <c r="I38" s="99" t="s">
        <v>1</v>
      </c>
      <c r="J38" s="100" t="s">
        <v>0</v>
      </c>
    </row>
    <row r="39" spans="1:10" ht="25.5" hidden="1" customHeight="1" x14ac:dyDescent="0.2">
      <c r="A39" s="90">
        <v>1</v>
      </c>
      <c r="B39" s="101" t="s">
        <v>56</v>
      </c>
      <c r="C39" s="198"/>
      <c r="D39" s="198"/>
      <c r="E39" s="198"/>
      <c r="F39" s="102">
        <f>'SO 03b SO 03b-01 Pol'!AE30</f>
        <v>0</v>
      </c>
      <c r="G39" s="103">
        <f>'SO 03b SO 03b-01 Pol'!AF30</f>
        <v>0</v>
      </c>
      <c r="H39" s="104"/>
      <c r="I39" s="105">
        <f>F39+G39+H39</f>
        <v>0</v>
      </c>
      <c r="J39" s="106" t="str">
        <f>IF(CenaCelkemVypocet=0,"",I39/CenaCelkemVypocet*100)</f>
        <v/>
      </c>
    </row>
    <row r="40" spans="1:10" ht="25.5" hidden="1" customHeight="1" x14ac:dyDescent="0.2">
      <c r="A40" s="90">
        <v>2</v>
      </c>
      <c r="B40" s="107" t="s">
        <v>45</v>
      </c>
      <c r="C40" s="199" t="s">
        <v>44</v>
      </c>
      <c r="D40" s="199"/>
      <c r="E40" s="199"/>
      <c r="F40" s="108">
        <f>'SO 03b SO 03b-01 Pol'!AE30</f>
        <v>0</v>
      </c>
      <c r="G40" s="109">
        <f>'SO 03b SO 03b-01 Pol'!AF30</f>
        <v>0</v>
      </c>
      <c r="H40" s="109"/>
      <c r="I40" s="110">
        <f>F40+G40+H40</f>
        <v>0</v>
      </c>
      <c r="J40" s="111" t="str">
        <f>IF(CenaCelkemVypocet=0,"",I40/CenaCelkemVypocet*100)</f>
        <v/>
      </c>
    </row>
    <row r="41" spans="1:10" ht="25.5" hidden="1" customHeight="1" x14ac:dyDescent="0.2">
      <c r="A41" s="90">
        <v>3</v>
      </c>
      <c r="B41" s="112" t="s">
        <v>43</v>
      </c>
      <c r="C41" s="198" t="s">
        <v>44</v>
      </c>
      <c r="D41" s="198"/>
      <c r="E41" s="198"/>
      <c r="F41" s="113">
        <f>'SO 03b SO 03b-01 Pol'!AE30</f>
        <v>0</v>
      </c>
      <c r="G41" s="104">
        <f>'SO 03b SO 03b-01 Pol'!AF30</f>
        <v>0</v>
      </c>
      <c r="H41" s="104"/>
      <c r="I41" s="105">
        <f>F41+G41+H41</f>
        <v>0</v>
      </c>
      <c r="J41" s="106" t="str">
        <f>IF(CenaCelkemVypocet=0,"",I41/CenaCelkemVypocet*100)</f>
        <v/>
      </c>
    </row>
    <row r="42" spans="1:10" ht="25.5" hidden="1" customHeight="1" x14ac:dyDescent="0.2">
      <c r="A42" s="90"/>
      <c r="B42" s="200" t="s">
        <v>57</v>
      </c>
      <c r="C42" s="201"/>
      <c r="D42" s="201"/>
      <c r="E42" s="201"/>
      <c r="F42" s="114">
        <f>SUMIF(A39:A41,"=1",F39:F41)</f>
        <v>0</v>
      </c>
      <c r="G42" s="115">
        <f>SUMIF(A39:A41,"=1",G39:G41)</f>
        <v>0</v>
      </c>
      <c r="H42" s="115">
        <f>SUMIF(A39:A41,"=1",H39:H41)</f>
        <v>0</v>
      </c>
      <c r="I42" s="116">
        <f>SUMIF(A39:A41,"=1",I39:I41)</f>
        <v>0</v>
      </c>
      <c r="J42" s="117">
        <f>SUMIF(A39:A41,"=1",J39:J41)</f>
        <v>0</v>
      </c>
    </row>
    <row r="46" spans="1:10" ht="15.75" x14ac:dyDescent="0.25">
      <c r="B46" s="126" t="s">
        <v>59</v>
      </c>
    </row>
    <row r="48" spans="1:10" ht="25.5" customHeight="1" x14ac:dyDescent="0.2">
      <c r="A48" s="128"/>
      <c r="B48" s="131" t="s">
        <v>18</v>
      </c>
      <c r="C48" s="131" t="s">
        <v>6</v>
      </c>
      <c r="D48" s="132"/>
      <c r="E48" s="132"/>
      <c r="F48" s="133" t="s">
        <v>60</v>
      </c>
      <c r="G48" s="133"/>
      <c r="H48" s="133"/>
      <c r="I48" s="133" t="s">
        <v>31</v>
      </c>
      <c r="J48" s="133" t="s">
        <v>0</v>
      </c>
    </row>
    <row r="49" spans="1:10" ht="36.75" customHeight="1" x14ac:dyDescent="0.2">
      <c r="A49" s="129"/>
      <c r="B49" s="134" t="s">
        <v>61</v>
      </c>
      <c r="C49" s="202" t="s">
        <v>62</v>
      </c>
      <c r="D49" s="203"/>
      <c r="E49" s="203"/>
      <c r="F49" s="143" t="s">
        <v>26</v>
      </c>
      <c r="G49" s="135"/>
      <c r="H49" s="135"/>
      <c r="I49" s="135">
        <f>'SO 03b SO 03b-01 Pol'!G8</f>
        <v>0</v>
      </c>
      <c r="J49" s="140" t="str">
        <f>IF(I50=0,"",I49/I50*100)</f>
        <v/>
      </c>
    </row>
    <row r="50" spans="1:10" ht="25.5" customHeight="1" x14ac:dyDescent="0.2">
      <c r="A50" s="130"/>
      <c r="B50" s="136" t="s">
        <v>1</v>
      </c>
      <c r="C50" s="137"/>
      <c r="D50" s="138"/>
      <c r="E50" s="138"/>
      <c r="F50" s="144"/>
      <c r="G50" s="139"/>
      <c r="H50" s="139"/>
      <c r="I50" s="139">
        <f>I49</f>
        <v>0</v>
      </c>
      <c r="J50" s="141" t="str">
        <f>J49</f>
        <v/>
      </c>
    </row>
    <row r="51" spans="1:10" x14ac:dyDescent="0.2">
      <c r="F51" s="89"/>
      <c r="G51" s="89"/>
      <c r="H51" s="89"/>
      <c r="I51" s="89"/>
      <c r="J51" s="142"/>
    </row>
    <row r="52" spans="1:10" x14ac:dyDescent="0.2">
      <c r="F52" s="89"/>
      <c r="G52" s="89"/>
      <c r="H52" s="89"/>
      <c r="I52" s="89"/>
      <c r="J52" s="142"/>
    </row>
    <row r="53" spans="1:10" x14ac:dyDescent="0.2">
      <c r="F53" s="89"/>
      <c r="G53" s="89"/>
      <c r="H53" s="89"/>
      <c r="I53" s="89"/>
      <c r="J53" s="142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6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9" t="s">
        <v>7</v>
      </c>
      <c r="B1" s="249"/>
      <c r="C1" s="250"/>
      <c r="D1" s="249"/>
      <c r="E1" s="249"/>
      <c r="F1" s="249"/>
      <c r="G1" s="249"/>
    </row>
    <row r="2" spans="1:7" ht="24.95" customHeight="1" x14ac:dyDescent="0.2">
      <c r="A2" s="50" t="s">
        <v>8</v>
      </c>
      <c r="B2" s="49"/>
      <c r="C2" s="251"/>
      <c r="D2" s="251"/>
      <c r="E2" s="251"/>
      <c r="F2" s="251"/>
      <c r="G2" s="252"/>
    </row>
    <row r="3" spans="1:7" ht="24.95" customHeight="1" x14ac:dyDescent="0.2">
      <c r="A3" s="50" t="s">
        <v>9</v>
      </c>
      <c r="B3" s="49"/>
      <c r="C3" s="251"/>
      <c r="D3" s="251"/>
      <c r="E3" s="251"/>
      <c r="F3" s="251"/>
      <c r="G3" s="252"/>
    </row>
    <row r="4" spans="1:7" ht="24.95" customHeight="1" x14ac:dyDescent="0.2">
      <c r="A4" s="50" t="s">
        <v>10</v>
      </c>
      <c r="B4" s="49"/>
      <c r="C4" s="251"/>
      <c r="D4" s="251"/>
      <c r="E4" s="251"/>
      <c r="F4" s="251"/>
      <c r="G4" s="252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54525-4EE1-46BB-A4F3-DF6724E6C384}">
  <sheetPr>
    <outlinePr summaryBelow="0"/>
  </sheetPr>
  <dimension ref="A1:BH5003"/>
  <sheetViews>
    <sheetView tabSelected="1" workbookViewId="0">
      <pane ySplit="7" topLeftCell="A8" activePane="bottomLeft" state="frozen"/>
      <selection pane="bottomLeft" activeCell="C28" sqref="C28"/>
    </sheetView>
  </sheetViews>
  <sheetFormatPr defaultRowHeight="12.75" outlineLevelRow="1" x14ac:dyDescent="0.2"/>
  <cols>
    <col min="1" max="1" width="3.42578125" customWidth="1"/>
    <col min="2" max="2" width="12.5703125" style="127" customWidth="1"/>
    <col min="3" max="3" width="39.28515625" style="12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5" t="s">
        <v>7</v>
      </c>
      <c r="B1" s="255"/>
      <c r="C1" s="255"/>
      <c r="D1" s="255"/>
      <c r="E1" s="255"/>
      <c r="F1" s="255"/>
      <c r="G1" s="255"/>
      <c r="AG1" t="s">
        <v>65</v>
      </c>
    </row>
    <row r="2" spans="1:60" ht="24.95" customHeight="1" x14ac:dyDescent="0.2">
      <c r="A2" s="146" t="s">
        <v>8</v>
      </c>
      <c r="B2" s="49" t="s">
        <v>48</v>
      </c>
      <c r="C2" s="256" t="s">
        <v>49</v>
      </c>
      <c r="D2" s="257"/>
      <c r="E2" s="257"/>
      <c r="F2" s="257"/>
      <c r="G2" s="258"/>
      <c r="AG2" t="s">
        <v>66</v>
      </c>
    </row>
    <row r="3" spans="1:60" ht="24.95" customHeight="1" x14ac:dyDescent="0.2">
      <c r="A3" s="146" t="s">
        <v>9</v>
      </c>
      <c r="B3" s="49" t="s">
        <v>45</v>
      </c>
      <c r="C3" s="256" t="s">
        <v>44</v>
      </c>
      <c r="D3" s="257"/>
      <c r="E3" s="257"/>
      <c r="F3" s="257"/>
      <c r="G3" s="258"/>
      <c r="AC3" s="127" t="s">
        <v>66</v>
      </c>
      <c r="AG3" t="s">
        <v>67</v>
      </c>
    </row>
    <row r="4" spans="1:60" ht="24.95" customHeight="1" x14ac:dyDescent="0.2">
      <c r="A4" s="147" t="s">
        <v>10</v>
      </c>
      <c r="B4" s="148" t="s">
        <v>43</v>
      </c>
      <c r="C4" s="259" t="s">
        <v>44</v>
      </c>
      <c r="D4" s="260"/>
      <c r="E4" s="260"/>
      <c r="F4" s="260"/>
      <c r="G4" s="261"/>
      <c r="AG4" t="s">
        <v>68</v>
      </c>
    </row>
    <row r="5" spans="1:60" x14ac:dyDescent="0.2">
      <c r="D5" s="10"/>
    </row>
    <row r="6" spans="1:60" ht="38.25" x14ac:dyDescent="0.2">
      <c r="A6" s="150" t="s">
        <v>69</v>
      </c>
      <c r="B6" s="152" t="s">
        <v>70</v>
      </c>
      <c r="C6" s="152" t="s">
        <v>71</v>
      </c>
      <c r="D6" s="151" t="s">
        <v>72</v>
      </c>
      <c r="E6" s="150" t="s">
        <v>73</v>
      </c>
      <c r="F6" s="149" t="s">
        <v>74</v>
      </c>
      <c r="G6" s="150" t="s">
        <v>31</v>
      </c>
      <c r="H6" s="153" t="s">
        <v>32</v>
      </c>
      <c r="I6" s="153" t="s">
        <v>75</v>
      </c>
      <c r="J6" s="153" t="s">
        <v>33</v>
      </c>
      <c r="K6" s="153" t="s">
        <v>76</v>
      </c>
      <c r="L6" s="153" t="s">
        <v>77</v>
      </c>
      <c r="M6" s="153" t="s">
        <v>78</v>
      </c>
      <c r="N6" s="153" t="s">
        <v>79</v>
      </c>
      <c r="O6" s="153" t="s">
        <v>80</v>
      </c>
      <c r="P6" s="153" t="s">
        <v>81</v>
      </c>
      <c r="Q6" s="153" t="s">
        <v>82</v>
      </c>
      <c r="R6" s="153" t="s">
        <v>83</v>
      </c>
      <c r="S6" s="153" t="s">
        <v>84</v>
      </c>
      <c r="T6" s="153" t="s">
        <v>85</v>
      </c>
      <c r="U6" s="153" t="s">
        <v>86</v>
      </c>
      <c r="V6" s="153" t="s">
        <v>87</v>
      </c>
      <c r="W6" s="153" t="s">
        <v>88</v>
      </c>
      <c r="X6" s="153" t="s">
        <v>89</v>
      </c>
      <c r="Y6" s="153" t="s">
        <v>90</v>
      </c>
    </row>
    <row r="7" spans="1:60" hidden="1" x14ac:dyDescent="0.2">
      <c r="A7" s="3"/>
      <c r="B7" s="4"/>
      <c r="C7" s="4"/>
      <c r="D7" s="6"/>
      <c r="E7" s="155"/>
      <c r="F7" s="156"/>
      <c r="G7" s="156"/>
      <c r="H7" s="156"/>
      <c r="I7" s="156"/>
      <c r="J7" s="156"/>
      <c r="K7" s="156"/>
      <c r="L7" s="156"/>
      <c r="M7" s="156"/>
      <c r="N7" s="155"/>
      <c r="O7" s="155"/>
      <c r="P7" s="155"/>
      <c r="Q7" s="155"/>
      <c r="R7" s="156"/>
      <c r="S7" s="156"/>
      <c r="T7" s="156"/>
      <c r="U7" s="156"/>
      <c r="V7" s="156"/>
      <c r="W7" s="156"/>
      <c r="X7" s="156"/>
      <c r="Y7" s="156"/>
    </row>
    <row r="8" spans="1:60" x14ac:dyDescent="0.2">
      <c r="A8" s="166" t="s">
        <v>91</v>
      </c>
      <c r="B8" s="167" t="s">
        <v>61</v>
      </c>
      <c r="C8" s="185" t="s">
        <v>62</v>
      </c>
      <c r="D8" s="168"/>
      <c r="E8" s="169"/>
      <c r="F8" s="170"/>
      <c r="G8" s="171">
        <f>SUMIF(AG9:AG28,"&lt;&gt;NOR",G9:G28)</f>
        <v>0</v>
      </c>
      <c r="H8" s="165"/>
      <c r="I8" s="165">
        <f>SUM(I9:I28)</f>
        <v>0</v>
      </c>
      <c r="J8" s="165"/>
      <c r="K8" s="165">
        <f>SUM(K9:K28)</f>
        <v>9248783.6099999994</v>
      </c>
      <c r="L8" s="165"/>
      <c r="M8" s="165">
        <f>SUM(M9:M28)</f>
        <v>0</v>
      </c>
      <c r="N8" s="164"/>
      <c r="O8" s="164">
        <f>SUM(O9:O28)</f>
        <v>0</v>
      </c>
      <c r="P8" s="164"/>
      <c r="Q8" s="164">
        <f>SUM(Q9:Q28)</f>
        <v>0</v>
      </c>
      <c r="R8" s="165"/>
      <c r="S8" s="165"/>
      <c r="T8" s="165"/>
      <c r="U8" s="165"/>
      <c r="V8" s="165">
        <f>SUM(V9:V28)</f>
        <v>0</v>
      </c>
      <c r="W8" s="165"/>
      <c r="X8" s="165"/>
      <c r="Y8" s="165"/>
      <c r="AG8" t="s">
        <v>92</v>
      </c>
    </row>
    <row r="9" spans="1:60" outlineLevel="1" x14ac:dyDescent="0.2">
      <c r="A9" s="179">
        <v>1</v>
      </c>
      <c r="B9" s="180" t="s">
        <v>93</v>
      </c>
      <c r="C9" s="186" t="s">
        <v>119</v>
      </c>
      <c r="D9" s="181" t="s">
        <v>94</v>
      </c>
      <c r="E9" s="182">
        <v>15</v>
      </c>
      <c r="F9" s="183">
        <v>0</v>
      </c>
      <c r="G9" s="184">
        <f t="shared" ref="G9:G24" si="0">ROUND(E9*F9,2)</f>
        <v>0</v>
      </c>
      <c r="H9" s="163">
        <v>0</v>
      </c>
      <c r="I9" s="162">
        <f t="shared" ref="I9:I28" si="1">ROUND(E9*H9,2)</f>
        <v>0</v>
      </c>
      <c r="J9" s="163">
        <v>1315.19</v>
      </c>
      <c r="K9" s="162">
        <f t="shared" ref="K9:K28" si="2">ROUND(E9*J9,2)</f>
        <v>19727.849999999999</v>
      </c>
      <c r="L9" s="162">
        <v>21</v>
      </c>
      <c r="M9" s="162">
        <f t="shared" ref="M9:M28" si="3">G9*(1+L9/100)</f>
        <v>0</v>
      </c>
      <c r="N9" s="161">
        <v>0</v>
      </c>
      <c r="O9" s="161">
        <f t="shared" ref="O9:O28" si="4">ROUND(E9*N9,2)</f>
        <v>0</v>
      </c>
      <c r="P9" s="161">
        <v>0</v>
      </c>
      <c r="Q9" s="161">
        <f t="shared" ref="Q9:Q28" si="5">ROUND(E9*P9,2)</f>
        <v>0</v>
      </c>
      <c r="R9" s="162"/>
      <c r="S9" s="162" t="s">
        <v>95</v>
      </c>
      <c r="T9" s="162" t="s">
        <v>96</v>
      </c>
      <c r="U9" s="162">
        <v>0</v>
      </c>
      <c r="V9" s="162">
        <f t="shared" ref="V9:V28" si="6">ROUND(E9*U9,2)</f>
        <v>0</v>
      </c>
      <c r="W9" s="162"/>
      <c r="X9" s="162" t="s">
        <v>97</v>
      </c>
      <c r="Y9" s="162" t="s">
        <v>98</v>
      </c>
      <c r="Z9" s="154"/>
      <c r="AA9" s="154"/>
      <c r="AB9" s="154"/>
      <c r="AC9" s="154"/>
      <c r="AD9" s="154"/>
      <c r="AE9" s="154"/>
      <c r="AF9" s="154"/>
      <c r="AG9" s="154" t="s">
        <v>99</v>
      </c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</row>
    <row r="10" spans="1:60" outlineLevel="1" x14ac:dyDescent="0.2">
      <c r="A10" s="179">
        <v>2</v>
      </c>
      <c r="B10" s="180" t="s">
        <v>100</v>
      </c>
      <c r="C10" s="186" t="s">
        <v>120</v>
      </c>
      <c r="D10" s="181" t="s">
        <v>94</v>
      </c>
      <c r="E10" s="182">
        <v>6</v>
      </c>
      <c r="F10" s="183">
        <v>0</v>
      </c>
      <c r="G10" s="184">
        <f t="shared" si="0"/>
        <v>0</v>
      </c>
      <c r="H10" s="163">
        <v>0</v>
      </c>
      <c r="I10" s="162">
        <f t="shared" si="1"/>
        <v>0</v>
      </c>
      <c r="J10" s="163">
        <v>1390.92</v>
      </c>
      <c r="K10" s="162">
        <f t="shared" si="2"/>
        <v>8345.52</v>
      </c>
      <c r="L10" s="162">
        <v>21</v>
      </c>
      <c r="M10" s="162">
        <f t="shared" si="3"/>
        <v>0</v>
      </c>
      <c r="N10" s="161">
        <v>0</v>
      </c>
      <c r="O10" s="161">
        <f t="shared" si="4"/>
        <v>0</v>
      </c>
      <c r="P10" s="161">
        <v>0</v>
      </c>
      <c r="Q10" s="161">
        <f t="shared" si="5"/>
        <v>0</v>
      </c>
      <c r="R10" s="162"/>
      <c r="S10" s="162" t="s">
        <v>95</v>
      </c>
      <c r="T10" s="162" t="s">
        <v>96</v>
      </c>
      <c r="U10" s="162">
        <v>0</v>
      </c>
      <c r="V10" s="162">
        <f t="shared" si="6"/>
        <v>0</v>
      </c>
      <c r="W10" s="162"/>
      <c r="X10" s="162" t="s">
        <v>97</v>
      </c>
      <c r="Y10" s="162" t="s">
        <v>98</v>
      </c>
      <c r="Z10" s="154"/>
      <c r="AA10" s="154"/>
      <c r="AB10" s="154"/>
      <c r="AC10" s="154"/>
      <c r="AD10" s="154"/>
      <c r="AE10" s="154"/>
      <c r="AF10" s="154"/>
      <c r="AG10" s="154" t="s">
        <v>99</v>
      </c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</row>
    <row r="11" spans="1:60" outlineLevel="1" x14ac:dyDescent="0.2">
      <c r="A11" s="179">
        <v>3</v>
      </c>
      <c r="B11" s="180" t="s">
        <v>101</v>
      </c>
      <c r="C11" s="186" t="s">
        <v>121</v>
      </c>
      <c r="D11" s="181" t="s">
        <v>94</v>
      </c>
      <c r="E11" s="182">
        <v>4</v>
      </c>
      <c r="F11" s="183">
        <v>0</v>
      </c>
      <c r="G11" s="184">
        <f t="shared" si="0"/>
        <v>0</v>
      </c>
      <c r="H11" s="163">
        <v>0</v>
      </c>
      <c r="I11" s="162">
        <f t="shared" si="1"/>
        <v>0</v>
      </c>
      <c r="J11" s="163">
        <v>1362.57</v>
      </c>
      <c r="K11" s="162">
        <f t="shared" si="2"/>
        <v>5450.28</v>
      </c>
      <c r="L11" s="162">
        <v>21</v>
      </c>
      <c r="M11" s="162">
        <f t="shared" si="3"/>
        <v>0</v>
      </c>
      <c r="N11" s="161">
        <v>0</v>
      </c>
      <c r="O11" s="161">
        <f t="shared" si="4"/>
        <v>0</v>
      </c>
      <c r="P11" s="161">
        <v>0</v>
      </c>
      <c r="Q11" s="161">
        <f t="shared" si="5"/>
        <v>0</v>
      </c>
      <c r="R11" s="162"/>
      <c r="S11" s="162" t="s">
        <v>95</v>
      </c>
      <c r="T11" s="162" t="s">
        <v>96</v>
      </c>
      <c r="U11" s="162">
        <v>0</v>
      </c>
      <c r="V11" s="162">
        <f t="shared" si="6"/>
        <v>0</v>
      </c>
      <c r="W11" s="162"/>
      <c r="X11" s="162" t="s">
        <v>97</v>
      </c>
      <c r="Y11" s="162" t="s">
        <v>98</v>
      </c>
      <c r="Z11" s="154"/>
      <c r="AA11" s="154"/>
      <c r="AB11" s="154"/>
      <c r="AC11" s="154"/>
      <c r="AD11" s="154"/>
      <c r="AE11" s="154"/>
      <c r="AF11" s="154"/>
      <c r="AG11" s="154" t="s">
        <v>99</v>
      </c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</row>
    <row r="12" spans="1:60" outlineLevel="1" x14ac:dyDescent="0.2">
      <c r="A12" s="179">
        <v>4</v>
      </c>
      <c r="B12" s="180" t="s">
        <v>102</v>
      </c>
      <c r="C12" s="186" t="s">
        <v>122</v>
      </c>
      <c r="D12" s="181" t="s">
        <v>94</v>
      </c>
      <c r="E12" s="182">
        <v>4</v>
      </c>
      <c r="F12" s="183">
        <v>0</v>
      </c>
      <c r="G12" s="184">
        <f t="shared" si="0"/>
        <v>0</v>
      </c>
      <c r="H12" s="163">
        <v>0</v>
      </c>
      <c r="I12" s="162">
        <f t="shared" si="1"/>
        <v>0</v>
      </c>
      <c r="J12" s="163">
        <v>1046.46</v>
      </c>
      <c r="K12" s="162">
        <f t="shared" si="2"/>
        <v>4185.84</v>
      </c>
      <c r="L12" s="162">
        <v>21</v>
      </c>
      <c r="M12" s="162">
        <f t="shared" si="3"/>
        <v>0</v>
      </c>
      <c r="N12" s="161">
        <v>0</v>
      </c>
      <c r="O12" s="161">
        <f t="shared" si="4"/>
        <v>0</v>
      </c>
      <c r="P12" s="161">
        <v>0</v>
      </c>
      <c r="Q12" s="161">
        <f t="shared" si="5"/>
        <v>0</v>
      </c>
      <c r="R12" s="162"/>
      <c r="S12" s="162" t="s">
        <v>95</v>
      </c>
      <c r="T12" s="162" t="s">
        <v>96</v>
      </c>
      <c r="U12" s="162">
        <v>0</v>
      </c>
      <c r="V12" s="162">
        <f t="shared" si="6"/>
        <v>0</v>
      </c>
      <c r="W12" s="162"/>
      <c r="X12" s="162" t="s">
        <v>97</v>
      </c>
      <c r="Y12" s="162" t="s">
        <v>98</v>
      </c>
      <c r="Z12" s="154"/>
      <c r="AA12" s="154"/>
      <c r="AB12" s="154"/>
      <c r="AC12" s="154"/>
      <c r="AD12" s="154"/>
      <c r="AE12" s="154"/>
      <c r="AF12" s="154"/>
      <c r="AG12" s="154" t="s">
        <v>99</v>
      </c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</row>
    <row r="13" spans="1:60" outlineLevel="1" x14ac:dyDescent="0.2">
      <c r="A13" s="179">
        <v>5</v>
      </c>
      <c r="B13" s="180" t="s">
        <v>103</v>
      </c>
      <c r="C13" s="186" t="s">
        <v>120</v>
      </c>
      <c r="D13" s="181" t="s">
        <v>94</v>
      </c>
      <c r="E13" s="182">
        <v>45</v>
      </c>
      <c r="F13" s="183">
        <v>0</v>
      </c>
      <c r="G13" s="184">
        <f t="shared" si="0"/>
        <v>0</v>
      </c>
      <c r="H13" s="163">
        <v>0</v>
      </c>
      <c r="I13" s="162">
        <f t="shared" si="1"/>
        <v>0</v>
      </c>
      <c r="J13" s="163">
        <v>1390.92</v>
      </c>
      <c r="K13" s="162">
        <f t="shared" si="2"/>
        <v>62591.4</v>
      </c>
      <c r="L13" s="162">
        <v>21</v>
      </c>
      <c r="M13" s="162">
        <f t="shared" si="3"/>
        <v>0</v>
      </c>
      <c r="N13" s="161">
        <v>0</v>
      </c>
      <c r="O13" s="161">
        <f t="shared" si="4"/>
        <v>0</v>
      </c>
      <c r="P13" s="161">
        <v>0</v>
      </c>
      <c r="Q13" s="161">
        <f t="shared" si="5"/>
        <v>0</v>
      </c>
      <c r="R13" s="162"/>
      <c r="S13" s="162" t="s">
        <v>95</v>
      </c>
      <c r="T13" s="162" t="s">
        <v>96</v>
      </c>
      <c r="U13" s="162">
        <v>0</v>
      </c>
      <c r="V13" s="162">
        <f t="shared" si="6"/>
        <v>0</v>
      </c>
      <c r="W13" s="162"/>
      <c r="X13" s="162" t="s">
        <v>97</v>
      </c>
      <c r="Y13" s="162" t="s">
        <v>98</v>
      </c>
      <c r="Z13" s="154"/>
      <c r="AA13" s="154"/>
      <c r="AB13" s="154"/>
      <c r="AC13" s="154"/>
      <c r="AD13" s="154"/>
      <c r="AE13" s="154"/>
      <c r="AF13" s="154"/>
      <c r="AG13" s="154" t="s">
        <v>99</v>
      </c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</row>
    <row r="14" spans="1:60" ht="22.5" outlineLevel="1" x14ac:dyDescent="0.2">
      <c r="A14" s="179">
        <v>6</v>
      </c>
      <c r="B14" s="180" t="s">
        <v>104</v>
      </c>
      <c r="C14" s="186" t="s">
        <v>123</v>
      </c>
      <c r="D14" s="181" t="s">
        <v>94</v>
      </c>
      <c r="E14" s="182">
        <v>39</v>
      </c>
      <c r="F14" s="183">
        <v>0</v>
      </c>
      <c r="G14" s="184">
        <f t="shared" si="0"/>
        <v>0</v>
      </c>
      <c r="H14" s="163">
        <v>0</v>
      </c>
      <c r="I14" s="162">
        <f t="shared" si="1"/>
        <v>0</v>
      </c>
      <c r="J14" s="163">
        <v>1674.42</v>
      </c>
      <c r="K14" s="162">
        <f t="shared" si="2"/>
        <v>65302.38</v>
      </c>
      <c r="L14" s="162">
        <v>21</v>
      </c>
      <c r="M14" s="162">
        <f t="shared" si="3"/>
        <v>0</v>
      </c>
      <c r="N14" s="161">
        <v>0</v>
      </c>
      <c r="O14" s="161">
        <f t="shared" si="4"/>
        <v>0</v>
      </c>
      <c r="P14" s="161">
        <v>0</v>
      </c>
      <c r="Q14" s="161">
        <f t="shared" si="5"/>
        <v>0</v>
      </c>
      <c r="R14" s="162"/>
      <c r="S14" s="162" t="s">
        <v>95</v>
      </c>
      <c r="T14" s="162" t="s">
        <v>96</v>
      </c>
      <c r="U14" s="162">
        <v>0</v>
      </c>
      <c r="V14" s="162">
        <f t="shared" si="6"/>
        <v>0</v>
      </c>
      <c r="W14" s="162"/>
      <c r="X14" s="162" t="s">
        <v>97</v>
      </c>
      <c r="Y14" s="162" t="s">
        <v>98</v>
      </c>
      <c r="Z14" s="154"/>
      <c r="AA14" s="154"/>
      <c r="AB14" s="154"/>
      <c r="AC14" s="154"/>
      <c r="AD14" s="154"/>
      <c r="AE14" s="154"/>
      <c r="AF14" s="154"/>
      <c r="AG14" s="154" t="s">
        <v>99</v>
      </c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</row>
    <row r="15" spans="1:60" outlineLevel="1" x14ac:dyDescent="0.2">
      <c r="A15" s="179">
        <v>7</v>
      </c>
      <c r="B15" s="180" t="s">
        <v>105</v>
      </c>
      <c r="C15" s="186" t="s">
        <v>121</v>
      </c>
      <c r="D15" s="181" t="s">
        <v>94</v>
      </c>
      <c r="E15" s="182">
        <v>20</v>
      </c>
      <c r="F15" s="183">
        <v>0</v>
      </c>
      <c r="G15" s="184">
        <f t="shared" si="0"/>
        <v>0</v>
      </c>
      <c r="H15" s="163">
        <v>0</v>
      </c>
      <c r="I15" s="162">
        <f t="shared" si="1"/>
        <v>0</v>
      </c>
      <c r="J15" s="163">
        <v>1362.57</v>
      </c>
      <c r="K15" s="162">
        <f t="shared" si="2"/>
        <v>27251.4</v>
      </c>
      <c r="L15" s="162">
        <v>21</v>
      </c>
      <c r="M15" s="162">
        <f t="shared" si="3"/>
        <v>0</v>
      </c>
      <c r="N15" s="161">
        <v>0</v>
      </c>
      <c r="O15" s="161">
        <f t="shared" si="4"/>
        <v>0</v>
      </c>
      <c r="P15" s="161">
        <v>0</v>
      </c>
      <c r="Q15" s="161">
        <f t="shared" si="5"/>
        <v>0</v>
      </c>
      <c r="R15" s="162"/>
      <c r="S15" s="162" t="s">
        <v>95</v>
      </c>
      <c r="T15" s="162" t="s">
        <v>96</v>
      </c>
      <c r="U15" s="162">
        <v>0</v>
      </c>
      <c r="V15" s="162">
        <f t="shared" si="6"/>
        <v>0</v>
      </c>
      <c r="W15" s="162"/>
      <c r="X15" s="162" t="s">
        <v>97</v>
      </c>
      <c r="Y15" s="162" t="s">
        <v>98</v>
      </c>
      <c r="Z15" s="154"/>
      <c r="AA15" s="154"/>
      <c r="AB15" s="154"/>
      <c r="AC15" s="154"/>
      <c r="AD15" s="154"/>
      <c r="AE15" s="154"/>
      <c r="AF15" s="154"/>
      <c r="AG15" s="154" t="s">
        <v>99</v>
      </c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</row>
    <row r="16" spans="1:60" outlineLevel="1" x14ac:dyDescent="0.2">
      <c r="A16" s="179">
        <v>8</v>
      </c>
      <c r="B16" s="180" t="s">
        <v>106</v>
      </c>
      <c r="C16" s="186" t="s">
        <v>122</v>
      </c>
      <c r="D16" s="181" t="s">
        <v>94</v>
      </c>
      <c r="E16" s="182">
        <v>20</v>
      </c>
      <c r="F16" s="183">
        <v>0</v>
      </c>
      <c r="G16" s="184">
        <f t="shared" si="0"/>
        <v>0</v>
      </c>
      <c r="H16" s="163">
        <v>0</v>
      </c>
      <c r="I16" s="162">
        <f t="shared" si="1"/>
        <v>0</v>
      </c>
      <c r="J16" s="163">
        <v>1046.46</v>
      </c>
      <c r="K16" s="162">
        <f t="shared" si="2"/>
        <v>20929.2</v>
      </c>
      <c r="L16" s="162">
        <v>21</v>
      </c>
      <c r="M16" s="162">
        <f t="shared" si="3"/>
        <v>0</v>
      </c>
      <c r="N16" s="161">
        <v>0</v>
      </c>
      <c r="O16" s="161">
        <f t="shared" si="4"/>
        <v>0</v>
      </c>
      <c r="P16" s="161">
        <v>0</v>
      </c>
      <c r="Q16" s="161">
        <f t="shared" si="5"/>
        <v>0</v>
      </c>
      <c r="R16" s="162"/>
      <c r="S16" s="162" t="s">
        <v>95</v>
      </c>
      <c r="T16" s="162" t="s">
        <v>96</v>
      </c>
      <c r="U16" s="162">
        <v>0</v>
      </c>
      <c r="V16" s="162">
        <f t="shared" si="6"/>
        <v>0</v>
      </c>
      <c r="W16" s="162"/>
      <c r="X16" s="162" t="s">
        <v>97</v>
      </c>
      <c r="Y16" s="162" t="s">
        <v>98</v>
      </c>
      <c r="Z16" s="154"/>
      <c r="AA16" s="154"/>
      <c r="AB16" s="154"/>
      <c r="AC16" s="154"/>
      <c r="AD16" s="154"/>
      <c r="AE16" s="154"/>
      <c r="AF16" s="154"/>
      <c r="AG16" s="154" t="s">
        <v>99</v>
      </c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</row>
    <row r="17" spans="1:60" outlineLevel="1" x14ac:dyDescent="0.2">
      <c r="A17" s="179">
        <v>9</v>
      </c>
      <c r="B17" s="180" t="s">
        <v>107</v>
      </c>
      <c r="C17" s="186" t="s">
        <v>120</v>
      </c>
      <c r="D17" s="181" t="s">
        <v>94</v>
      </c>
      <c r="E17" s="182">
        <v>27</v>
      </c>
      <c r="F17" s="183">
        <v>0</v>
      </c>
      <c r="G17" s="184">
        <f t="shared" si="0"/>
        <v>0</v>
      </c>
      <c r="H17" s="163">
        <v>0</v>
      </c>
      <c r="I17" s="162">
        <f t="shared" si="1"/>
        <v>0</v>
      </c>
      <c r="J17" s="163">
        <v>1390.92</v>
      </c>
      <c r="K17" s="162">
        <f t="shared" si="2"/>
        <v>37554.839999999997</v>
      </c>
      <c r="L17" s="162">
        <v>21</v>
      </c>
      <c r="M17" s="162">
        <f t="shared" si="3"/>
        <v>0</v>
      </c>
      <c r="N17" s="161">
        <v>0</v>
      </c>
      <c r="O17" s="161">
        <f t="shared" si="4"/>
        <v>0</v>
      </c>
      <c r="P17" s="161">
        <v>0</v>
      </c>
      <c r="Q17" s="161">
        <f t="shared" si="5"/>
        <v>0</v>
      </c>
      <c r="R17" s="162"/>
      <c r="S17" s="162" t="s">
        <v>95</v>
      </c>
      <c r="T17" s="162" t="s">
        <v>96</v>
      </c>
      <c r="U17" s="162">
        <v>0</v>
      </c>
      <c r="V17" s="162">
        <f t="shared" si="6"/>
        <v>0</v>
      </c>
      <c r="W17" s="162"/>
      <c r="X17" s="162" t="s">
        <v>97</v>
      </c>
      <c r="Y17" s="162" t="s">
        <v>98</v>
      </c>
      <c r="Z17" s="154"/>
      <c r="AA17" s="154"/>
      <c r="AB17" s="154"/>
      <c r="AC17" s="154"/>
      <c r="AD17" s="154"/>
      <c r="AE17" s="154"/>
      <c r="AF17" s="154"/>
      <c r="AG17" s="154" t="s">
        <v>99</v>
      </c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</row>
    <row r="18" spans="1:60" ht="22.5" outlineLevel="1" x14ac:dyDescent="0.2">
      <c r="A18" s="179">
        <v>10</v>
      </c>
      <c r="B18" s="180" t="s">
        <v>108</v>
      </c>
      <c r="C18" s="186" t="s">
        <v>123</v>
      </c>
      <c r="D18" s="181" t="s">
        <v>94</v>
      </c>
      <c r="E18" s="182">
        <v>2</v>
      </c>
      <c r="F18" s="183">
        <v>0</v>
      </c>
      <c r="G18" s="184">
        <f t="shared" si="0"/>
        <v>0</v>
      </c>
      <c r="H18" s="163">
        <v>0</v>
      </c>
      <c r="I18" s="162">
        <f t="shared" si="1"/>
        <v>0</v>
      </c>
      <c r="J18" s="163">
        <v>1674.42</v>
      </c>
      <c r="K18" s="162">
        <f t="shared" si="2"/>
        <v>3348.84</v>
      </c>
      <c r="L18" s="162">
        <v>21</v>
      </c>
      <c r="M18" s="162">
        <f t="shared" si="3"/>
        <v>0</v>
      </c>
      <c r="N18" s="161">
        <v>0</v>
      </c>
      <c r="O18" s="161">
        <f t="shared" si="4"/>
        <v>0</v>
      </c>
      <c r="P18" s="161">
        <v>0</v>
      </c>
      <c r="Q18" s="161">
        <f t="shared" si="5"/>
        <v>0</v>
      </c>
      <c r="R18" s="162"/>
      <c r="S18" s="162" t="s">
        <v>95</v>
      </c>
      <c r="T18" s="162" t="s">
        <v>96</v>
      </c>
      <c r="U18" s="162">
        <v>0</v>
      </c>
      <c r="V18" s="162">
        <f t="shared" si="6"/>
        <v>0</v>
      </c>
      <c r="W18" s="162"/>
      <c r="X18" s="162" t="s">
        <v>97</v>
      </c>
      <c r="Y18" s="162" t="s">
        <v>98</v>
      </c>
      <c r="Z18" s="154"/>
      <c r="AA18" s="154"/>
      <c r="AB18" s="154"/>
      <c r="AC18" s="154"/>
      <c r="AD18" s="154"/>
      <c r="AE18" s="154"/>
      <c r="AF18" s="154"/>
      <c r="AG18" s="154" t="s">
        <v>99</v>
      </c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</row>
    <row r="19" spans="1:60" outlineLevel="1" x14ac:dyDescent="0.2">
      <c r="A19" s="179">
        <v>11</v>
      </c>
      <c r="B19" s="180" t="s">
        <v>109</v>
      </c>
      <c r="C19" s="186" t="s">
        <v>121</v>
      </c>
      <c r="D19" s="181" t="s">
        <v>94</v>
      </c>
      <c r="E19" s="182">
        <v>17</v>
      </c>
      <c r="F19" s="183">
        <v>0</v>
      </c>
      <c r="G19" s="184">
        <f t="shared" si="0"/>
        <v>0</v>
      </c>
      <c r="H19" s="163">
        <v>0</v>
      </c>
      <c r="I19" s="162">
        <f t="shared" si="1"/>
        <v>0</v>
      </c>
      <c r="J19" s="163">
        <v>1362.57</v>
      </c>
      <c r="K19" s="162">
        <f t="shared" si="2"/>
        <v>23163.69</v>
      </c>
      <c r="L19" s="162">
        <v>21</v>
      </c>
      <c r="M19" s="162">
        <f t="shared" si="3"/>
        <v>0</v>
      </c>
      <c r="N19" s="161">
        <v>0</v>
      </c>
      <c r="O19" s="161">
        <f t="shared" si="4"/>
        <v>0</v>
      </c>
      <c r="P19" s="161">
        <v>0</v>
      </c>
      <c r="Q19" s="161">
        <f t="shared" si="5"/>
        <v>0</v>
      </c>
      <c r="R19" s="162"/>
      <c r="S19" s="162" t="s">
        <v>95</v>
      </c>
      <c r="T19" s="162" t="s">
        <v>96</v>
      </c>
      <c r="U19" s="162">
        <v>0</v>
      </c>
      <c r="V19" s="162">
        <f t="shared" si="6"/>
        <v>0</v>
      </c>
      <c r="W19" s="162"/>
      <c r="X19" s="162" t="s">
        <v>97</v>
      </c>
      <c r="Y19" s="162" t="s">
        <v>98</v>
      </c>
      <c r="Z19" s="154"/>
      <c r="AA19" s="154"/>
      <c r="AB19" s="154"/>
      <c r="AC19" s="154"/>
      <c r="AD19" s="154"/>
      <c r="AE19" s="154"/>
      <c r="AF19" s="154"/>
      <c r="AG19" s="154" t="s">
        <v>99</v>
      </c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</row>
    <row r="20" spans="1:60" outlineLevel="1" x14ac:dyDescent="0.2">
      <c r="A20" s="179">
        <v>12</v>
      </c>
      <c r="B20" s="180" t="s">
        <v>110</v>
      </c>
      <c r="C20" s="186" t="s">
        <v>122</v>
      </c>
      <c r="D20" s="181" t="s">
        <v>94</v>
      </c>
      <c r="E20" s="182">
        <v>17</v>
      </c>
      <c r="F20" s="183">
        <v>0</v>
      </c>
      <c r="G20" s="184">
        <f t="shared" si="0"/>
        <v>0</v>
      </c>
      <c r="H20" s="163">
        <v>0</v>
      </c>
      <c r="I20" s="162">
        <f t="shared" si="1"/>
        <v>0</v>
      </c>
      <c r="J20" s="163">
        <v>1046.46</v>
      </c>
      <c r="K20" s="162">
        <f t="shared" si="2"/>
        <v>17789.82</v>
      </c>
      <c r="L20" s="162">
        <v>21</v>
      </c>
      <c r="M20" s="162">
        <f t="shared" si="3"/>
        <v>0</v>
      </c>
      <c r="N20" s="161">
        <v>0</v>
      </c>
      <c r="O20" s="161">
        <f t="shared" si="4"/>
        <v>0</v>
      </c>
      <c r="P20" s="161">
        <v>0</v>
      </c>
      <c r="Q20" s="161">
        <f t="shared" si="5"/>
        <v>0</v>
      </c>
      <c r="R20" s="162"/>
      <c r="S20" s="162" t="s">
        <v>95</v>
      </c>
      <c r="T20" s="162" t="s">
        <v>96</v>
      </c>
      <c r="U20" s="162">
        <v>0</v>
      </c>
      <c r="V20" s="162">
        <f t="shared" si="6"/>
        <v>0</v>
      </c>
      <c r="W20" s="162"/>
      <c r="X20" s="162" t="s">
        <v>97</v>
      </c>
      <c r="Y20" s="162" t="s">
        <v>98</v>
      </c>
      <c r="Z20" s="154"/>
      <c r="AA20" s="154"/>
      <c r="AB20" s="154"/>
      <c r="AC20" s="154"/>
      <c r="AD20" s="154"/>
      <c r="AE20" s="154"/>
      <c r="AF20" s="154"/>
      <c r="AG20" s="154" t="s">
        <v>99</v>
      </c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</row>
    <row r="21" spans="1:60" outlineLevel="1" x14ac:dyDescent="0.2">
      <c r="A21" s="179">
        <v>13</v>
      </c>
      <c r="B21" s="180" t="s">
        <v>111</v>
      </c>
      <c r="C21" s="186" t="s">
        <v>120</v>
      </c>
      <c r="D21" s="181" t="s">
        <v>94</v>
      </c>
      <c r="E21" s="182">
        <v>11</v>
      </c>
      <c r="F21" s="183">
        <v>0</v>
      </c>
      <c r="G21" s="184">
        <f t="shared" si="0"/>
        <v>0</v>
      </c>
      <c r="H21" s="163">
        <v>0</v>
      </c>
      <c r="I21" s="162">
        <f t="shared" si="1"/>
        <v>0</v>
      </c>
      <c r="J21" s="163">
        <v>1390.92</v>
      </c>
      <c r="K21" s="162">
        <f t="shared" si="2"/>
        <v>15300.12</v>
      </c>
      <c r="L21" s="162">
        <v>21</v>
      </c>
      <c r="M21" s="162">
        <f t="shared" si="3"/>
        <v>0</v>
      </c>
      <c r="N21" s="161">
        <v>0</v>
      </c>
      <c r="O21" s="161">
        <f t="shared" si="4"/>
        <v>0</v>
      </c>
      <c r="P21" s="161">
        <v>0</v>
      </c>
      <c r="Q21" s="161">
        <f t="shared" si="5"/>
        <v>0</v>
      </c>
      <c r="R21" s="162"/>
      <c r="S21" s="162" t="s">
        <v>95</v>
      </c>
      <c r="T21" s="162" t="s">
        <v>96</v>
      </c>
      <c r="U21" s="162">
        <v>0</v>
      </c>
      <c r="V21" s="162">
        <f t="shared" si="6"/>
        <v>0</v>
      </c>
      <c r="W21" s="162"/>
      <c r="X21" s="162" t="s">
        <v>97</v>
      </c>
      <c r="Y21" s="162" t="s">
        <v>98</v>
      </c>
      <c r="Z21" s="154"/>
      <c r="AA21" s="154"/>
      <c r="AB21" s="154"/>
      <c r="AC21" s="154"/>
      <c r="AD21" s="154"/>
      <c r="AE21" s="154"/>
      <c r="AF21" s="154"/>
      <c r="AG21" s="154" t="s">
        <v>99</v>
      </c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</row>
    <row r="22" spans="1:60" outlineLevel="1" x14ac:dyDescent="0.2">
      <c r="A22" s="179">
        <v>14</v>
      </c>
      <c r="B22" s="180" t="s">
        <v>112</v>
      </c>
      <c r="C22" s="186" t="s">
        <v>124</v>
      </c>
      <c r="D22" s="181" t="s">
        <v>94</v>
      </c>
      <c r="E22" s="182">
        <v>7</v>
      </c>
      <c r="F22" s="183">
        <v>0</v>
      </c>
      <c r="G22" s="184">
        <f t="shared" si="0"/>
        <v>0</v>
      </c>
      <c r="H22" s="163">
        <v>0</v>
      </c>
      <c r="I22" s="162">
        <f t="shared" si="1"/>
        <v>0</v>
      </c>
      <c r="J22" s="163">
        <v>1674.42</v>
      </c>
      <c r="K22" s="162">
        <f t="shared" si="2"/>
        <v>11720.94</v>
      </c>
      <c r="L22" s="162">
        <v>21</v>
      </c>
      <c r="M22" s="162">
        <f t="shared" si="3"/>
        <v>0</v>
      </c>
      <c r="N22" s="161">
        <v>0</v>
      </c>
      <c r="O22" s="161">
        <f t="shared" si="4"/>
        <v>0</v>
      </c>
      <c r="P22" s="161">
        <v>0</v>
      </c>
      <c r="Q22" s="161">
        <f t="shared" si="5"/>
        <v>0</v>
      </c>
      <c r="R22" s="162"/>
      <c r="S22" s="162" t="s">
        <v>95</v>
      </c>
      <c r="T22" s="162" t="s">
        <v>96</v>
      </c>
      <c r="U22" s="162">
        <v>0</v>
      </c>
      <c r="V22" s="162">
        <f t="shared" si="6"/>
        <v>0</v>
      </c>
      <c r="W22" s="162"/>
      <c r="X22" s="162" t="s">
        <v>97</v>
      </c>
      <c r="Y22" s="162" t="s">
        <v>98</v>
      </c>
      <c r="Z22" s="154"/>
      <c r="AA22" s="154"/>
      <c r="AB22" s="154"/>
      <c r="AC22" s="154"/>
      <c r="AD22" s="154"/>
      <c r="AE22" s="154"/>
      <c r="AF22" s="154"/>
      <c r="AG22" s="154" t="s">
        <v>99</v>
      </c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</row>
    <row r="23" spans="1:60" ht="22.5" outlineLevel="1" x14ac:dyDescent="0.2">
      <c r="A23" s="179">
        <v>15</v>
      </c>
      <c r="B23" s="180" t="s">
        <v>113</v>
      </c>
      <c r="C23" s="186" t="s">
        <v>125</v>
      </c>
      <c r="D23" s="181" t="s">
        <v>94</v>
      </c>
      <c r="E23" s="182">
        <v>32</v>
      </c>
      <c r="F23" s="183">
        <v>0</v>
      </c>
      <c r="G23" s="184">
        <f t="shared" si="0"/>
        <v>0</v>
      </c>
      <c r="H23" s="163">
        <v>0</v>
      </c>
      <c r="I23" s="162">
        <f t="shared" si="1"/>
        <v>0</v>
      </c>
      <c r="J23" s="163">
        <v>1816.17</v>
      </c>
      <c r="K23" s="162">
        <f t="shared" si="2"/>
        <v>58117.440000000002</v>
      </c>
      <c r="L23" s="162">
        <v>21</v>
      </c>
      <c r="M23" s="162">
        <f t="shared" si="3"/>
        <v>0</v>
      </c>
      <c r="N23" s="161">
        <v>0</v>
      </c>
      <c r="O23" s="161">
        <f t="shared" si="4"/>
        <v>0</v>
      </c>
      <c r="P23" s="161">
        <v>0</v>
      </c>
      <c r="Q23" s="161">
        <f t="shared" si="5"/>
        <v>0</v>
      </c>
      <c r="R23" s="162"/>
      <c r="S23" s="162" t="s">
        <v>95</v>
      </c>
      <c r="T23" s="162" t="s">
        <v>96</v>
      </c>
      <c r="U23" s="162">
        <v>0</v>
      </c>
      <c r="V23" s="162">
        <f t="shared" si="6"/>
        <v>0</v>
      </c>
      <c r="W23" s="162"/>
      <c r="X23" s="162" t="s">
        <v>97</v>
      </c>
      <c r="Y23" s="162" t="s">
        <v>98</v>
      </c>
      <c r="Z23" s="154"/>
      <c r="AA23" s="154"/>
      <c r="AB23" s="154"/>
      <c r="AC23" s="154"/>
      <c r="AD23" s="154"/>
      <c r="AE23" s="154"/>
      <c r="AF23" s="154"/>
      <c r="AG23" s="154" t="s">
        <v>99</v>
      </c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</row>
    <row r="24" spans="1:60" outlineLevel="1" x14ac:dyDescent="0.2">
      <c r="A24" s="179">
        <v>16</v>
      </c>
      <c r="B24" s="180" t="s">
        <v>114</v>
      </c>
      <c r="C24" s="186" t="s">
        <v>126</v>
      </c>
      <c r="D24" s="181" t="s">
        <v>94</v>
      </c>
      <c r="E24" s="182">
        <v>5</v>
      </c>
      <c r="F24" s="183">
        <v>0</v>
      </c>
      <c r="G24" s="184">
        <f t="shared" si="0"/>
        <v>0</v>
      </c>
      <c r="H24" s="163">
        <v>0</v>
      </c>
      <c r="I24" s="162">
        <f t="shared" si="1"/>
        <v>0</v>
      </c>
      <c r="J24" s="163">
        <v>1700.81</v>
      </c>
      <c r="K24" s="162">
        <f t="shared" si="2"/>
        <v>8504.0499999999993</v>
      </c>
      <c r="L24" s="162">
        <v>21</v>
      </c>
      <c r="M24" s="162">
        <f t="shared" si="3"/>
        <v>0</v>
      </c>
      <c r="N24" s="161">
        <v>0</v>
      </c>
      <c r="O24" s="161">
        <f t="shared" si="4"/>
        <v>0</v>
      </c>
      <c r="P24" s="161">
        <v>0</v>
      </c>
      <c r="Q24" s="161">
        <f t="shared" si="5"/>
        <v>0</v>
      </c>
      <c r="R24" s="162"/>
      <c r="S24" s="162" t="s">
        <v>95</v>
      </c>
      <c r="T24" s="162" t="s">
        <v>96</v>
      </c>
      <c r="U24" s="162">
        <v>0</v>
      </c>
      <c r="V24" s="162">
        <f t="shared" si="6"/>
        <v>0</v>
      </c>
      <c r="W24" s="162"/>
      <c r="X24" s="162" t="s">
        <v>97</v>
      </c>
      <c r="Y24" s="162" t="s">
        <v>98</v>
      </c>
      <c r="Z24" s="154"/>
      <c r="AA24" s="154"/>
      <c r="AB24" s="154"/>
      <c r="AC24" s="154"/>
      <c r="AD24" s="154"/>
      <c r="AE24" s="154"/>
      <c r="AF24" s="154"/>
      <c r="AG24" s="154" t="s">
        <v>99</v>
      </c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</row>
    <row r="25" spans="1:60" outlineLevel="1" x14ac:dyDescent="0.2">
      <c r="A25" s="173">
        <v>17</v>
      </c>
      <c r="B25" s="174" t="s">
        <v>115</v>
      </c>
      <c r="C25" s="187" t="s">
        <v>134</v>
      </c>
      <c r="D25" s="175" t="s">
        <v>94</v>
      </c>
      <c r="E25" s="176">
        <v>11</v>
      </c>
      <c r="F25" s="177">
        <v>0</v>
      </c>
      <c r="G25" s="178">
        <f t="shared" ref="G25:G28" si="7">ROUND(E25*F25,2)</f>
        <v>0</v>
      </c>
      <c r="H25" s="163"/>
      <c r="I25" s="162"/>
      <c r="J25" s="163"/>
      <c r="K25" s="162"/>
      <c r="L25" s="162"/>
      <c r="M25" s="162"/>
      <c r="N25" s="161"/>
      <c r="O25" s="161"/>
      <c r="P25" s="161"/>
      <c r="Q25" s="161"/>
      <c r="R25" s="162"/>
      <c r="S25" s="162"/>
      <c r="T25" s="162"/>
      <c r="U25" s="162"/>
      <c r="V25" s="162"/>
      <c r="W25" s="162"/>
      <c r="X25" s="162"/>
      <c r="Y25" s="162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</row>
    <row r="26" spans="1:60" outlineLevel="1" x14ac:dyDescent="0.2">
      <c r="A26" s="179">
        <v>18</v>
      </c>
      <c r="B26" s="191" t="s">
        <v>127</v>
      </c>
      <c r="C26" s="192" t="s">
        <v>128</v>
      </c>
      <c r="D26" s="193" t="s">
        <v>129</v>
      </c>
      <c r="E26" s="194">
        <v>450</v>
      </c>
      <c r="F26" s="195">
        <v>0</v>
      </c>
      <c r="G26" s="196">
        <f t="shared" si="7"/>
        <v>0</v>
      </c>
      <c r="H26" s="163"/>
      <c r="I26" s="162"/>
      <c r="J26" s="163"/>
      <c r="K26" s="162"/>
      <c r="L26" s="162"/>
      <c r="M26" s="162"/>
      <c r="N26" s="161"/>
      <c r="O26" s="161"/>
      <c r="P26" s="161"/>
      <c r="Q26" s="161"/>
      <c r="R26" s="162"/>
      <c r="S26" s="162"/>
      <c r="T26" s="162"/>
      <c r="U26" s="162"/>
      <c r="V26" s="162"/>
      <c r="W26" s="162"/>
      <c r="X26" s="162"/>
      <c r="Y26" s="162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</row>
    <row r="27" spans="1:60" outlineLevel="1" x14ac:dyDescent="0.2">
      <c r="A27" s="179">
        <v>19</v>
      </c>
      <c r="B27" s="191" t="s">
        <v>130</v>
      </c>
      <c r="C27" s="192" t="s">
        <v>131</v>
      </c>
      <c r="D27" s="193" t="s">
        <v>129</v>
      </c>
      <c r="E27" s="194">
        <v>890</v>
      </c>
      <c r="F27" s="195">
        <v>0</v>
      </c>
      <c r="G27" s="196">
        <f t="shared" si="7"/>
        <v>0</v>
      </c>
      <c r="H27" s="163"/>
      <c r="I27" s="162"/>
      <c r="J27" s="163"/>
      <c r="K27" s="162"/>
      <c r="L27" s="162"/>
      <c r="M27" s="162"/>
      <c r="N27" s="161"/>
      <c r="O27" s="161"/>
      <c r="P27" s="161"/>
      <c r="Q27" s="161"/>
      <c r="R27" s="162"/>
      <c r="S27" s="162"/>
      <c r="T27" s="162"/>
      <c r="U27" s="162"/>
      <c r="V27" s="162"/>
      <c r="W27" s="162"/>
      <c r="X27" s="162"/>
      <c r="Y27" s="162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</row>
    <row r="28" spans="1:60" outlineLevel="1" x14ac:dyDescent="0.2">
      <c r="A28" s="173">
        <v>20</v>
      </c>
      <c r="B28" s="191" t="s">
        <v>132</v>
      </c>
      <c r="C28" s="192" t="s">
        <v>133</v>
      </c>
      <c r="D28" s="193" t="s">
        <v>129</v>
      </c>
      <c r="E28" s="194">
        <v>2350</v>
      </c>
      <c r="F28" s="195">
        <v>0</v>
      </c>
      <c r="G28" s="196">
        <f t="shared" si="7"/>
        <v>0</v>
      </c>
      <c r="H28" s="163">
        <v>0</v>
      </c>
      <c r="I28" s="162">
        <f t="shared" si="1"/>
        <v>0</v>
      </c>
      <c r="J28" s="163">
        <v>3770</v>
      </c>
      <c r="K28" s="162">
        <f t="shared" si="2"/>
        <v>8859500</v>
      </c>
      <c r="L28" s="162">
        <v>21</v>
      </c>
      <c r="M28" s="162">
        <f t="shared" si="3"/>
        <v>0</v>
      </c>
      <c r="N28" s="161">
        <v>0</v>
      </c>
      <c r="O28" s="161">
        <f t="shared" si="4"/>
        <v>0</v>
      </c>
      <c r="P28" s="161">
        <v>0</v>
      </c>
      <c r="Q28" s="161">
        <f t="shared" si="5"/>
        <v>0</v>
      </c>
      <c r="R28" s="162"/>
      <c r="S28" s="162" t="s">
        <v>95</v>
      </c>
      <c r="T28" s="162" t="s">
        <v>96</v>
      </c>
      <c r="U28" s="162">
        <v>0</v>
      </c>
      <c r="V28" s="162">
        <f t="shared" si="6"/>
        <v>0</v>
      </c>
      <c r="W28" s="162"/>
      <c r="X28" s="162" t="s">
        <v>97</v>
      </c>
      <c r="Y28" s="162" t="s">
        <v>98</v>
      </c>
      <c r="Z28" s="154"/>
      <c r="AA28" s="154"/>
      <c r="AB28" s="154"/>
      <c r="AC28" s="154"/>
      <c r="AD28" s="154"/>
      <c r="AE28" s="154"/>
      <c r="AF28" s="154"/>
      <c r="AG28" s="154" t="s">
        <v>99</v>
      </c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</row>
    <row r="29" spans="1:60" x14ac:dyDescent="0.2">
      <c r="A29" s="3"/>
      <c r="B29" s="4"/>
      <c r="C29" s="188"/>
      <c r="D29" s="6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AE29">
        <v>12</v>
      </c>
      <c r="AF29">
        <v>21</v>
      </c>
      <c r="AG29" t="s">
        <v>77</v>
      </c>
    </row>
    <row r="30" spans="1:60" x14ac:dyDescent="0.2">
      <c r="A30" s="157"/>
      <c r="B30" s="158" t="s">
        <v>31</v>
      </c>
      <c r="C30" s="189"/>
      <c r="D30" s="159"/>
      <c r="E30" s="160"/>
      <c r="F30" s="160"/>
      <c r="G30" s="172">
        <f>G8</f>
        <v>0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AE30">
        <f>SUMIF(L7:L28,AE29,G7:G28)</f>
        <v>0</v>
      </c>
      <c r="AF30">
        <f>SUMIF(L7:L28,AF29,G7:G28)</f>
        <v>0</v>
      </c>
      <c r="AG30" t="s">
        <v>116</v>
      </c>
    </row>
    <row r="31" spans="1:60" x14ac:dyDescent="0.2">
      <c r="A31" s="3"/>
      <c r="B31" s="4"/>
      <c r="C31" s="188"/>
      <c r="D31" s="6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60" x14ac:dyDescent="0.2">
      <c r="A32" s="3"/>
      <c r="B32" s="4"/>
      <c r="C32" s="188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33" x14ac:dyDescent="0.2">
      <c r="A33" s="262"/>
      <c r="B33" s="262"/>
      <c r="C33" s="263"/>
      <c r="D33" s="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33" x14ac:dyDescent="0.2">
      <c r="A34" s="253"/>
      <c r="B34" s="253"/>
      <c r="C34" s="254"/>
      <c r="D34" s="253"/>
      <c r="E34" s="253"/>
      <c r="F34" s="253"/>
      <c r="G34" s="25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AG34" t="s">
        <v>117</v>
      </c>
    </row>
    <row r="35" spans="1:33" x14ac:dyDescent="0.2">
      <c r="A35" s="253"/>
      <c r="B35" s="253"/>
      <c r="C35" s="254"/>
      <c r="D35" s="253"/>
      <c r="E35" s="253"/>
      <c r="F35" s="253"/>
      <c r="G35" s="25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33" x14ac:dyDescent="0.2">
      <c r="A36" s="253"/>
      <c r="B36" s="253"/>
      <c r="C36" s="254"/>
      <c r="D36" s="253"/>
      <c r="E36" s="253"/>
      <c r="F36" s="253"/>
      <c r="G36" s="25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33" x14ac:dyDescent="0.2">
      <c r="A37" s="253"/>
      <c r="B37" s="253"/>
      <c r="C37" s="254"/>
      <c r="D37" s="253"/>
      <c r="E37" s="253"/>
      <c r="F37" s="253"/>
      <c r="G37" s="25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33" x14ac:dyDescent="0.2">
      <c r="A38" s="253"/>
      <c r="B38" s="253"/>
      <c r="C38" s="254"/>
      <c r="D38" s="253"/>
      <c r="E38" s="253"/>
      <c r="F38" s="253"/>
      <c r="G38" s="25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33" x14ac:dyDescent="0.2">
      <c r="A39" s="3"/>
      <c r="B39" s="4"/>
      <c r="C39" s="188"/>
      <c r="D39" s="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33" x14ac:dyDescent="0.2">
      <c r="C40" s="190"/>
      <c r="D40" s="10"/>
      <c r="AG40" t="s">
        <v>118</v>
      </c>
    </row>
    <row r="41" spans="1:33" x14ac:dyDescent="0.2">
      <c r="D41" s="10"/>
    </row>
    <row r="42" spans="1:33" x14ac:dyDescent="0.2">
      <c r="D42" s="10"/>
    </row>
    <row r="43" spans="1:33" x14ac:dyDescent="0.2">
      <c r="D43" s="10"/>
    </row>
    <row r="44" spans="1:33" x14ac:dyDescent="0.2">
      <c r="D44" s="10"/>
    </row>
    <row r="45" spans="1:33" x14ac:dyDescent="0.2">
      <c r="D45" s="10"/>
    </row>
    <row r="46" spans="1:33" x14ac:dyDescent="0.2">
      <c r="D46" s="10"/>
    </row>
    <row r="47" spans="1:33" x14ac:dyDescent="0.2">
      <c r="D47" s="10"/>
    </row>
    <row r="48" spans="1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  <row r="5002" spans="4:4" x14ac:dyDescent="0.2">
      <c r="D5002" s="10"/>
    </row>
    <row r="5003" spans="4:4" x14ac:dyDescent="0.2">
      <c r="D5003" s="10"/>
    </row>
  </sheetData>
  <mergeCells count="6">
    <mergeCell ref="A34:G38"/>
    <mergeCell ref="A1:G1"/>
    <mergeCell ref="C2:G2"/>
    <mergeCell ref="C3:G3"/>
    <mergeCell ref="C4:G4"/>
    <mergeCell ref="A33:C33"/>
  </mergeCells>
  <pageMargins left="0.59055118110236204" right="0.196850393700787" top="0.78740157499999996" bottom="0.78740157499999996" header="0.3" footer="0.3"/>
  <pageSetup paperSize="9" orientation="portrait" horizontalDpi="4294967293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 03b SO 03b-01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03b SO 03b-01 Pol'!Názvy_tisku</vt:lpstr>
      <vt:lpstr>oadresa</vt:lpstr>
      <vt:lpstr>Stavba!Objednatel</vt:lpstr>
      <vt:lpstr>Stavba!Objekt</vt:lpstr>
      <vt:lpstr>'SO 03b SO 03b-01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Jeřábek</dc:creator>
  <cp:lastModifiedBy>Iveta Minx Prášková</cp:lastModifiedBy>
  <cp:lastPrinted>2019-03-19T12:27:02Z</cp:lastPrinted>
  <dcterms:created xsi:type="dcterms:W3CDTF">2009-04-08T07:15:50Z</dcterms:created>
  <dcterms:modified xsi:type="dcterms:W3CDTF">2025-05-07T07:35:28Z</dcterms:modified>
</cp:coreProperties>
</file>